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Consumer Staples - Cosmetics\"/>
    </mc:Choice>
  </mc:AlternateContent>
  <xr:revisionPtr revIDLastSave="0" documentId="13_ncr:1_{032524EE-0668-462E-B0A6-8B4C25418E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Catalysts" sheetId="4" r:id="rId4"/>
    <sheet name="DoR" sheetId="5" r:id="rId5"/>
  </sheets>
  <definedNames>
    <definedName name="_xlchart.v1.0" hidden="1">Model!$A$19</definedName>
    <definedName name="_xlchart.v1.1" hidden="1">Model!$A$20</definedName>
    <definedName name="_xlchart.v1.2" hidden="1">Model!$O$19:$Q$19</definedName>
    <definedName name="_xlchart.v1.3" hidden="1">Model!$O$20:$Q$20</definedName>
    <definedName name="_xlchart.v1.4" hidden="1">Model!$O$2:$Q$2</definedName>
    <definedName name="_xlchart.v1.5" hidden="1">Model!$A$3</definedName>
    <definedName name="_xlchart.v1.6" hidden="1">Model!$A$4</definedName>
    <definedName name="_xlchart.v1.7" hidden="1">Model!$O$2:$Q$2</definedName>
    <definedName name="_xlchart.v1.8" hidden="1">Model!$O$3:$Q$3</definedName>
    <definedName name="_xlchart.v1.9" hidden="1">Model!$O$4:$Q$4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7" i="1"/>
  <c r="C26" i="1"/>
  <c r="C22" i="1"/>
  <c r="C16" i="1"/>
  <c r="C13" i="1"/>
  <c r="C12" i="1"/>
  <c r="C10" i="1"/>
  <c r="P31" i="2"/>
  <c r="O31" i="2"/>
  <c r="N31" i="2"/>
  <c r="M31" i="2"/>
  <c r="L31" i="2"/>
  <c r="K31" i="2"/>
  <c r="J31" i="2"/>
  <c r="I31" i="2"/>
  <c r="C9" i="1"/>
  <c r="I51" i="2"/>
  <c r="J51" i="2"/>
  <c r="O61" i="2"/>
  <c r="N56" i="2"/>
  <c r="N55" i="2"/>
  <c r="N54" i="2"/>
  <c r="N53" i="2"/>
  <c r="N52" i="2"/>
  <c r="N50" i="2"/>
  <c r="N49" i="2"/>
  <c r="N48" i="2"/>
  <c r="N47" i="2"/>
  <c r="N46" i="2"/>
  <c r="N44" i="2"/>
  <c r="N43" i="2"/>
  <c r="N42" i="2"/>
  <c r="N41" i="2"/>
  <c r="N40" i="2"/>
  <c r="N39" i="2"/>
  <c r="N38" i="2"/>
  <c r="N36" i="2"/>
  <c r="N35" i="2"/>
  <c r="N34" i="2"/>
  <c r="N33" i="2"/>
  <c r="N32" i="2"/>
  <c r="J56" i="2"/>
  <c r="J55" i="2"/>
  <c r="J54" i="2"/>
  <c r="J53" i="2"/>
  <c r="J52" i="2"/>
  <c r="J50" i="2"/>
  <c r="J49" i="2"/>
  <c r="J48" i="2"/>
  <c r="J47" i="2"/>
  <c r="J46" i="2"/>
  <c r="J44" i="2"/>
  <c r="J43" i="2"/>
  <c r="J42" i="2"/>
  <c r="J41" i="2"/>
  <c r="J40" i="2"/>
  <c r="J39" i="2"/>
  <c r="J38" i="2"/>
  <c r="J32" i="2"/>
  <c r="J36" i="2"/>
  <c r="J35" i="2"/>
  <c r="J34" i="2"/>
  <c r="J33" i="2"/>
  <c r="N17" i="2"/>
  <c r="N15" i="2"/>
  <c r="N13" i="2"/>
  <c r="N12" i="2"/>
  <c r="N8" i="2"/>
  <c r="N7" i="2"/>
  <c r="N6" i="2"/>
  <c r="N5" i="2"/>
  <c r="N3" i="2"/>
  <c r="I17" i="2"/>
  <c r="I21" i="2"/>
  <c r="I11" i="2"/>
  <c r="I14" i="2" s="1"/>
  <c r="I16" i="2" s="1"/>
  <c r="M17" i="2"/>
  <c r="K17" i="2"/>
  <c r="O17" i="2"/>
  <c r="L17" i="2"/>
  <c r="P19" i="2"/>
  <c r="Q19" i="2"/>
  <c r="P17" i="2"/>
  <c r="K11" i="2"/>
  <c r="K14" i="2" s="1"/>
  <c r="L11" i="2"/>
  <c r="L14" i="2" s="1"/>
  <c r="M11" i="2"/>
  <c r="M14" i="2" s="1"/>
  <c r="O11" i="2"/>
  <c r="O14" i="2" s="1"/>
  <c r="P11" i="2"/>
  <c r="P14" i="2" s="1"/>
  <c r="Q11" i="2"/>
  <c r="Q14" i="2" s="1"/>
  <c r="J11" i="2"/>
  <c r="J14" i="2" s="1"/>
  <c r="C61" i="2"/>
  <c r="E60" i="2"/>
  <c r="B50" i="2"/>
  <c r="B44" i="2"/>
  <c r="B36" i="2"/>
  <c r="B60" i="2"/>
  <c r="C60" i="2"/>
  <c r="D60" i="2"/>
  <c r="E61" i="2"/>
  <c r="D61" i="2"/>
  <c r="C27" i="2"/>
  <c r="C24" i="2"/>
  <c r="B17" i="2"/>
  <c r="B10" i="2"/>
  <c r="B11" i="2" s="1"/>
  <c r="B14" i="2" s="1"/>
  <c r="B25" i="2" s="1"/>
  <c r="C17" i="2"/>
  <c r="D17" i="2"/>
  <c r="C11" i="2"/>
  <c r="C14" i="2" s="1"/>
  <c r="D11" i="2"/>
  <c r="D28" i="2" s="1"/>
  <c r="E17" i="2"/>
  <c r="E11" i="2"/>
  <c r="E14" i="2" s="1"/>
  <c r="J10" i="1"/>
  <c r="J9" i="1"/>
  <c r="J8" i="1"/>
  <c r="J7" i="1"/>
  <c r="J6" i="1"/>
  <c r="J5" i="1"/>
  <c r="J4" i="1"/>
  <c r="J3" i="1"/>
  <c r="N11" i="2" l="1"/>
  <c r="N14" i="2" s="1"/>
  <c r="I19" i="2"/>
  <c r="I22" i="2"/>
  <c r="I25" i="2"/>
  <c r="D14" i="2"/>
  <c r="C28" i="2"/>
  <c r="E28" i="2"/>
  <c r="Q23" i="2"/>
  <c r="O23" i="2"/>
  <c r="P23" i="2"/>
  <c r="Q21" i="2"/>
  <c r="N61" i="2"/>
  <c r="P61" i="2"/>
  <c r="I37" i="2"/>
  <c r="L21" i="2"/>
  <c r="K21" i="2"/>
  <c r="N21" i="2"/>
  <c r="J37" i="2"/>
  <c r="J45" i="2" s="1"/>
  <c r="K37" i="2"/>
  <c r="K45" i="2" s="1"/>
  <c r="J57" i="2"/>
  <c r="K51" i="2"/>
  <c r="K57" i="2" s="1"/>
  <c r="L51" i="2"/>
  <c r="L57" i="2" s="1"/>
  <c r="M51" i="2"/>
  <c r="M57" i="2" s="1"/>
  <c r="N51" i="2"/>
  <c r="N57" i="2" s="1"/>
  <c r="L37" i="2"/>
  <c r="L45" i="2" s="1"/>
  <c r="M37" i="2"/>
  <c r="M45" i="2" s="1"/>
  <c r="N37" i="2"/>
  <c r="N45" i="2" s="1"/>
  <c r="C21" i="1"/>
  <c r="C20" i="1"/>
  <c r="C17" i="1"/>
  <c r="C14" i="1"/>
  <c r="C15" i="1"/>
  <c r="E21" i="2"/>
  <c r="C24" i="1" s="1"/>
  <c r="F23" i="2"/>
  <c r="G26" i="2"/>
  <c r="D24" i="2"/>
  <c r="E24" i="2"/>
  <c r="B51" i="2"/>
  <c r="B31" i="2"/>
  <c r="C31" i="2"/>
  <c r="D31" i="2"/>
  <c r="E31" i="2"/>
  <c r="E27" i="2"/>
  <c r="D27" i="2"/>
  <c r="Q31" i="2"/>
  <c r="C8" i="1"/>
  <c r="O21" i="2"/>
  <c r="P21" i="2"/>
  <c r="O37" i="2"/>
  <c r="O45" i="2" s="1"/>
  <c r="P37" i="2"/>
  <c r="P45" i="2" s="1"/>
  <c r="O51" i="2"/>
  <c r="O57" i="2" s="1"/>
  <c r="P51" i="2"/>
  <c r="P57" i="2" s="1"/>
  <c r="B37" i="2"/>
  <c r="B45" i="2" s="1"/>
  <c r="C37" i="2"/>
  <c r="C45" i="2" s="1"/>
  <c r="G23" i="2"/>
  <c r="O16" i="2" l="1"/>
  <c r="O19" i="2" s="1"/>
  <c r="P25" i="2"/>
  <c r="J16" i="2"/>
  <c r="K16" i="2"/>
  <c r="K19" i="2" s="1"/>
  <c r="K58" i="2"/>
  <c r="N16" i="2"/>
  <c r="N25" i="2"/>
  <c r="O58" i="2"/>
  <c r="N58" i="2"/>
  <c r="M61" i="2"/>
  <c r="M21" i="2"/>
  <c r="L58" i="2"/>
  <c r="P58" i="2"/>
  <c r="I57" i="2"/>
  <c r="I45" i="2"/>
  <c r="J58" i="2"/>
  <c r="M58" i="2"/>
  <c r="C11" i="1"/>
  <c r="C19" i="1"/>
  <c r="E25" i="2"/>
  <c r="G11" i="2"/>
  <c r="G14" i="2" s="1"/>
  <c r="G24" i="2"/>
  <c r="F24" i="2"/>
  <c r="D21" i="2"/>
  <c r="C21" i="2"/>
  <c r="B21" i="2"/>
  <c r="E23" i="2"/>
  <c r="E51" i="2"/>
  <c r="E57" i="2" s="1"/>
  <c r="E37" i="2"/>
  <c r="C23" i="2"/>
  <c r="D23" i="2"/>
  <c r="B57" i="2"/>
  <c r="B58" i="2" s="1"/>
  <c r="C51" i="2"/>
  <c r="D37" i="2"/>
  <c r="D45" i="2" s="1"/>
  <c r="N22" i="2" l="1"/>
  <c r="N19" i="2"/>
  <c r="O25" i="2"/>
  <c r="O22" i="2"/>
  <c r="K22" i="2"/>
  <c r="K25" i="2"/>
  <c r="P16" i="2"/>
  <c r="L16" i="2"/>
  <c r="L19" i="2" s="1"/>
  <c r="L25" i="2"/>
  <c r="M16" i="2"/>
  <c r="M19" i="2" s="1"/>
  <c r="M25" i="2"/>
  <c r="G16" i="2"/>
  <c r="G19" i="2" s="1"/>
  <c r="I58" i="2"/>
  <c r="C23" i="1"/>
  <c r="E45" i="2"/>
  <c r="D25" i="2"/>
  <c r="E16" i="2"/>
  <c r="E19" i="2" s="1"/>
  <c r="C25" i="2"/>
  <c r="D51" i="2"/>
  <c r="D57" i="2" s="1"/>
  <c r="D58" i="2" s="1"/>
  <c r="C57" i="2"/>
  <c r="C58" i="2" s="1"/>
  <c r="P22" i="2" l="1"/>
  <c r="L22" i="2"/>
  <c r="M22" i="2"/>
  <c r="C34" i="1"/>
  <c r="C33" i="1"/>
  <c r="E58" i="2"/>
  <c r="B16" i="2"/>
  <c r="B19" i="2" s="1"/>
  <c r="C16" i="2"/>
  <c r="D16" i="2"/>
  <c r="D19" i="2" s="1"/>
  <c r="E22" i="2"/>
  <c r="C25" i="1" s="1"/>
  <c r="C19" i="2" l="1"/>
  <c r="C26" i="2"/>
  <c r="C35" i="1"/>
  <c r="F26" i="2"/>
  <c r="C18" i="1"/>
  <c r="D26" i="2"/>
  <c r="B22" i="2"/>
  <c r="D22" i="2"/>
  <c r="E26" i="2"/>
  <c r="C22" i="2"/>
  <c r="F11" i="2" l="1"/>
  <c r="F14" i="2" s="1"/>
  <c r="F16" i="2" l="1"/>
  <c r="F19" i="2" s="1"/>
  <c r="Q16" i="2"/>
  <c r="Q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<sst xmlns="http://schemas.openxmlformats.org/spreadsheetml/2006/main" count="171" uniqueCount="162">
  <si>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</si>
  <si>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</si>
  <si>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</si>
  <si>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</si>
  <si>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</si>
  <si>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</si>
  <si>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</si>
  <si>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</si>
  <si>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</si>
  <si>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</si>
  <si>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</si>
  <si>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</si>
  <si>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</si>
  <si>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</si>
  <si>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</si>
  <si>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</si>
  <si>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</si>
  <si>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</si>
  <si>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</si>
  <si>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</si>
  <si>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</si>
  <si>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</si>
  <si>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</si>
  <si>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</si>
  <si>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</si>
  <si>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</si>
  <si>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</si>
  <si>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</si>
  <si>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</si>
  <si>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</si>
  <si>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</si>
  <si>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</si>
  <si>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</si>
  <si>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</si>
  <si>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</si>
  <si>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</si>
  <si>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</si>
  <si>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</si>
  <si>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</si>
  <si>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</si>
  <si>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</si>
  <si>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</si>
  <si>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</si>
  <si>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</si>
  <si>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</si>
  <si>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</si>
  <si>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</si>
  <si>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</si>
  <si>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</si>
  <si>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</si>
  <si>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</si>
  <si>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</si>
  <si>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</si>
  <si>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</si>
  <si>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</si>
  <si>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</si>
  <si>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</si>
  <si>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</si>
  <si>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</si>
  <si>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</si>
  <si>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</si>
  <si>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</si>
  <si>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</si>
  <si>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</si>
  <si>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</si>
  <si>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</si>
  <si>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</si>
  <si>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</si>
  <si>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</si>
  <si>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Restructuring</t>
  </si>
  <si>
    <t>Notes</t>
  </si>
  <si>
    <t>Prepaid Expense</t>
  </si>
  <si>
    <t>PP&amp;E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</si>
  <si>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</si>
  <si>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</si>
  <si>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</si>
  <si>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</si>
  <si>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</si>
  <si>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</si>
  <si>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</si>
  <si>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</si>
  <si>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</si>
  <si>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</si>
  <si>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</si>
  <si>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</si>
  <si>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</si>
  <si>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</si>
  <si>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</si>
  <si>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</si>
  <si>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</si>
  <si>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IGT</t>
  </si>
  <si>
    <t>Blackrock Inc.</t>
  </si>
  <si>
    <t>Vanguard Group Inc</t>
  </si>
  <si>
    <t>State Street Corporation</t>
  </si>
  <si>
    <t>Invesco Ltd.</t>
  </si>
  <si>
    <t>Vice President of Investor Relations</t>
  </si>
  <si>
    <t>SG&amp;A</t>
  </si>
  <si>
    <t>Interest Expense</t>
  </si>
  <si>
    <t>Investments</t>
  </si>
  <si>
    <t>Accrued Expense</t>
  </si>
  <si>
    <t>longterm operating lease</t>
  </si>
  <si>
    <t>Debt y/y</t>
  </si>
  <si>
    <t>Tax Rate</t>
  </si>
  <si>
    <t>4.71%</t>
  </si>
  <si>
    <t>4.44%</t>
  </si>
  <si>
    <t>Banco Santander, S.A.</t>
  </si>
  <si>
    <t>3.53%</t>
  </si>
  <si>
    <t>BNP Paribas Financial Markets</t>
  </si>
  <si>
    <t>3.46%</t>
  </si>
  <si>
    <t>Credit Agricole S.A.</t>
  </si>
  <si>
    <t>3.40%</t>
  </si>
  <si>
    <t>ClearBridge Investments, LLC</t>
  </si>
  <si>
    <t>1.65%</t>
  </si>
  <si>
    <t>FIL LTD</t>
  </si>
  <si>
    <t>1.60%</t>
  </si>
  <si>
    <t>Ameriprise Financial, Inc.</t>
  </si>
  <si>
    <t>1.48%</t>
  </si>
  <si>
    <t>1.19%</t>
  </si>
  <si>
    <t>0.98%</t>
  </si>
  <si>
    <t>BLAZEWICZ KRISTIN</t>
  </si>
  <si>
    <t>GOUDET OLIVIER</t>
  </si>
  <si>
    <t>HARF PETER</t>
  </si>
  <si>
    <t>MERCIER LAURENT</t>
  </si>
  <si>
    <t>Chief Financial Officer</t>
  </si>
  <si>
    <t>PARIZE ISABELLE</t>
  </si>
  <si>
    <t>VON BAYERN ANNA</t>
  </si>
  <si>
    <t>VON BRETTEN GORDON</t>
  </si>
  <si>
    <t>ZAFAR AYESHA</t>
  </si>
  <si>
    <t>Mr. G. Peter Harf</t>
  </si>
  <si>
    <t>Founder &amp; Chairman</t>
  </si>
  <si>
    <t>Ms. Sue Y. Nabi</t>
  </si>
  <si>
    <t>CEO &amp; Director</t>
  </si>
  <si>
    <t>Mr. Laurent Mercier</t>
  </si>
  <si>
    <t>Ms. Kristin Ely Blazewicz</t>
  </si>
  <si>
    <t>Chief Legal Officer, General Counsel &amp; Secretary</t>
  </si>
  <si>
    <t>Mr. Gordon Von Bretten</t>
  </si>
  <si>
    <t>Chief Transformation Officer</t>
  </si>
  <si>
    <t>Ms. Anna Von Bayern</t>
  </si>
  <si>
    <t>Chief Corporate Affairs Officer</t>
  </si>
  <si>
    <t>Dr. Shimei Fan</t>
  </si>
  <si>
    <t>Chief Scientific Officer</t>
  </si>
  <si>
    <t>Ms. Olga Levinzon</t>
  </si>
  <si>
    <t>Ms. Anne Jaeckin</t>
  </si>
  <si>
    <t>Chief Human Resources Officer</t>
  </si>
  <si>
    <t>Mr. Alexis Vaganay</t>
  </si>
  <si>
    <t>Chief Commercial Officer of Consumer Beauty</t>
  </si>
  <si>
    <t>Amortization</t>
  </si>
  <si>
    <t>Acquisition</t>
  </si>
  <si>
    <t>Asset impairment charges</t>
  </si>
  <si>
    <t>Non-attrib. Other</t>
  </si>
  <si>
    <t>SG&amp;A y/y</t>
  </si>
  <si>
    <t>Restricted Cash</t>
  </si>
  <si>
    <t>Other intangible assets</t>
  </si>
  <si>
    <t>Operating Lease</t>
  </si>
  <si>
    <t>Deferred Income</t>
  </si>
  <si>
    <t>Short term debt</t>
  </si>
  <si>
    <t>current operating lease</t>
  </si>
  <si>
    <t>income tax</t>
  </si>
  <si>
    <t>longterm debt</t>
  </si>
  <si>
    <t>pension</t>
  </si>
  <si>
    <t>deferred income tax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</si>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</sst>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2" xfId="1" applyNumberFormat="1" applyFont="1" applyBorder="1"/>
    <xf numFmtId="9" fontId="5" fillId="0" borderId="0" xfId="1" applyFont="1" applyBorder="1"/>
    <xf numFmtId="0" fontId="0" fillId="3" borderId="7" xfId="0" applyFill="1" applyBorder="1" applyAlignment="1">
      <alignment horizontal="right"/>
    </xf>
    <xf numFmtId="10" fontId="2" fillId="0" borderId="0" xfId="1" applyNumberFormat="1" applyFont="1" applyBorder="1"/>
    <xf numFmtId="9" fontId="2" fillId="0" borderId="0" xfId="1" applyFont="1"/>
    <xf numFmtId="3" fontId="6" fillId="6" borderId="0" xfId="0" applyNumberFormat="1" applyFont="1" applyFill="1"/>
    <xf numFmtId="3" fontId="0" fillId="6" borderId="2" xfId="0" applyNumberFormat="1" applyFill="1" applyBorder="1"/>
    <xf numFmtId="0" fontId="6" fillId="0" borderId="0" xfId="0" applyFont="1"/>
    <xf numFmtId="2" fontId="6" fillId="0" borderId="0" xfId="0" applyNumberFormat="1" applyFont="1" applyAlignment="1">
      <alignment horizontal="right"/>
    </xf>
    <xf numFmtId="9" fontId="0" fillId="6" borderId="0" xfId="1" applyFont="1" applyFill="1" applyBorder="1"/>
    <xf numFmtId="9" fontId="5" fillId="0" borderId="0" xfId="0" applyNumberFormat="1" applyFont="1"/>
    <xf numFmtId="2" fontId="2" fillId="3" borderId="0" xfId="0" applyNumberFormat="1" applyFont="1" applyFill="1"/>
    <xf numFmtId="0" fontId="6" fillId="6" borderId="0" xfId="0" applyFont="1" applyFill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Font="1"/>
    <xf numFmtId="3" fontId="0" fillId="0" borderId="2" xfId="0" applyNumberFormat="1" applyFont="1" applyBorder="1"/>
    <xf numFmtId="9" fontId="5" fillId="0" borderId="0" xfId="1" applyFont="1" applyFill="1" applyBorder="1"/>
    <xf numFmtId="0" fontId="0" fillId="0" borderId="0" xfId="0" applyFont="1"/>
    <xf numFmtId="3" fontId="2" fillId="0" borderId="0" xfId="0" applyNumberFormat="1" applyFont="1" applyBorder="1"/>
    <xf numFmtId="2" fontId="2" fillId="0" borderId="2" xfId="0" applyNumberFormat="1" applyFont="1" applyFill="1" applyBorder="1"/>
    <xf numFmtId="2" fontId="2" fillId="0" borderId="0" xfId="0" applyNumberFormat="1" applyFont="1" applyFill="1" applyBorder="1"/>
    <xf numFmtId="0" fontId="6" fillId="0" borderId="0" xfId="0" applyFont="1" applyBorder="1"/>
    <xf numFmtId="164" fontId="0" fillId="0" borderId="2" xfId="0" applyNumberFormat="1" applyFont="1" applyBorder="1"/>
    <xf numFmtId="2" fontId="0" fillId="0" borderId="2" xfId="0" applyNumberFormat="1" applyFont="1" applyBorder="1"/>
    <xf numFmtId="9" fontId="0" fillId="0" borderId="2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06B-4B41-B4D5-15D16D380922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6B-4B41-B4D5-15D16D3809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Model!$J$3:$Q$3</c:f>
              <c:numCache>
                <c:formatCode>#,##0</c:formatCode>
                <c:ptCount val="8"/>
                <c:pt idx="1">
                  <c:v>1390</c:v>
                </c:pt>
                <c:pt idx="2">
                  <c:v>1523.6</c:v>
                </c:pt>
                <c:pt idx="3">
                  <c:v>1288.9000000000001</c:v>
                </c:pt>
                <c:pt idx="4">
                  <c:v>1351.6000000000008</c:v>
                </c:pt>
                <c:pt idx="5">
                  <c:v>1641.4</c:v>
                </c:pt>
                <c:pt idx="6">
                  <c:v>1727.6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Model!$J$23:$Q$23</c:f>
              <c:numCache>
                <c:formatCode>0%</c:formatCode>
                <c:ptCount val="8"/>
                <c:pt idx="5">
                  <c:v>0.18086330935251804</c:v>
                </c:pt>
                <c:pt idx="6">
                  <c:v>0.13389341034392221</c:v>
                </c:pt>
                <c:pt idx="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04E-432F-ADEB-E6A272533FC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Model!$B$3:$F$3</c:f>
              <c:numCache>
                <c:formatCode>#,##0</c:formatCode>
                <c:ptCount val="5"/>
                <c:pt idx="0">
                  <c:v>4717.8</c:v>
                </c:pt>
                <c:pt idx="1">
                  <c:v>4629.8999999999996</c:v>
                </c:pt>
                <c:pt idx="2">
                  <c:v>5304.4</c:v>
                </c:pt>
                <c:pt idx="3">
                  <c:v>5554.1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Model!$A$23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Model!$B$23:$F$23</c:f>
              <c:numCache>
                <c:formatCode>0%</c:formatCode>
                <c:ptCount val="5"/>
                <c:pt idx="1">
                  <c:v>-1.8631565560218832E-2</c:v>
                </c:pt>
                <c:pt idx="2">
                  <c:v>0.14568349208406239</c:v>
                </c:pt>
                <c:pt idx="3">
                  <c:v>4.7074127139733246E-2</c:v>
                </c:pt>
                <c:pt idx="4">
                  <c:v>0.10368916656163907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431-4CF0-989E-ECCDA67A25A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31-4CF0-989E-ECCDA67A25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Model!$J$2:$Q$2</c:f>
              <c:strCache>
                <c:ptCount val="8"/>
                <c:pt idx="0">
                  <c:v>Q222</c:v>
                </c:pt>
                <c:pt idx="1">
                  <c:v>Q322</c:v>
                </c:pt>
                <c:pt idx="2">
                  <c:v>Q422</c:v>
                </c:pt>
                <c:pt idx="3">
                  <c:v>Q123</c:v>
                </c:pt>
                <c:pt idx="4">
                  <c:v>Q223</c:v>
                </c:pt>
                <c:pt idx="5">
                  <c:v>Q323</c:v>
                </c:pt>
                <c:pt idx="6">
                  <c:v>Q423</c:v>
                </c:pt>
                <c:pt idx="7">
                  <c:v>Q124</c:v>
                </c:pt>
              </c:strCache>
            </c:strRef>
          </c:cat>
          <c:val>
            <c:numRef>
              <c:f>Model!$J$16:$Q$16</c:f>
              <c:numCache>
                <c:formatCode>#,##0</c:formatCode>
                <c:ptCount val="8"/>
                <c:pt idx="0">
                  <c:v>0</c:v>
                </c:pt>
                <c:pt idx="1">
                  <c:v>134.5</c:v>
                </c:pt>
                <c:pt idx="2">
                  <c:v>241.40000000000003</c:v>
                </c:pt>
                <c:pt idx="3">
                  <c:v>111.80000000000008</c:v>
                </c:pt>
                <c:pt idx="4">
                  <c:v>35.500000000000867</c:v>
                </c:pt>
                <c:pt idx="5">
                  <c:v>10.200000000000124</c:v>
                </c:pt>
                <c:pt idx="6">
                  <c:v>185.99999999999991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Model!$A$21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Model!$J$21:$Q$21</c:f>
              <c:numCache>
                <c:formatCode>0%</c:formatCode>
                <c:ptCount val="8"/>
                <c:pt idx="1">
                  <c:v>0.63935251798561143</c:v>
                </c:pt>
                <c:pt idx="2">
                  <c:v>0.65522446836440018</c:v>
                </c:pt>
                <c:pt idx="3">
                  <c:v>0.62906354255566765</c:v>
                </c:pt>
                <c:pt idx="4">
                  <c:v>0.62851435335898231</c:v>
                </c:pt>
                <c:pt idx="5">
                  <c:v>0.63476300718898504</c:v>
                </c:pt>
                <c:pt idx="6">
                  <c:v>0.65067145172493634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Model!$B$2:$F$2</c:f>
              <c:strCache>
                <c:ptCount val="5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</c:strCache>
            </c:strRef>
          </c:cat>
          <c:val>
            <c:numRef>
              <c:f>Model!$B$16:$F$16</c:f>
              <c:numCache>
                <c:formatCode>#,##0</c:formatCode>
                <c:ptCount val="5"/>
                <c:pt idx="0">
                  <c:v>-1089.8999999999996</c:v>
                </c:pt>
                <c:pt idx="1">
                  <c:v>-67.799999999999983</c:v>
                </c:pt>
                <c:pt idx="2">
                  <c:v>261.9999999999996</c:v>
                </c:pt>
                <c:pt idx="3">
                  <c:v>523.20000000000005</c:v>
                </c:pt>
                <c:pt idx="4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Model!$B$26:$F$26</c:f>
              <c:numCache>
                <c:formatCode>0%</c:formatCode>
                <c:ptCount val="5"/>
                <c:pt idx="1">
                  <c:v>0.93779245802367184</c:v>
                </c:pt>
                <c:pt idx="2">
                  <c:v>-4.8643067846607622</c:v>
                </c:pt>
                <c:pt idx="3">
                  <c:v>0.99694656488549938</c:v>
                </c:pt>
                <c:pt idx="4">
                  <c:v>-0.22818181818181826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COTY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41435</c:v>
                </c:pt>
                <c:pt idx="1">
                  <c:v>41442</c:v>
                </c:pt>
                <c:pt idx="2">
                  <c:v>41449</c:v>
                </c:pt>
                <c:pt idx="3">
                  <c:v>41456</c:v>
                </c:pt>
                <c:pt idx="4">
                  <c:v>41463</c:v>
                </c:pt>
                <c:pt idx="5">
                  <c:v>41470</c:v>
                </c:pt>
                <c:pt idx="6">
                  <c:v>41477</c:v>
                </c:pt>
                <c:pt idx="7">
                  <c:v>41484</c:v>
                </c:pt>
                <c:pt idx="8">
                  <c:v>41491</c:v>
                </c:pt>
                <c:pt idx="9">
                  <c:v>41498</c:v>
                </c:pt>
                <c:pt idx="10">
                  <c:v>41505</c:v>
                </c:pt>
                <c:pt idx="11">
                  <c:v>41512</c:v>
                </c:pt>
                <c:pt idx="12">
                  <c:v>41519</c:v>
                </c:pt>
                <c:pt idx="13">
                  <c:v>41526</c:v>
                </c:pt>
                <c:pt idx="14">
                  <c:v>41533</c:v>
                </c:pt>
                <c:pt idx="15">
                  <c:v>41540</c:v>
                </c:pt>
                <c:pt idx="16">
                  <c:v>41547</c:v>
                </c:pt>
                <c:pt idx="17">
                  <c:v>41554</c:v>
                </c:pt>
                <c:pt idx="18">
                  <c:v>41561</c:v>
                </c:pt>
                <c:pt idx="19">
                  <c:v>41568</c:v>
                </c:pt>
                <c:pt idx="20">
                  <c:v>41575</c:v>
                </c:pt>
                <c:pt idx="21">
                  <c:v>41582</c:v>
                </c:pt>
                <c:pt idx="22">
                  <c:v>41589</c:v>
                </c:pt>
                <c:pt idx="23">
                  <c:v>41596</c:v>
                </c:pt>
                <c:pt idx="24">
                  <c:v>41603</c:v>
                </c:pt>
                <c:pt idx="25">
                  <c:v>41610</c:v>
                </c:pt>
                <c:pt idx="26">
                  <c:v>41617</c:v>
                </c:pt>
                <c:pt idx="27">
                  <c:v>41624</c:v>
                </c:pt>
                <c:pt idx="28">
                  <c:v>41631</c:v>
                </c:pt>
                <c:pt idx="29">
                  <c:v>41638</c:v>
                </c:pt>
                <c:pt idx="30">
                  <c:v>41645</c:v>
                </c:pt>
                <c:pt idx="31">
                  <c:v>41652</c:v>
                </c:pt>
                <c:pt idx="32">
                  <c:v>41659</c:v>
                </c:pt>
                <c:pt idx="33">
                  <c:v>41666</c:v>
                </c:pt>
                <c:pt idx="34">
                  <c:v>41673</c:v>
                </c:pt>
                <c:pt idx="35">
                  <c:v>41680</c:v>
                </c:pt>
                <c:pt idx="36">
                  <c:v>41687</c:v>
                </c:pt>
                <c:pt idx="37">
                  <c:v>41694</c:v>
                </c:pt>
                <c:pt idx="38">
                  <c:v>41701</c:v>
                </c:pt>
                <c:pt idx="39">
                  <c:v>41708</c:v>
                </c:pt>
                <c:pt idx="40">
                  <c:v>41715</c:v>
                </c:pt>
                <c:pt idx="41">
                  <c:v>41722</c:v>
                </c:pt>
                <c:pt idx="42">
                  <c:v>41729</c:v>
                </c:pt>
                <c:pt idx="43">
                  <c:v>41736</c:v>
                </c:pt>
                <c:pt idx="44">
                  <c:v>41743</c:v>
                </c:pt>
                <c:pt idx="45">
                  <c:v>41750</c:v>
                </c:pt>
                <c:pt idx="46">
                  <c:v>41757</c:v>
                </c:pt>
                <c:pt idx="47">
                  <c:v>41764</c:v>
                </c:pt>
                <c:pt idx="48">
                  <c:v>41771</c:v>
                </c:pt>
                <c:pt idx="49">
                  <c:v>41778</c:v>
                </c:pt>
                <c:pt idx="50">
                  <c:v>41785</c:v>
                </c:pt>
                <c:pt idx="51">
                  <c:v>41792</c:v>
                </c:pt>
                <c:pt idx="52">
                  <c:v>41799</c:v>
                </c:pt>
                <c:pt idx="53">
                  <c:v>41806</c:v>
                </c:pt>
                <c:pt idx="54">
                  <c:v>41813</c:v>
                </c:pt>
                <c:pt idx="55">
                  <c:v>41820</c:v>
                </c:pt>
                <c:pt idx="56">
                  <c:v>41827</c:v>
                </c:pt>
                <c:pt idx="57">
                  <c:v>41834</c:v>
                </c:pt>
                <c:pt idx="58">
                  <c:v>41841</c:v>
                </c:pt>
                <c:pt idx="59">
                  <c:v>41848</c:v>
                </c:pt>
                <c:pt idx="60">
                  <c:v>41855</c:v>
                </c:pt>
                <c:pt idx="61">
                  <c:v>41862</c:v>
                </c:pt>
                <c:pt idx="62">
                  <c:v>41869</c:v>
                </c:pt>
                <c:pt idx="63">
                  <c:v>41876</c:v>
                </c:pt>
                <c:pt idx="64">
                  <c:v>41883</c:v>
                </c:pt>
                <c:pt idx="65">
                  <c:v>41890</c:v>
                </c:pt>
                <c:pt idx="66">
                  <c:v>41897</c:v>
                </c:pt>
                <c:pt idx="67">
                  <c:v>41904</c:v>
                </c:pt>
                <c:pt idx="68">
                  <c:v>41911</c:v>
                </c:pt>
                <c:pt idx="69">
                  <c:v>41918</c:v>
                </c:pt>
                <c:pt idx="70">
                  <c:v>41925</c:v>
                </c:pt>
                <c:pt idx="71">
                  <c:v>41932</c:v>
                </c:pt>
                <c:pt idx="72">
                  <c:v>41939</c:v>
                </c:pt>
                <c:pt idx="73">
                  <c:v>41946</c:v>
                </c:pt>
                <c:pt idx="74">
                  <c:v>41953</c:v>
                </c:pt>
                <c:pt idx="75">
                  <c:v>41960</c:v>
                </c:pt>
                <c:pt idx="76">
                  <c:v>41967</c:v>
                </c:pt>
                <c:pt idx="77">
                  <c:v>41974</c:v>
                </c:pt>
                <c:pt idx="78">
                  <c:v>41981</c:v>
                </c:pt>
                <c:pt idx="79">
                  <c:v>41988</c:v>
                </c:pt>
                <c:pt idx="80">
                  <c:v>41995</c:v>
                </c:pt>
                <c:pt idx="81">
                  <c:v>42002</c:v>
                </c:pt>
                <c:pt idx="82">
                  <c:v>42009</c:v>
                </c:pt>
                <c:pt idx="83">
                  <c:v>42016</c:v>
                </c:pt>
                <c:pt idx="84">
                  <c:v>42023</c:v>
                </c:pt>
                <c:pt idx="85">
                  <c:v>42030</c:v>
                </c:pt>
                <c:pt idx="86">
                  <c:v>42037</c:v>
                </c:pt>
                <c:pt idx="87">
                  <c:v>42044</c:v>
                </c:pt>
                <c:pt idx="88">
                  <c:v>42051</c:v>
                </c:pt>
                <c:pt idx="89">
                  <c:v>42058</c:v>
                </c:pt>
                <c:pt idx="90">
                  <c:v>42065</c:v>
                </c:pt>
                <c:pt idx="91">
                  <c:v>42072</c:v>
                </c:pt>
                <c:pt idx="92">
                  <c:v>42079</c:v>
                </c:pt>
                <c:pt idx="93">
                  <c:v>42086</c:v>
                </c:pt>
                <c:pt idx="94">
                  <c:v>42093</c:v>
                </c:pt>
                <c:pt idx="95">
                  <c:v>42100</c:v>
                </c:pt>
                <c:pt idx="96">
                  <c:v>42107</c:v>
                </c:pt>
                <c:pt idx="97">
                  <c:v>42114</c:v>
                </c:pt>
                <c:pt idx="98">
                  <c:v>42121</c:v>
                </c:pt>
                <c:pt idx="99">
                  <c:v>42128</c:v>
                </c:pt>
                <c:pt idx="100">
                  <c:v>42135</c:v>
                </c:pt>
                <c:pt idx="101">
                  <c:v>42142</c:v>
                </c:pt>
                <c:pt idx="102">
                  <c:v>42149</c:v>
                </c:pt>
                <c:pt idx="103">
                  <c:v>42156</c:v>
                </c:pt>
                <c:pt idx="104">
                  <c:v>42163</c:v>
                </c:pt>
                <c:pt idx="105">
                  <c:v>42170</c:v>
                </c:pt>
                <c:pt idx="106">
                  <c:v>42177</c:v>
                </c:pt>
                <c:pt idx="107">
                  <c:v>42184</c:v>
                </c:pt>
                <c:pt idx="108">
                  <c:v>42191</c:v>
                </c:pt>
                <c:pt idx="109">
                  <c:v>42198</c:v>
                </c:pt>
                <c:pt idx="110">
                  <c:v>42205</c:v>
                </c:pt>
                <c:pt idx="111">
                  <c:v>42212</c:v>
                </c:pt>
                <c:pt idx="112">
                  <c:v>42219</c:v>
                </c:pt>
                <c:pt idx="113">
                  <c:v>42226</c:v>
                </c:pt>
                <c:pt idx="114">
                  <c:v>42233</c:v>
                </c:pt>
                <c:pt idx="115">
                  <c:v>42240</c:v>
                </c:pt>
                <c:pt idx="116">
                  <c:v>42247</c:v>
                </c:pt>
                <c:pt idx="117">
                  <c:v>42254</c:v>
                </c:pt>
                <c:pt idx="118">
                  <c:v>42261</c:v>
                </c:pt>
                <c:pt idx="119">
                  <c:v>42268</c:v>
                </c:pt>
                <c:pt idx="120">
                  <c:v>42275</c:v>
                </c:pt>
                <c:pt idx="121">
                  <c:v>42282</c:v>
                </c:pt>
                <c:pt idx="122">
                  <c:v>42289</c:v>
                </c:pt>
                <c:pt idx="123">
                  <c:v>42296</c:v>
                </c:pt>
                <c:pt idx="124">
                  <c:v>42303</c:v>
                </c:pt>
                <c:pt idx="125">
                  <c:v>42310</c:v>
                </c:pt>
                <c:pt idx="126">
                  <c:v>42317</c:v>
                </c:pt>
                <c:pt idx="127">
                  <c:v>42324</c:v>
                </c:pt>
                <c:pt idx="128">
                  <c:v>42331</c:v>
                </c:pt>
                <c:pt idx="129">
                  <c:v>42338</c:v>
                </c:pt>
                <c:pt idx="130">
                  <c:v>42345</c:v>
                </c:pt>
                <c:pt idx="131">
                  <c:v>42352</c:v>
                </c:pt>
                <c:pt idx="132">
                  <c:v>42359</c:v>
                </c:pt>
                <c:pt idx="133">
                  <c:v>42366</c:v>
                </c:pt>
                <c:pt idx="134">
                  <c:v>42373</c:v>
                </c:pt>
                <c:pt idx="135">
                  <c:v>42380</c:v>
                </c:pt>
                <c:pt idx="136">
                  <c:v>42387</c:v>
                </c:pt>
                <c:pt idx="137">
                  <c:v>42394</c:v>
                </c:pt>
                <c:pt idx="138">
                  <c:v>42401</c:v>
                </c:pt>
                <c:pt idx="139">
                  <c:v>42408</c:v>
                </c:pt>
                <c:pt idx="140">
                  <c:v>42415</c:v>
                </c:pt>
                <c:pt idx="141">
                  <c:v>42422</c:v>
                </c:pt>
                <c:pt idx="142">
                  <c:v>42429</c:v>
                </c:pt>
                <c:pt idx="143">
                  <c:v>42436</c:v>
                </c:pt>
                <c:pt idx="144">
                  <c:v>42443</c:v>
                </c:pt>
                <c:pt idx="145">
                  <c:v>42450</c:v>
                </c:pt>
                <c:pt idx="146">
                  <c:v>42457</c:v>
                </c:pt>
                <c:pt idx="147">
                  <c:v>42464</c:v>
                </c:pt>
                <c:pt idx="148">
                  <c:v>42471</c:v>
                </c:pt>
                <c:pt idx="149">
                  <c:v>42478</c:v>
                </c:pt>
                <c:pt idx="150">
                  <c:v>42485</c:v>
                </c:pt>
                <c:pt idx="151">
                  <c:v>42492</c:v>
                </c:pt>
                <c:pt idx="152">
                  <c:v>42499</c:v>
                </c:pt>
                <c:pt idx="153">
                  <c:v>42506</c:v>
                </c:pt>
                <c:pt idx="154">
                  <c:v>42513</c:v>
                </c:pt>
                <c:pt idx="155">
                  <c:v>42520</c:v>
                </c:pt>
                <c:pt idx="156">
                  <c:v>42527</c:v>
                </c:pt>
                <c:pt idx="157">
                  <c:v>42534</c:v>
                </c:pt>
                <c:pt idx="158">
                  <c:v>42541</c:v>
                </c:pt>
                <c:pt idx="159">
                  <c:v>42548</c:v>
                </c:pt>
                <c:pt idx="160">
                  <c:v>42555</c:v>
                </c:pt>
                <c:pt idx="161">
                  <c:v>42562</c:v>
                </c:pt>
                <c:pt idx="162">
                  <c:v>42569</c:v>
                </c:pt>
                <c:pt idx="163">
                  <c:v>42576</c:v>
                </c:pt>
                <c:pt idx="164">
                  <c:v>42583</c:v>
                </c:pt>
                <c:pt idx="165">
                  <c:v>42590</c:v>
                </c:pt>
                <c:pt idx="166">
                  <c:v>42597</c:v>
                </c:pt>
                <c:pt idx="167">
                  <c:v>42604</c:v>
                </c:pt>
                <c:pt idx="168">
                  <c:v>42611</c:v>
                </c:pt>
                <c:pt idx="169">
                  <c:v>42618</c:v>
                </c:pt>
                <c:pt idx="170">
                  <c:v>42625</c:v>
                </c:pt>
                <c:pt idx="171">
                  <c:v>42632</c:v>
                </c:pt>
                <c:pt idx="172">
                  <c:v>42639</c:v>
                </c:pt>
                <c:pt idx="173">
                  <c:v>42646</c:v>
                </c:pt>
                <c:pt idx="174">
                  <c:v>42653</c:v>
                </c:pt>
                <c:pt idx="175">
                  <c:v>42660</c:v>
                </c:pt>
                <c:pt idx="176">
                  <c:v>42667</c:v>
                </c:pt>
                <c:pt idx="177">
                  <c:v>42674</c:v>
                </c:pt>
                <c:pt idx="178">
                  <c:v>42681</c:v>
                </c:pt>
                <c:pt idx="179">
                  <c:v>42688</c:v>
                </c:pt>
                <c:pt idx="180">
                  <c:v>42695</c:v>
                </c:pt>
                <c:pt idx="181">
                  <c:v>42702</c:v>
                </c:pt>
                <c:pt idx="182">
                  <c:v>42709</c:v>
                </c:pt>
                <c:pt idx="183">
                  <c:v>42716</c:v>
                </c:pt>
                <c:pt idx="184">
                  <c:v>42723</c:v>
                </c:pt>
                <c:pt idx="185">
                  <c:v>42730</c:v>
                </c:pt>
                <c:pt idx="186">
                  <c:v>42737</c:v>
                </c:pt>
                <c:pt idx="187">
                  <c:v>42744</c:v>
                </c:pt>
                <c:pt idx="188">
                  <c:v>42751</c:v>
                </c:pt>
                <c:pt idx="189">
                  <c:v>42758</c:v>
                </c:pt>
                <c:pt idx="190">
                  <c:v>42765</c:v>
                </c:pt>
                <c:pt idx="191">
                  <c:v>42772</c:v>
                </c:pt>
                <c:pt idx="192">
                  <c:v>42779</c:v>
                </c:pt>
                <c:pt idx="193">
                  <c:v>42786</c:v>
                </c:pt>
                <c:pt idx="194">
                  <c:v>42793</c:v>
                </c:pt>
                <c:pt idx="195">
                  <c:v>42800</c:v>
                </c:pt>
                <c:pt idx="196">
                  <c:v>42807</c:v>
                </c:pt>
                <c:pt idx="197">
                  <c:v>42814</c:v>
                </c:pt>
                <c:pt idx="198">
                  <c:v>42821</c:v>
                </c:pt>
                <c:pt idx="199">
                  <c:v>42828</c:v>
                </c:pt>
                <c:pt idx="200">
                  <c:v>42835</c:v>
                </c:pt>
                <c:pt idx="201">
                  <c:v>42842</c:v>
                </c:pt>
                <c:pt idx="202">
                  <c:v>42849</c:v>
                </c:pt>
                <c:pt idx="203">
                  <c:v>42856</c:v>
                </c:pt>
                <c:pt idx="204">
                  <c:v>42863</c:v>
                </c:pt>
                <c:pt idx="205">
                  <c:v>42870</c:v>
                </c:pt>
                <c:pt idx="206">
                  <c:v>42877</c:v>
                </c:pt>
                <c:pt idx="207">
                  <c:v>42884</c:v>
                </c:pt>
                <c:pt idx="208">
                  <c:v>42891</c:v>
                </c:pt>
                <c:pt idx="209">
                  <c:v>42898</c:v>
                </c:pt>
                <c:pt idx="210">
                  <c:v>42905</c:v>
                </c:pt>
                <c:pt idx="211">
                  <c:v>42912</c:v>
                </c:pt>
                <c:pt idx="212">
                  <c:v>42919</c:v>
                </c:pt>
                <c:pt idx="213">
                  <c:v>42926</c:v>
                </c:pt>
                <c:pt idx="214">
                  <c:v>42933</c:v>
                </c:pt>
                <c:pt idx="215">
                  <c:v>42940</c:v>
                </c:pt>
                <c:pt idx="216">
                  <c:v>42947</c:v>
                </c:pt>
                <c:pt idx="217">
                  <c:v>42954</c:v>
                </c:pt>
                <c:pt idx="218">
                  <c:v>42961</c:v>
                </c:pt>
                <c:pt idx="219">
                  <c:v>42968</c:v>
                </c:pt>
                <c:pt idx="220">
                  <c:v>42975</c:v>
                </c:pt>
                <c:pt idx="221">
                  <c:v>42982</c:v>
                </c:pt>
                <c:pt idx="222">
                  <c:v>42989</c:v>
                </c:pt>
                <c:pt idx="223">
                  <c:v>42996</c:v>
                </c:pt>
                <c:pt idx="224">
                  <c:v>43003</c:v>
                </c:pt>
                <c:pt idx="225">
                  <c:v>43010</c:v>
                </c:pt>
                <c:pt idx="226">
                  <c:v>43017</c:v>
                </c:pt>
                <c:pt idx="227">
                  <c:v>43024</c:v>
                </c:pt>
                <c:pt idx="228">
                  <c:v>43031</c:v>
                </c:pt>
                <c:pt idx="229">
                  <c:v>43038</c:v>
                </c:pt>
                <c:pt idx="230">
                  <c:v>43045</c:v>
                </c:pt>
                <c:pt idx="231">
                  <c:v>43052</c:v>
                </c:pt>
                <c:pt idx="232">
                  <c:v>43059</c:v>
                </c:pt>
                <c:pt idx="233">
                  <c:v>43066</c:v>
                </c:pt>
                <c:pt idx="234">
                  <c:v>43073</c:v>
                </c:pt>
                <c:pt idx="235">
                  <c:v>43080</c:v>
                </c:pt>
                <c:pt idx="236">
                  <c:v>43087</c:v>
                </c:pt>
                <c:pt idx="237">
                  <c:v>43094</c:v>
                </c:pt>
                <c:pt idx="238">
                  <c:v>43101</c:v>
                </c:pt>
                <c:pt idx="239">
                  <c:v>43108</c:v>
                </c:pt>
                <c:pt idx="240">
                  <c:v>43115</c:v>
                </c:pt>
                <c:pt idx="241">
                  <c:v>43122</c:v>
                </c:pt>
                <c:pt idx="242">
                  <c:v>43129</c:v>
                </c:pt>
                <c:pt idx="243">
                  <c:v>43136</c:v>
                </c:pt>
                <c:pt idx="244">
                  <c:v>43143</c:v>
                </c:pt>
                <c:pt idx="245">
                  <c:v>43150</c:v>
                </c:pt>
                <c:pt idx="246">
                  <c:v>43157</c:v>
                </c:pt>
                <c:pt idx="247">
                  <c:v>43164</c:v>
                </c:pt>
                <c:pt idx="248">
                  <c:v>43171</c:v>
                </c:pt>
                <c:pt idx="249">
                  <c:v>43178</c:v>
                </c:pt>
                <c:pt idx="250">
                  <c:v>43185</c:v>
                </c:pt>
                <c:pt idx="251">
                  <c:v>43192</c:v>
                </c:pt>
                <c:pt idx="252">
                  <c:v>43199</c:v>
                </c:pt>
                <c:pt idx="253">
                  <c:v>43206</c:v>
                </c:pt>
                <c:pt idx="254">
                  <c:v>43213</c:v>
                </c:pt>
                <c:pt idx="255">
                  <c:v>43220</c:v>
                </c:pt>
                <c:pt idx="256">
                  <c:v>43227</c:v>
                </c:pt>
                <c:pt idx="257">
                  <c:v>43234</c:v>
                </c:pt>
                <c:pt idx="258">
                  <c:v>43241</c:v>
                </c:pt>
                <c:pt idx="259">
                  <c:v>43248</c:v>
                </c:pt>
                <c:pt idx="260">
                  <c:v>43255</c:v>
                </c:pt>
                <c:pt idx="261">
                  <c:v>43262</c:v>
                </c:pt>
                <c:pt idx="262">
                  <c:v>43269</c:v>
                </c:pt>
                <c:pt idx="263">
                  <c:v>43276</c:v>
                </c:pt>
                <c:pt idx="264">
                  <c:v>43283</c:v>
                </c:pt>
                <c:pt idx="265">
                  <c:v>43290</c:v>
                </c:pt>
                <c:pt idx="266">
                  <c:v>43297</c:v>
                </c:pt>
                <c:pt idx="267">
                  <c:v>43304</c:v>
                </c:pt>
                <c:pt idx="268">
                  <c:v>43311</c:v>
                </c:pt>
                <c:pt idx="269">
                  <c:v>43318</c:v>
                </c:pt>
                <c:pt idx="270">
                  <c:v>43325</c:v>
                </c:pt>
                <c:pt idx="271">
                  <c:v>43332</c:v>
                </c:pt>
                <c:pt idx="272">
                  <c:v>43339</c:v>
                </c:pt>
                <c:pt idx="273">
                  <c:v>43346</c:v>
                </c:pt>
                <c:pt idx="274">
                  <c:v>43353</c:v>
                </c:pt>
                <c:pt idx="275">
                  <c:v>43360</c:v>
                </c:pt>
                <c:pt idx="276">
                  <c:v>43367</c:v>
                </c:pt>
                <c:pt idx="277">
                  <c:v>43374</c:v>
                </c:pt>
                <c:pt idx="278">
                  <c:v>43381</c:v>
                </c:pt>
                <c:pt idx="279">
                  <c:v>43388</c:v>
                </c:pt>
                <c:pt idx="280">
                  <c:v>43395</c:v>
                </c:pt>
                <c:pt idx="281">
                  <c:v>43402</c:v>
                </c:pt>
                <c:pt idx="282">
                  <c:v>43409</c:v>
                </c:pt>
                <c:pt idx="283">
                  <c:v>43416</c:v>
                </c:pt>
                <c:pt idx="284">
                  <c:v>43423</c:v>
                </c:pt>
                <c:pt idx="285">
                  <c:v>43430</c:v>
                </c:pt>
                <c:pt idx="286">
                  <c:v>43437</c:v>
                </c:pt>
                <c:pt idx="287">
                  <c:v>43444</c:v>
                </c:pt>
                <c:pt idx="288">
                  <c:v>43451</c:v>
                </c:pt>
                <c:pt idx="289">
                  <c:v>43458</c:v>
                </c:pt>
                <c:pt idx="290">
                  <c:v>43465</c:v>
                </c:pt>
                <c:pt idx="291">
                  <c:v>43472</c:v>
                </c:pt>
                <c:pt idx="292">
                  <c:v>43479</c:v>
                </c:pt>
                <c:pt idx="293">
                  <c:v>43486</c:v>
                </c:pt>
                <c:pt idx="294">
                  <c:v>43493</c:v>
                </c:pt>
                <c:pt idx="295">
                  <c:v>43500</c:v>
                </c:pt>
                <c:pt idx="296">
                  <c:v>43507</c:v>
                </c:pt>
                <c:pt idx="297">
                  <c:v>43514</c:v>
                </c:pt>
                <c:pt idx="298">
                  <c:v>43521</c:v>
                </c:pt>
                <c:pt idx="299">
                  <c:v>43528</c:v>
                </c:pt>
                <c:pt idx="300">
                  <c:v>43535</c:v>
                </c:pt>
                <c:pt idx="301">
                  <c:v>43542</c:v>
                </c:pt>
                <c:pt idx="302">
                  <c:v>43549</c:v>
                </c:pt>
                <c:pt idx="303">
                  <c:v>43556</c:v>
                </c:pt>
                <c:pt idx="304">
                  <c:v>43563</c:v>
                </c:pt>
                <c:pt idx="305">
                  <c:v>43570</c:v>
                </c:pt>
                <c:pt idx="306">
                  <c:v>43577</c:v>
                </c:pt>
                <c:pt idx="307">
                  <c:v>43584</c:v>
                </c:pt>
                <c:pt idx="308">
                  <c:v>43591</c:v>
                </c:pt>
                <c:pt idx="309">
                  <c:v>43598</c:v>
                </c:pt>
                <c:pt idx="310">
                  <c:v>43605</c:v>
                </c:pt>
                <c:pt idx="311">
                  <c:v>43612</c:v>
                </c:pt>
                <c:pt idx="312">
                  <c:v>43619</c:v>
                </c:pt>
                <c:pt idx="313">
                  <c:v>43626</c:v>
                </c:pt>
                <c:pt idx="314">
                  <c:v>43633</c:v>
                </c:pt>
                <c:pt idx="315">
                  <c:v>43640</c:v>
                </c:pt>
                <c:pt idx="316">
                  <c:v>43647</c:v>
                </c:pt>
                <c:pt idx="317">
                  <c:v>43654</c:v>
                </c:pt>
                <c:pt idx="318">
                  <c:v>43661</c:v>
                </c:pt>
                <c:pt idx="319">
                  <c:v>43668</c:v>
                </c:pt>
                <c:pt idx="320">
                  <c:v>43675</c:v>
                </c:pt>
                <c:pt idx="321">
                  <c:v>43682</c:v>
                </c:pt>
                <c:pt idx="322">
                  <c:v>43689</c:v>
                </c:pt>
                <c:pt idx="323">
                  <c:v>43696</c:v>
                </c:pt>
                <c:pt idx="324">
                  <c:v>43703</c:v>
                </c:pt>
                <c:pt idx="325">
                  <c:v>43710</c:v>
                </c:pt>
                <c:pt idx="326">
                  <c:v>43717</c:v>
                </c:pt>
                <c:pt idx="327">
                  <c:v>43724</c:v>
                </c:pt>
                <c:pt idx="328">
                  <c:v>43731</c:v>
                </c:pt>
                <c:pt idx="329">
                  <c:v>43738</c:v>
                </c:pt>
                <c:pt idx="330">
                  <c:v>43745</c:v>
                </c:pt>
                <c:pt idx="331">
                  <c:v>43752</c:v>
                </c:pt>
                <c:pt idx="332">
                  <c:v>43759</c:v>
                </c:pt>
                <c:pt idx="333">
                  <c:v>43766</c:v>
                </c:pt>
                <c:pt idx="334">
                  <c:v>43773</c:v>
                </c:pt>
                <c:pt idx="335">
                  <c:v>43780</c:v>
                </c:pt>
                <c:pt idx="336">
                  <c:v>43787</c:v>
                </c:pt>
                <c:pt idx="337">
                  <c:v>43794</c:v>
                </c:pt>
                <c:pt idx="338">
                  <c:v>43801</c:v>
                </c:pt>
                <c:pt idx="339">
                  <c:v>43808</c:v>
                </c:pt>
                <c:pt idx="340">
                  <c:v>43815</c:v>
                </c:pt>
                <c:pt idx="341">
                  <c:v>43822</c:v>
                </c:pt>
                <c:pt idx="342">
                  <c:v>43829</c:v>
                </c:pt>
                <c:pt idx="343">
                  <c:v>43836</c:v>
                </c:pt>
                <c:pt idx="344">
                  <c:v>43843</c:v>
                </c:pt>
                <c:pt idx="345">
                  <c:v>43850</c:v>
                </c:pt>
                <c:pt idx="346">
                  <c:v>43857</c:v>
                </c:pt>
                <c:pt idx="347">
                  <c:v>43864</c:v>
                </c:pt>
                <c:pt idx="348">
                  <c:v>43871</c:v>
                </c:pt>
                <c:pt idx="349">
                  <c:v>43878</c:v>
                </c:pt>
                <c:pt idx="350">
                  <c:v>43885</c:v>
                </c:pt>
                <c:pt idx="351">
                  <c:v>43892</c:v>
                </c:pt>
                <c:pt idx="352">
                  <c:v>43899</c:v>
                </c:pt>
                <c:pt idx="353">
                  <c:v>43906</c:v>
                </c:pt>
                <c:pt idx="354">
                  <c:v>43913</c:v>
                </c:pt>
                <c:pt idx="355">
                  <c:v>43920</c:v>
                </c:pt>
                <c:pt idx="356">
                  <c:v>43927</c:v>
                </c:pt>
                <c:pt idx="357">
                  <c:v>43934</c:v>
                </c:pt>
                <c:pt idx="358">
                  <c:v>43941</c:v>
                </c:pt>
                <c:pt idx="359">
                  <c:v>43948</c:v>
                </c:pt>
                <c:pt idx="360">
                  <c:v>43955</c:v>
                </c:pt>
                <c:pt idx="361">
                  <c:v>43962</c:v>
                </c:pt>
                <c:pt idx="362">
                  <c:v>43969</c:v>
                </c:pt>
                <c:pt idx="363">
                  <c:v>43976</c:v>
                </c:pt>
                <c:pt idx="364">
                  <c:v>43983</c:v>
                </c:pt>
                <c:pt idx="365">
                  <c:v>43990</c:v>
                </c:pt>
                <c:pt idx="366">
                  <c:v>43997</c:v>
                </c:pt>
                <c:pt idx="367">
                  <c:v>44004</c:v>
                </c:pt>
                <c:pt idx="368">
                  <c:v>44011</c:v>
                </c:pt>
                <c:pt idx="369">
                  <c:v>44018</c:v>
                </c:pt>
                <c:pt idx="370">
                  <c:v>44025</c:v>
                </c:pt>
                <c:pt idx="371">
                  <c:v>44032</c:v>
                </c:pt>
                <c:pt idx="372">
                  <c:v>44039</c:v>
                </c:pt>
                <c:pt idx="373">
                  <c:v>44046</c:v>
                </c:pt>
                <c:pt idx="374">
                  <c:v>44053</c:v>
                </c:pt>
                <c:pt idx="375">
                  <c:v>44060</c:v>
                </c:pt>
                <c:pt idx="376">
                  <c:v>44067</c:v>
                </c:pt>
                <c:pt idx="377">
                  <c:v>44074</c:v>
                </c:pt>
                <c:pt idx="378">
                  <c:v>44081</c:v>
                </c:pt>
                <c:pt idx="379">
                  <c:v>44088</c:v>
                </c:pt>
                <c:pt idx="380">
                  <c:v>44095</c:v>
                </c:pt>
                <c:pt idx="381">
                  <c:v>44102</c:v>
                </c:pt>
                <c:pt idx="382">
                  <c:v>44109</c:v>
                </c:pt>
                <c:pt idx="383">
                  <c:v>44116</c:v>
                </c:pt>
                <c:pt idx="384">
                  <c:v>44123</c:v>
                </c:pt>
                <c:pt idx="385">
                  <c:v>44130</c:v>
                </c:pt>
                <c:pt idx="386">
                  <c:v>44137</c:v>
                </c:pt>
                <c:pt idx="387">
                  <c:v>44144</c:v>
                </c:pt>
                <c:pt idx="388">
                  <c:v>44151</c:v>
                </c:pt>
                <c:pt idx="389">
                  <c:v>44158</c:v>
                </c:pt>
                <c:pt idx="390">
                  <c:v>44165</c:v>
                </c:pt>
                <c:pt idx="391">
                  <c:v>44172</c:v>
                </c:pt>
                <c:pt idx="392">
                  <c:v>44179</c:v>
                </c:pt>
                <c:pt idx="393">
                  <c:v>44186</c:v>
                </c:pt>
                <c:pt idx="394">
                  <c:v>44193</c:v>
                </c:pt>
                <c:pt idx="395">
                  <c:v>44200</c:v>
                </c:pt>
                <c:pt idx="396">
                  <c:v>44207</c:v>
                </c:pt>
                <c:pt idx="397">
                  <c:v>44214</c:v>
                </c:pt>
                <c:pt idx="398">
                  <c:v>44221</c:v>
                </c:pt>
                <c:pt idx="399">
                  <c:v>44228</c:v>
                </c:pt>
                <c:pt idx="400">
                  <c:v>44235</c:v>
                </c:pt>
                <c:pt idx="401">
                  <c:v>44242</c:v>
                </c:pt>
                <c:pt idx="402">
                  <c:v>44249</c:v>
                </c:pt>
                <c:pt idx="403">
                  <c:v>44256</c:v>
                </c:pt>
                <c:pt idx="404">
                  <c:v>44263</c:v>
                </c:pt>
                <c:pt idx="405">
                  <c:v>44270</c:v>
                </c:pt>
                <c:pt idx="406">
                  <c:v>44277</c:v>
                </c:pt>
                <c:pt idx="407">
                  <c:v>44284</c:v>
                </c:pt>
                <c:pt idx="408">
                  <c:v>44291</c:v>
                </c:pt>
                <c:pt idx="409">
                  <c:v>44298</c:v>
                </c:pt>
                <c:pt idx="410">
                  <c:v>44305</c:v>
                </c:pt>
                <c:pt idx="411">
                  <c:v>44312</c:v>
                </c:pt>
                <c:pt idx="412">
                  <c:v>44319</c:v>
                </c:pt>
                <c:pt idx="413">
                  <c:v>44326</c:v>
                </c:pt>
                <c:pt idx="414">
                  <c:v>44333</c:v>
                </c:pt>
                <c:pt idx="415">
                  <c:v>44340</c:v>
                </c:pt>
                <c:pt idx="416">
                  <c:v>44347</c:v>
                </c:pt>
                <c:pt idx="417">
                  <c:v>44354</c:v>
                </c:pt>
                <c:pt idx="418">
                  <c:v>44361</c:v>
                </c:pt>
                <c:pt idx="419">
                  <c:v>44368</c:v>
                </c:pt>
                <c:pt idx="420">
                  <c:v>44375</c:v>
                </c:pt>
                <c:pt idx="421">
                  <c:v>44382</c:v>
                </c:pt>
                <c:pt idx="422">
                  <c:v>44389</c:v>
                </c:pt>
                <c:pt idx="423">
                  <c:v>44396</c:v>
                </c:pt>
                <c:pt idx="424">
                  <c:v>44403</c:v>
                </c:pt>
                <c:pt idx="425">
                  <c:v>44410</c:v>
                </c:pt>
                <c:pt idx="426">
                  <c:v>44417</c:v>
                </c:pt>
                <c:pt idx="427">
                  <c:v>44424</c:v>
                </c:pt>
                <c:pt idx="428">
                  <c:v>44431</c:v>
                </c:pt>
                <c:pt idx="429">
                  <c:v>44438</c:v>
                </c:pt>
                <c:pt idx="430">
                  <c:v>44445</c:v>
                </c:pt>
                <c:pt idx="431">
                  <c:v>44452</c:v>
                </c:pt>
                <c:pt idx="432">
                  <c:v>44459</c:v>
                </c:pt>
                <c:pt idx="433">
                  <c:v>44466</c:v>
                </c:pt>
                <c:pt idx="434">
                  <c:v>44473</c:v>
                </c:pt>
                <c:pt idx="435">
                  <c:v>44480</c:v>
                </c:pt>
                <c:pt idx="436">
                  <c:v>44487</c:v>
                </c:pt>
                <c:pt idx="437">
                  <c:v>44494</c:v>
                </c:pt>
                <c:pt idx="438">
                  <c:v>44501</c:v>
                </c:pt>
                <c:pt idx="439">
                  <c:v>44508</c:v>
                </c:pt>
                <c:pt idx="440">
                  <c:v>44515</c:v>
                </c:pt>
                <c:pt idx="441">
                  <c:v>44522</c:v>
                </c:pt>
                <c:pt idx="442">
                  <c:v>44529</c:v>
                </c:pt>
                <c:pt idx="443">
                  <c:v>44536</c:v>
                </c:pt>
                <c:pt idx="444">
                  <c:v>44543</c:v>
                </c:pt>
                <c:pt idx="445">
                  <c:v>44550</c:v>
                </c:pt>
                <c:pt idx="446">
                  <c:v>44557</c:v>
                </c:pt>
                <c:pt idx="447">
                  <c:v>44564</c:v>
                </c:pt>
                <c:pt idx="448">
                  <c:v>44571</c:v>
                </c:pt>
                <c:pt idx="449">
                  <c:v>44578</c:v>
                </c:pt>
                <c:pt idx="450">
                  <c:v>44585</c:v>
                </c:pt>
                <c:pt idx="451">
                  <c:v>44592</c:v>
                </c:pt>
                <c:pt idx="452">
                  <c:v>44599</c:v>
                </c:pt>
                <c:pt idx="453">
                  <c:v>44606</c:v>
                </c:pt>
                <c:pt idx="454">
                  <c:v>44613</c:v>
                </c:pt>
                <c:pt idx="455">
                  <c:v>44620</c:v>
                </c:pt>
                <c:pt idx="456">
                  <c:v>44627</c:v>
                </c:pt>
                <c:pt idx="457">
                  <c:v>44634</c:v>
                </c:pt>
                <c:pt idx="458">
                  <c:v>44641</c:v>
                </c:pt>
                <c:pt idx="459">
                  <c:v>44648</c:v>
                </c:pt>
                <c:pt idx="460">
                  <c:v>44655</c:v>
                </c:pt>
                <c:pt idx="461">
                  <c:v>44662</c:v>
                </c:pt>
                <c:pt idx="462">
                  <c:v>44669</c:v>
                </c:pt>
                <c:pt idx="463">
                  <c:v>44676</c:v>
                </c:pt>
                <c:pt idx="464">
                  <c:v>44683</c:v>
                </c:pt>
                <c:pt idx="465">
                  <c:v>44690</c:v>
                </c:pt>
                <c:pt idx="466">
                  <c:v>44697</c:v>
                </c:pt>
                <c:pt idx="467">
                  <c:v>44704</c:v>
                </c:pt>
                <c:pt idx="468">
                  <c:v>44711</c:v>
                </c:pt>
                <c:pt idx="469">
                  <c:v>44718</c:v>
                </c:pt>
                <c:pt idx="470">
                  <c:v>44725</c:v>
                </c:pt>
                <c:pt idx="471">
                  <c:v>44732</c:v>
                </c:pt>
                <c:pt idx="472">
                  <c:v>44739</c:v>
                </c:pt>
                <c:pt idx="473">
                  <c:v>44746</c:v>
                </c:pt>
                <c:pt idx="474">
                  <c:v>44753</c:v>
                </c:pt>
                <c:pt idx="475">
                  <c:v>44760</c:v>
                </c:pt>
                <c:pt idx="476">
                  <c:v>44767</c:v>
                </c:pt>
                <c:pt idx="477">
                  <c:v>44774</c:v>
                </c:pt>
                <c:pt idx="478">
                  <c:v>44781</c:v>
                </c:pt>
                <c:pt idx="479">
                  <c:v>44788</c:v>
                </c:pt>
                <c:pt idx="480">
                  <c:v>44795</c:v>
                </c:pt>
                <c:pt idx="481">
                  <c:v>44802</c:v>
                </c:pt>
                <c:pt idx="482">
                  <c:v>44809</c:v>
                </c:pt>
                <c:pt idx="483">
                  <c:v>44816</c:v>
                </c:pt>
                <c:pt idx="484">
                  <c:v>44823</c:v>
                </c:pt>
                <c:pt idx="485">
                  <c:v>44830</c:v>
                </c:pt>
                <c:pt idx="486">
                  <c:v>44837</c:v>
                </c:pt>
                <c:pt idx="487">
                  <c:v>44844</c:v>
                </c:pt>
                <c:pt idx="488">
                  <c:v>44851</c:v>
                </c:pt>
                <c:pt idx="489">
                  <c:v>44858</c:v>
                </c:pt>
                <c:pt idx="490">
                  <c:v>44865</c:v>
                </c:pt>
                <c:pt idx="491">
                  <c:v>44872</c:v>
                </c:pt>
                <c:pt idx="492">
                  <c:v>44879</c:v>
                </c:pt>
                <c:pt idx="493">
                  <c:v>44886</c:v>
                </c:pt>
                <c:pt idx="494">
                  <c:v>44893</c:v>
                </c:pt>
                <c:pt idx="495">
                  <c:v>44900</c:v>
                </c:pt>
                <c:pt idx="496">
                  <c:v>44907</c:v>
                </c:pt>
                <c:pt idx="497">
                  <c:v>44914</c:v>
                </c:pt>
                <c:pt idx="498">
                  <c:v>44921</c:v>
                </c:pt>
                <c:pt idx="499">
                  <c:v>44928</c:v>
                </c:pt>
                <c:pt idx="500">
                  <c:v>44935</c:v>
                </c:pt>
                <c:pt idx="501">
                  <c:v>44942</c:v>
                </c:pt>
                <c:pt idx="502">
                  <c:v>44949</c:v>
                </c:pt>
                <c:pt idx="503">
                  <c:v>44956</c:v>
                </c:pt>
                <c:pt idx="504">
                  <c:v>44963</c:v>
                </c:pt>
                <c:pt idx="505">
                  <c:v>44970</c:v>
                </c:pt>
                <c:pt idx="506">
                  <c:v>44977</c:v>
                </c:pt>
                <c:pt idx="507">
                  <c:v>44984</c:v>
                </c:pt>
                <c:pt idx="508">
                  <c:v>44991</c:v>
                </c:pt>
                <c:pt idx="509">
                  <c:v>44998</c:v>
                </c:pt>
                <c:pt idx="510">
                  <c:v>45005</c:v>
                </c:pt>
                <c:pt idx="511">
                  <c:v>45012</c:v>
                </c:pt>
                <c:pt idx="512">
                  <c:v>45019</c:v>
                </c:pt>
                <c:pt idx="513">
                  <c:v>45026</c:v>
                </c:pt>
                <c:pt idx="514">
                  <c:v>45033</c:v>
                </c:pt>
                <c:pt idx="515">
                  <c:v>45040</c:v>
                </c:pt>
                <c:pt idx="516">
                  <c:v>45047</c:v>
                </c:pt>
                <c:pt idx="517">
                  <c:v>45054</c:v>
                </c:pt>
                <c:pt idx="518">
                  <c:v>45061</c:v>
                </c:pt>
                <c:pt idx="519">
                  <c:v>45068</c:v>
                </c:pt>
                <c:pt idx="520">
                  <c:v>45075</c:v>
                </c:pt>
                <c:pt idx="521">
                  <c:v>45082</c:v>
                </c:pt>
                <c:pt idx="522">
                  <c:v>45089</c:v>
                </c:pt>
                <c:pt idx="523">
                  <c:v>45096</c:v>
                </c:pt>
                <c:pt idx="524">
                  <c:v>45103</c:v>
                </c:pt>
                <c:pt idx="525">
                  <c:v>45110</c:v>
                </c:pt>
                <c:pt idx="526">
                  <c:v>45117</c:v>
                </c:pt>
                <c:pt idx="527">
                  <c:v>45124</c:v>
                </c:pt>
                <c:pt idx="528">
                  <c:v>45131</c:v>
                </c:pt>
                <c:pt idx="529">
                  <c:v>45138</c:v>
                </c:pt>
                <c:pt idx="530">
                  <c:v>45145</c:v>
                </c:pt>
                <c:pt idx="531">
                  <c:v>45152</c:v>
                </c:pt>
                <c:pt idx="532">
                  <c:v>45159</c:v>
                </c:pt>
                <c:pt idx="533">
                  <c:v>45166</c:v>
                </c:pt>
                <c:pt idx="534">
                  <c:v>45173</c:v>
                </c:pt>
                <c:pt idx="535">
                  <c:v>45180</c:v>
                </c:pt>
                <c:pt idx="536">
                  <c:v>45187</c:v>
                </c:pt>
                <c:pt idx="537">
                  <c:v>45194</c:v>
                </c:pt>
                <c:pt idx="538">
                  <c:v>45201</c:v>
                </c:pt>
                <c:pt idx="539">
                  <c:v>45208</c:v>
                </c:pt>
                <c:pt idx="540">
                  <c:v>45215</c:v>
                </c:pt>
                <c:pt idx="541">
                  <c:v>45222</c:v>
                </c:pt>
                <c:pt idx="542">
                  <c:v>45229</c:v>
                </c:pt>
                <c:pt idx="543">
                  <c:v>45236</c:v>
                </c:pt>
                <c:pt idx="544">
                  <c:v>45243</c:v>
                </c:pt>
                <c:pt idx="545">
                  <c:v>45250</c:v>
                </c:pt>
                <c:pt idx="546">
                  <c:v>45257</c:v>
                </c:pt>
                <c:pt idx="547">
                  <c:v>45264</c:v>
                </c:pt>
                <c:pt idx="548">
                  <c:v>45271</c:v>
                </c:pt>
                <c:pt idx="549">
                  <c:v>45278</c:v>
                </c:pt>
                <c:pt idx="550">
                  <c:v>45285</c:v>
                </c:pt>
                <c:pt idx="551">
                  <c:v>45292</c:v>
                </c:pt>
                <c:pt idx="552">
                  <c:v>45299</c:v>
                </c:pt>
                <c:pt idx="553">
                  <c:v>45306</c:v>
                </c:pt>
                <c:pt idx="554">
                  <c:v>45313</c:v>
                </c:pt>
                <c:pt idx="555">
                  <c:v>45320</c:v>
                </c:pt>
                <c:pt idx="556">
                  <c:v>45327</c:v>
                </c:pt>
                <c:pt idx="557">
                  <c:v>45334</c:v>
                </c:pt>
                <c:pt idx="558">
                  <c:v>45341</c:v>
                </c:pt>
                <c:pt idx="559">
                  <c:v>45348</c:v>
                </c:pt>
                <c:pt idx="560">
                  <c:v>45355</c:v>
                </c:pt>
                <c:pt idx="561">
                  <c:v>45362</c:v>
                </c:pt>
                <c:pt idx="562">
                  <c:v>45369</c:v>
                </c:pt>
                <c:pt idx="563">
                  <c:v>45373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14.727798</c:v>
                </c:pt>
                <c:pt idx="1">
                  <c:v>14.282263</c:v>
                </c:pt>
                <c:pt idx="2">
                  <c:v>14.441983</c:v>
                </c:pt>
                <c:pt idx="3">
                  <c:v>14.509233</c:v>
                </c:pt>
                <c:pt idx="4">
                  <c:v>14.710986</c:v>
                </c:pt>
                <c:pt idx="5">
                  <c:v>14.357919000000001</c:v>
                </c:pt>
                <c:pt idx="6">
                  <c:v>14.383138000000001</c:v>
                </c:pt>
                <c:pt idx="7">
                  <c:v>14.509233</c:v>
                </c:pt>
                <c:pt idx="8">
                  <c:v>14.240232000000001</c:v>
                </c:pt>
                <c:pt idx="9">
                  <c:v>14.198197</c:v>
                </c:pt>
                <c:pt idx="10">
                  <c:v>13.937605</c:v>
                </c:pt>
                <c:pt idx="11">
                  <c:v>13.702229000000001</c:v>
                </c:pt>
                <c:pt idx="12">
                  <c:v>13.281917</c:v>
                </c:pt>
                <c:pt idx="13">
                  <c:v>13.340759</c:v>
                </c:pt>
                <c:pt idx="14">
                  <c:v>13.323945999999999</c:v>
                </c:pt>
                <c:pt idx="15">
                  <c:v>13.433228</c:v>
                </c:pt>
                <c:pt idx="16">
                  <c:v>13.450042</c:v>
                </c:pt>
                <c:pt idx="17">
                  <c:v>13.752668</c:v>
                </c:pt>
                <c:pt idx="18">
                  <c:v>13.868048</c:v>
                </c:pt>
                <c:pt idx="19">
                  <c:v>13.578595</c:v>
                </c:pt>
                <c:pt idx="20">
                  <c:v>13.204014000000001</c:v>
                </c:pt>
                <c:pt idx="21">
                  <c:v>12.761327</c:v>
                </c:pt>
                <c:pt idx="22">
                  <c:v>13.391304999999999</c:v>
                </c:pt>
                <c:pt idx="23">
                  <c:v>13.69778</c:v>
                </c:pt>
                <c:pt idx="24">
                  <c:v>13.978718000000001</c:v>
                </c:pt>
                <c:pt idx="25">
                  <c:v>13.255091999999999</c:v>
                </c:pt>
                <c:pt idx="26">
                  <c:v>12.982668</c:v>
                </c:pt>
                <c:pt idx="27">
                  <c:v>12.863481999999999</c:v>
                </c:pt>
                <c:pt idx="28">
                  <c:v>13.186987</c:v>
                </c:pt>
                <c:pt idx="29">
                  <c:v>13.263608</c:v>
                </c:pt>
                <c:pt idx="30">
                  <c:v>12.90605</c:v>
                </c:pt>
                <c:pt idx="31">
                  <c:v>12.522952999999999</c:v>
                </c:pt>
                <c:pt idx="32">
                  <c:v>11.841898</c:v>
                </c:pt>
                <c:pt idx="33">
                  <c:v>11.484342</c:v>
                </c:pt>
                <c:pt idx="34">
                  <c:v>11.280025</c:v>
                </c:pt>
                <c:pt idx="35">
                  <c:v>12.548496999999999</c:v>
                </c:pt>
                <c:pt idx="36">
                  <c:v>12.318637000000001</c:v>
                </c:pt>
                <c:pt idx="37">
                  <c:v>12.642141000000001</c:v>
                </c:pt>
                <c:pt idx="38">
                  <c:v>13.297658999999999</c:v>
                </c:pt>
                <c:pt idx="39">
                  <c:v>12.701734</c:v>
                </c:pt>
                <c:pt idx="40">
                  <c:v>12.914562999999999</c:v>
                </c:pt>
                <c:pt idx="41">
                  <c:v>12.761327</c:v>
                </c:pt>
                <c:pt idx="42">
                  <c:v>12.948615999999999</c:v>
                </c:pt>
                <c:pt idx="43">
                  <c:v>13.093343000000001</c:v>
                </c:pt>
                <c:pt idx="44">
                  <c:v>13.408333000000001</c:v>
                </c:pt>
                <c:pt idx="45">
                  <c:v>13.306174</c:v>
                </c:pt>
                <c:pt idx="46">
                  <c:v>13.927638</c:v>
                </c:pt>
                <c:pt idx="47">
                  <c:v>13.374276</c:v>
                </c:pt>
                <c:pt idx="48">
                  <c:v>13.689268</c:v>
                </c:pt>
                <c:pt idx="49">
                  <c:v>13.944664</c:v>
                </c:pt>
                <c:pt idx="50">
                  <c:v>14.200062000000001</c:v>
                </c:pt>
                <c:pt idx="51">
                  <c:v>15.196109999999999</c:v>
                </c:pt>
                <c:pt idx="52">
                  <c:v>14.566129</c:v>
                </c:pt>
                <c:pt idx="53">
                  <c:v>14.412890000000001</c:v>
                </c:pt>
                <c:pt idx="54">
                  <c:v>14.336273</c:v>
                </c:pt>
                <c:pt idx="55">
                  <c:v>15.451506</c:v>
                </c:pt>
                <c:pt idx="56">
                  <c:v>14.889632000000001</c:v>
                </c:pt>
                <c:pt idx="57">
                  <c:v>14.744908000000001</c:v>
                </c:pt>
                <c:pt idx="58">
                  <c:v>14.583155</c:v>
                </c:pt>
                <c:pt idx="59">
                  <c:v>14.455458999999999</c:v>
                </c:pt>
                <c:pt idx="60">
                  <c:v>14.75342</c:v>
                </c:pt>
                <c:pt idx="61">
                  <c:v>15.196109999999999</c:v>
                </c:pt>
                <c:pt idx="62">
                  <c:v>15.62177</c:v>
                </c:pt>
                <c:pt idx="63">
                  <c:v>14.634235</c:v>
                </c:pt>
                <c:pt idx="64">
                  <c:v>14.727880000000001</c:v>
                </c:pt>
                <c:pt idx="65">
                  <c:v>14.949228</c:v>
                </c:pt>
                <c:pt idx="66">
                  <c:v>14.881119</c:v>
                </c:pt>
                <c:pt idx="67">
                  <c:v>14.574643999999999</c:v>
                </c:pt>
                <c:pt idx="68">
                  <c:v>13.587109999999999</c:v>
                </c:pt>
                <c:pt idx="69">
                  <c:v>14.006129</c:v>
                </c:pt>
                <c:pt idx="70">
                  <c:v>14.14395</c:v>
                </c:pt>
                <c:pt idx="71">
                  <c:v>14.057812</c:v>
                </c:pt>
                <c:pt idx="72">
                  <c:v>14.298999</c:v>
                </c:pt>
                <c:pt idx="73">
                  <c:v>15.815042</c:v>
                </c:pt>
                <c:pt idx="74">
                  <c:v>16.495531</c:v>
                </c:pt>
                <c:pt idx="75">
                  <c:v>17.132956</c:v>
                </c:pt>
                <c:pt idx="76">
                  <c:v>17.434443000000002</c:v>
                </c:pt>
                <c:pt idx="77">
                  <c:v>17.399988</c:v>
                </c:pt>
                <c:pt idx="78">
                  <c:v>17.020979000000001</c:v>
                </c:pt>
                <c:pt idx="79">
                  <c:v>17.270779000000001</c:v>
                </c:pt>
                <c:pt idx="80">
                  <c:v>17.985728999999999</c:v>
                </c:pt>
                <c:pt idx="81">
                  <c:v>17.598106000000001</c:v>
                </c:pt>
                <c:pt idx="82">
                  <c:v>17.107120999999999</c:v>
                </c:pt>
                <c:pt idx="83">
                  <c:v>16.116523999999998</c:v>
                </c:pt>
                <c:pt idx="84">
                  <c:v>16.323256000000001</c:v>
                </c:pt>
                <c:pt idx="85">
                  <c:v>16.383554</c:v>
                </c:pt>
                <c:pt idx="86">
                  <c:v>18.847111000000002</c:v>
                </c:pt>
                <c:pt idx="87">
                  <c:v>18.976324000000002</c:v>
                </c:pt>
                <c:pt idx="88">
                  <c:v>19.148602</c:v>
                </c:pt>
                <c:pt idx="89">
                  <c:v>19.467312</c:v>
                </c:pt>
                <c:pt idx="90">
                  <c:v>19.424244000000002</c:v>
                </c:pt>
                <c:pt idx="91">
                  <c:v>19.191668</c:v>
                </c:pt>
                <c:pt idx="92">
                  <c:v>20.363153000000001</c:v>
                </c:pt>
                <c:pt idx="93">
                  <c:v>20.948893000000002</c:v>
                </c:pt>
                <c:pt idx="94">
                  <c:v>20.475134000000001</c:v>
                </c:pt>
                <c:pt idx="95">
                  <c:v>20.096126999999999</c:v>
                </c:pt>
                <c:pt idx="96">
                  <c:v>21.594936000000001</c:v>
                </c:pt>
                <c:pt idx="97">
                  <c:v>21.345134999999999</c:v>
                </c:pt>
                <c:pt idx="98">
                  <c:v>21.129785999999999</c:v>
                </c:pt>
                <c:pt idx="99">
                  <c:v>20.561274000000001</c:v>
                </c:pt>
                <c:pt idx="100">
                  <c:v>20.423452000000001</c:v>
                </c:pt>
                <c:pt idx="101">
                  <c:v>20.923055999999999</c:v>
                </c:pt>
                <c:pt idx="102">
                  <c:v>21.474336999999998</c:v>
                </c:pt>
                <c:pt idx="103">
                  <c:v>22.232358999999999</c:v>
                </c:pt>
                <c:pt idx="104">
                  <c:v>22.628596999999999</c:v>
                </c:pt>
                <c:pt idx="105">
                  <c:v>27.271464999999999</c:v>
                </c:pt>
                <c:pt idx="106">
                  <c:v>27.951962000000002</c:v>
                </c:pt>
                <c:pt idx="107">
                  <c:v>27.874437</c:v>
                </c:pt>
                <c:pt idx="108">
                  <c:v>24.713153999999999</c:v>
                </c:pt>
                <c:pt idx="109">
                  <c:v>23.670876</c:v>
                </c:pt>
                <c:pt idx="110">
                  <c:v>22.998995000000001</c:v>
                </c:pt>
                <c:pt idx="111">
                  <c:v>23.024832</c:v>
                </c:pt>
                <c:pt idx="112">
                  <c:v>24.635628000000001</c:v>
                </c:pt>
                <c:pt idx="113">
                  <c:v>25.505624999999998</c:v>
                </c:pt>
                <c:pt idx="114">
                  <c:v>24.377209000000001</c:v>
                </c:pt>
                <c:pt idx="115">
                  <c:v>25.962157999999999</c:v>
                </c:pt>
                <c:pt idx="116">
                  <c:v>24.799292000000001</c:v>
                </c:pt>
                <c:pt idx="117">
                  <c:v>25.298895000000002</c:v>
                </c:pt>
                <c:pt idx="118">
                  <c:v>24.385826000000002</c:v>
                </c:pt>
                <c:pt idx="119">
                  <c:v>23.145430000000001</c:v>
                </c:pt>
                <c:pt idx="120">
                  <c:v>23.162652999999999</c:v>
                </c:pt>
                <c:pt idx="121">
                  <c:v>24.311485000000001</c:v>
                </c:pt>
                <c:pt idx="122">
                  <c:v>24.798587999999999</c:v>
                </c:pt>
                <c:pt idx="123">
                  <c:v>24.868169999999999</c:v>
                </c:pt>
                <c:pt idx="124">
                  <c:v>25.181307</c:v>
                </c:pt>
                <c:pt idx="125">
                  <c:v>24.789885999999999</c:v>
                </c:pt>
                <c:pt idx="126">
                  <c:v>24.937757000000001</c:v>
                </c:pt>
                <c:pt idx="127">
                  <c:v>23.606929999999998</c:v>
                </c:pt>
                <c:pt idx="128">
                  <c:v>25.172606999999999</c:v>
                </c:pt>
                <c:pt idx="129">
                  <c:v>23.380776999999998</c:v>
                </c:pt>
                <c:pt idx="130">
                  <c:v>23.232907999999998</c:v>
                </c:pt>
                <c:pt idx="131">
                  <c:v>23.319889</c:v>
                </c:pt>
                <c:pt idx="132">
                  <c:v>22.963260999999999</c:v>
                </c:pt>
                <c:pt idx="133">
                  <c:v>22.293500999999999</c:v>
                </c:pt>
                <c:pt idx="134">
                  <c:v>20.379898000000001</c:v>
                </c:pt>
                <c:pt idx="135">
                  <c:v>18.953389999999999</c:v>
                </c:pt>
                <c:pt idx="136">
                  <c:v>19.918887999999999</c:v>
                </c:pt>
                <c:pt idx="137">
                  <c:v>21.406288</c:v>
                </c:pt>
                <c:pt idx="138">
                  <c:v>24.398468000000001</c:v>
                </c:pt>
                <c:pt idx="139">
                  <c:v>23.032848000000001</c:v>
                </c:pt>
                <c:pt idx="140">
                  <c:v>25.085625</c:v>
                </c:pt>
                <c:pt idx="141">
                  <c:v>25.146512999999999</c:v>
                </c:pt>
                <c:pt idx="142">
                  <c:v>24.024446000000001</c:v>
                </c:pt>
                <c:pt idx="143">
                  <c:v>23.937466000000001</c:v>
                </c:pt>
                <c:pt idx="144">
                  <c:v>24.311485000000001</c:v>
                </c:pt>
                <c:pt idx="145">
                  <c:v>23.215510999999999</c:v>
                </c:pt>
                <c:pt idx="146">
                  <c:v>25.224798</c:v>
                </c:pt>
                <c:pt idx="147">
                  <c:v>25.181307</c:v>
                </c:pt>
                <c:pt idx="148">
                  <c:v>26.607809</c:v>
                </c:pt>
                <c:pt idx="149">
                  <c:v>25.668403999999999</c:v>
                </c:pt>
                <c:pt idx="150">
                  <c:v>26.442540999999999</c:v>
                </c:pt>
                <c:pt idx="151">
                  <c:v>23.363382000000001</c:v>
                </c:pt>
                <c:pt idx="152">
                  <c:v>22.180423999999999</c:v>
                </c:pt>
                <c:pt idx="153">
                  <c:v>21.928177000000002</c:v>
                </c:pt>
                <c:pt idx="154">
                  <c:v>22.841486</c:v>
                </c:pt>
                <c:pt idx="155">
                  <c:v>22.850185</c:v>
                </c:pt>
                <c:pt idx="156">
                  <c:v>23.389476999999999</c:v>
                </c:pt>
                <c:pt idx="157">
                  <c:v>22.832789999999999</c:v>
                </c:pt>
                <c:pt idx="158">
                  <c:v>22.058653</c:v>
                </c:pt>
                <c:pt idx="159">
                  <c:v>22.806695999999999</c:v>
                </c:pt>
                <c:pt idx="160">
                  <c:v>23.606929999999998</c:v>
                </c:pt>
                <c:pt idx="161">
                  <c:v>24.00705</c:v>
                </c:pt>
                <c:pt idx="162">
                  <c:v>23.137228</c:v>
                </c:pt>
                <c:pt idx="163">
                  <c:v>23.372076</c:v>
                </c:pt>
                <c:pt idx="164">
                  <c:v>24.041840000000001</c:v>
                </c:pt>
                <c:pt idx="165">
                  <c:v>25.198699999999999</c:v>
                </c:pt>
                <c:pt idx="166">
                  <c:v>25.185023999999999</c:v>
                </c:pt>
                <c:pt idx="167">
                  <c:v>24.183596000000001</c:v>
                </c:pt>
                <c:pt idx="168">
                  <c:v>23.217303999999999</c:v>
                </c:pt>
                <c:pt idx="169">
                  <c:v>21.302294</c:v>
                </c:pt>
                <c:pt idx="170">
                  <c:v>21.504335000000001</c:v>
                </c:pt>
                <c:pt idx="171">
                  <c:v>20.546828999999999</c:v>
                </c:pt>
                <c:pt idx="172">
                  <c:v>20.643459</c:v>
                </c:pt>
                <c:pt idx="173">
                  <c:v>20.740089000000001</c:v>
                </c:pt>
                <c:pt idx="174">
                  <c:v>20.502903</c:v>
                </c:pt>
                <c:pt idx="175">
                  <c:v>20.204235000000001</c:v>
                </c:pt>
                <c:pt idx="176">
                  <c:v>20.116389999999999</c:v>
                </c:pt>
                <c:pt idx="177">
                  <c:v>19.229161999999999</c:v>
                </c:pt>
                <c:pt idx="178">
                  <c:v>16.391784999999999</c:v>
                </c:pt>
                <c:pt idx="179">
                  <c:v>16.470842000000001</c:v>
                </c:pt>
                <c:pt idx="180">
                  <c:v>17.463486</c:v>
                </c:pt>
                <c:pt idx="181">
                  <c:v>15.891069999999999</c:v>
                </c:pt>
                <c:pt idx="182">
                  <c:v>16.831007</c:v>
                </c:pt>
                <c:pt idx="183">
                  <c:v>16.418140000000001</c:v>
                </c:pt>
                <c:pt idx="184">
                  <c:v>16.511412</c:v>
                </c:pt>
                <c:pt idx="185">
                  <c:v>16.193034999999998</c:v>
                </c:pt>
                <c:pt idx="186">
                  <c:v>16.874009999999998</c:v>
                </c:pt>
                <c:pt idx="187">
                  <c:v>16.555631999999999</c:v>
                </c:pt>
                <c:pt idx="188">
                  <c:v>16.82095</c:v>
                </c:pt>
                <c:pt idx="189">
                  <c:v>17.245450999999999</c:v>
                </c:pt>
                <c:pt idx="190">
                  <c:v>17.157008999999999</c:v>
                </c:pt>
                <c:pt idx="191">
                  <c:v>16.166505999999998</c:v>
                </c:pt>
                <c:pt idx="192">
                  <c:v>16.705978000000002</c:v>
                </c:pt>
                <c:pt idx="193">
                  <c:v>16.502569000000001</c:v>
                </c:pt>
                <c:pt idx="194">
                  <c:v>16.684135000000001</c:v>
                </c:pt>
                <c:pt idx="195">
                  <c:v>17.004642</c:v>
                </c:pt>
                <c:pt idx="196">
                  <c:v>17.298435000000001</c:v>
                </c:pt>
                <c:pt idx="197">
                  <c:v>16.443753999999998</c:v>
                </c:pt>
                <c:pt idx="198">
                  <c:v>16.141058000000001</c:v>
                </c:pt>
                <c:pt idx="199">
                  <c:v>15.179535</c:v>
                </c:pt>
                <c:pt idx="200">
                  <c:v>15.927382</c:v>
                </c:pt>
                <c:pt idx="201">
                  <c:v>15.669197</c:v>
                </c:pt>
                <c:pt idx="202">
                  <c:v>15.891772</c:v>
                </c:pt>
                <c:pt idx="203">
                  <c:v>16.087634999999999</c:v>
                </c:pt>
                <c:pt idx="204">
                  <c:v>17.431984</c:v>
                </c:pt>
                <c:pt idx="205">
                  <c:v>16.693038999999999</c:v>
                </c:pt>
                <c:pt idx="206">
                  <c:v>16.96903</c:v>
                </c:pt>
                <c:pt idx="207">
                  <c:v>17.109926000000002</c:v>
                </c:pt>
                <c:pt idx="208">
                  <c:v>16.796230000000001</c:v>
                </c:pt>
                <c:pt idx="209">
                  <c:v>17.074074</c:v>
                </c:pt>
                <c:pt idx="210">
                  <c:v>17.154738999999999</c:v>
                </c:pt>
                <c:pt idx="211">
                  <c:v>16.814153999999998</c:v>
                </c:pt>
                <c:pt idx="212">
                  <c:v>16.841042999999999</c:v>
                </c:pt>
                <c:pt idx="213">
                  <c:v>16.473569999999999</c:v>
                </c:pt>
                <c:pt idx="214">
                  <c:v>16.957557999999999</c:v>
                </c:pt>
                <c:pt idx="215">
                  <c:v>18.409528999999999</c:v>
                </c:pt>
                <c:pt idx="216">
                  <c:v>17.665617000000001</c:v>
                </c:pt>
                <c:pt idx="217">
                  <c:v>17.459475000000001</c:v>
                </c:pt>
                <c:pt idx="218">
                  <c:v>17.235403000000002</c:v>
                </c:pt>
                <c:pt idx="219">
                  <c:v>14.698938999999999</c:v>
                </c:pt>
                <c:pt idx="220">
                  <c:v>14.833384000000001</c:v>
                </c:pt>
                <c:pt idx="221">
                  <c:v>14.874295999999999</c:v>
                </c:pt>
                <c:pt idx="222">
                  <c:v>15.226513000000001</c:v>
                </c:pt>
                <c:pt idx="223">
                  <c:v>14.585298999999999</c:v>
                </c:pt>
                <c:pt idx="224">
                  <c:v>14.928485</c:v>
                </c:pt>
                <c:pt idx="225">
                  <c:v>15.244573000000001</c:v>
                </c:pt>
                <c:pt idx="226">
                  <c:v>15.407135</c:v>
                </c:pt>
                <c:pt idx="227">
                  <c:v>14.314366</c:v>
                </c:pt>
                <c:pt idx="228">
                  <c:v>13.465437</c:v>
                </c:pt>
                <c:pt idx="229">
                  <c:v>12.968723000000001</c:v>
                </c:pt>
                <c:pt idx="230">
                  <c:v>14.729797</c:v>
                </c:pt>
                <c:pt idx="231">
                  <c:v>15.398101</c:v>
                </c:pt>
                <c:pt idx="232">
                  <c:v>15.352945999999999</c:v>
                </c:pt>
                <c:pt idx="233">
                  <c:v>15.398101</c:v>
                </c:pt>
                <c:pt idx="234">
                  <c:v>16.174927</c:v>
                </c:pt>
                <c:pt idx="235">
                  <c:v>17.994381000000001</c:v>
                </c:pt>
                <c:pt idx="236">
                  <c:v>18.130838000000001</c:v>
                </c:pt>
                <c:pt idx="237">
                  <c:v>18.094448</c:v>
                </c:pt>
                <c:pt idx="238">
                  <c:v>18.558411</c:v>
                </c:pt>
                <c:pt idx="239">
                  <c:v>18.904108000000001</c:v>
                </c:pt>
                <c:pt idx="240">
                  <c:v>18.676676</c:v>
                </c:pt>
                <c:pt idx="241">
                  <c:v>18.394655</c:v>
                </c:pt>
                <c:pt idx="242">
                  <c:v>16.420551</c:v>
                </c:pt>
                <c:pt idx="243">
                  <c:v>18.067157999999999</c:v>
                </c:pt>
                <c:pt idx="244">
                  <c:v>19.51362</c:v>
                </c:pt>
                <c:pt idx="245">
                  <c:v>18.885908000000001</c:v>
                </c:pt>
                <c:pt idx="246">
                  <c:v>17.694168000000001</c:v>
                </c:pt>
                <c:pt idx="247">
                  <c:v>17.756218000000001</c:v>
                </c:pt>
                <c:pt idx="248">
                  <c:v>17.225360999999999</c:v>
                </c:pt>
                <c:pt idx="249">
                  <c:v>16.538912</c:v>
                </c:pt>
                <c:pt idx="250">
                  <c:v>16.749421999999999</c:v>
                </c:pt>
                <c:pt idx="251">
                  <c:v>16.740269000000001</c:v>
                </c:pt>
                <c:pt idx="252">
                  <c:v>16.163648999999999</c:v>
                </c:pt>
                <c:pt idx="253">
                  <c:v>15.339907999999999</c:v>
                </c:pt>
                <c:pt idx="254">
                  <c:v>15.577878999999999</c:v>
                </c:pt>
                <c:pt idx="255">
                  <c:v>14.708371</c:v>
                </c:pt>
                <c:pt idx="256">
                  <c:v>13.088346</c:v>
                </c:pt>
                <c:pt idx="257">
                  <c:v>12.813765999999999</c:v>
                </c:pt>
                <c:pt idx="258">
                  <c:v>12.511725999999999</c:v>
                </c:pt>
                <c:pt idx="259">
                  <c:v>11.999174999999999</c:v>
                </c:pt>
                <c:pt idx="260">
                  <c:v>12.832345</c:v>
                </c:pt>
                <c:pt idx="261">
                  <c:v>13.395896</c:v>
                </c:pt>
                <c:pt idx="262">
                  <c:v>13.645338000000001</c:v>
                </c:pt>
                <c:pt idx="263">
                  <c:v>13.026355000000001</c:v>
                </c:pt>
                <c:pt idx="264">
                  <c:v>13.081785</c:v>
                </c:pt>
                <c:pt idx="265">
                  <c:v>13.155694</c:v>
                </c:pt>
                <c:pt idx="266">
                  <c:v>12.887775</c:v>
                </c:pt>
                <c:pt idx="267">
                  <c:v>12.388894000000001</c:v>
                </c:pt>
                <c:pt idx="268">
                  <c:v>12.878536</c:v>
                </c:pt>
                <c:pt idx="269">
                  <c:v>11.132452000000001</c:v>
                </c:pt>
                <c:pt idx="270">
                  <c:v>11.289508</c:v>
                </c:pt>
                <c:pt idx="271">
                  <c:v>11.067781</c:v>
                </c:pt>
                <c:pt idx="272">
                  <c:v>11.418846</c:v>
                </c:pt>
                <c:pt idx="273">
                  <c:v>11.557693</c:v>
                </c:pt>
                <c:pt idx="274">
                  <c:v>11.109938</c:v>
                </c:pt>
                <c:pt idx="275">
                  <c:v>12.192014</c:v>
                </c:pt>
                <c:pt idx="276">
                  <c:v>11.716274</c:v>
                </c:pt>
                <c:pt idx="277">
                  <c:v>10.839418999999999</c:v>
                </c:pt>
                <c:pt idx="278">
                  <c:v>10.289052999999999</c:v>
                </c:pt>
                <c:pt idx="279">
                  <c:v>9.8226410000000008</c:v>
                </c:pt>
                <c:pt idx="280">
                  <c:v>9.2909310000000005</c:v>
                </c:pt>
                <c:pt idx="281">
                  <c:v>10.25174</c:v>
                </c:pt>
                <c:pt idx="282">
                  <c:v>7.9196790000000004</c:v>
                </c:pt>
                <c:pt idx="283">
                  <c:v>8.479374</c:v>
                </c:pt>
                <c:pt idx="284">
                  <c:v>8.0036339999999999</c:v>
                </c:pt>
                <c:pt idx="285">
                  <c:v>7.7797549999999998</c:v>
                </c:pt>
                <c:pt idx="286">
                  <c:v>7.1003550000000004</c:v>
                </c:pt>
                <c:pt idx="287">
                  <c:v>6.9204790000000003</c:v>
                </c:pt>
                <c:pt idx="288">
                  <c:v>5.8317579999999998</c:v>
                </c:pt>
                <c:pt idx="289">
                  <c:v>6.1441739999999996</c:v>
                </c:pt>
                <c:pt idx="290">
                  <c:v>6.7784709999999997</c:v>
                </c:pt>
                <c:pt idx="291">
                  <c:v>6.854209</c:v>
                </c:pt>
                <c:pt idx="292">
                  <c:v>7.1287570000000002</c:v>
                </c:pt>
                <c:pt idx="293">
                  <c:v>6.9204790000000003</c:v>
                </c:pt>
                <c:pt idx="294">
                  <c:v>7.1382240000000001</c:v>
                </c:pt>
                <c:pt idx="295">
                  <c:v>8.8328410000000002</c:v>
                </c:pt>
                <c:pt idx="296">
                  <c:v>10.451722</c:v>
                </c:pt>
                <c:pt idx="297">
                  <c:v>10.669466999999999</c:v>
                </c:pt>
                <c:pt idx="298">
                  <c:v>10.489592</c:v>
                </c:pt>
                <c:pt idx="299">
                  <c:v>10.531604</c:v>
                </c:pt>
                <c:pt idx="300">
                  <c:v>10.426289000000001</c:v>
                </c:pt>
                <c:pt idx="301">
                  <c:v>10.742236</c:v>
                </c:pt>
                <c:pt idx="302">
                  <c:v>11.010313999999999</c:v>
                </c:pt>
                <c:pt idx="303">
                  <c:v>10.780533</c:v>
                </c:pt>
                <c:pt idx="304">
                  <c:v>10.723088000000001</c:v>
                </c:pt>
                <c:pt idx="305">
                  <c:v>10.780533</c:v>
                </c:pt>
                <c:pt idx="306">
                  <c:v>10.780533</c:v>
                </c:pt>
                <c:pt idx="307">
                  <c:v>10.991165000000001</c:v>
                </c:pt>
                <c:pt idx="308">
                  <c:v>11.230518999999999</c:v>
                </c:pt>
                <c:pt idx="309">
                  <c:v>12.925151</c:v>
                </c:pt>
                <c:pt idx="310">
                  <c:v>12.523034000000001</c:v>
                </c:pt>
                <c:pt idx="311">
                  <c:v>11.814545000000001</c:v>
                </c:pt>
                <c:pt idx="312">
                  <c:v>12.9443</c:v>
                </c:pt>
                <c:pt idx="313">
                  <c:v>13.127682</c:v>
                </c:pt>
                <c:pt idx="314">
                  <c:v>12.644335</c:v>
                </c:pt>
                <c:pt idx="315">
                  <c:v>12.953676</c:v>
                </c:pt>
                <c:pt idx="316">
                  <c:v>11.165297000000001</c:v>
                </c:pt>
                <c:pt idx="317">
                  <c:v>10.749618</c:v>
                </c:pt>
                <c:pt idx="318">
                  <c:v>10.701283</c:v>
                </c:pt>
                <c:pt idx="319">
                  <c:v>10.730286</c:v>
                </c:pt>
                <c:pt idx="320">
                  <c:v>10.343608</c:v>
                </c:pt>
                <c:pt idx="321">
                  <c:v>10.0246</c:v>
                </c:pt>
                <c:pt idx="322">
                  <c:v>8.8065660000000001</c:v>
                </c:pt>
                <c:pt idx="323">
                  <c:v>8.3908900000000006</c:v>
                </c:pt>
                <c:pt idx="324">
                  <c:v>9.2319119999999995</c:v>
                </c:pt>
                <c:pt idx="325">
                  <c:v>9.6862569999999995</c:v>
                </c:pt>
                <c:pt idx="326">
                  <c:v>10.436582</c:v>
                </c:pt>
                <c:pt idx="327">
                  <c:v>9.9568530000000006</c:v>
                </c:pt>
                <c:pt idx="328">
                  <c:v>10.309307</c:v>
                </c:pt>
                <c:pt idx="329">
                  <c:v>10.113498999999999</c:v>
                </c:pt>
                <c:pt idx="330">
                  <c:v>10.348468</c:v>
                </c:pt>
                <c:pt idx="331">
                  <c:v>9.9078990000000005</c:v>
                </c:pt>
                <c:pt idx="332">
                  <c:v>11.513528000000001</c:v>
                </c:pt>
                <c:pt idx="333">
                  <c:v>11.425414</c:v>
                </c:pt>
                <c:pt idx="334">
                  <c:v>12.570892000000001</c:v>
                </c:pt>
                <c:pt idx="335">
                  <c:v>11.660382999999999</c:v>
                </c:pt>
                <c:pt idx="336">
                  <c:v>11.405108</c:v>
                </c:pt>
                <c:pt idx="337">
                  <c:v>11.414999999999999</c:v>
                </c:pt>
                <c:pt idx="338">
                  <c:v>11.741426000000001</c:v>
                </c:pt>
                <c:pt idx="339">
                  <c:v>10.959982999999999</c:v>
                </c:pt>
                <c:pt idx="340">
                  <c:v>11.355649</c:v>
                </c:pt>
                <c:pt idx="341">
                  <c:v>10.851174</c:v>
                </c:pt>
                <c:pt idx="342">
                  <c:v>10.940200000000001</c:v>
                </c:pt>
                <c:pt idx="343">
                  <c:v>10.485182999999999</c:v>
                </c:pt>
                <c:pt idx="344">
                  <c:v>10.910524000000001</c:v>
                </c:pt>
                <c:pt idx="345">
                  <c:v>10.425832</c:v>
                </c:pt>
                <c:pt idx="346">
                  <c:v>10.148865000000001</c:v>
                </c:pt>
                <c:pt idx="347">
                  <c:v>11.899692999999999</c:v>
                </c:pt>
                <c:pt idx="348">
                  <c:v>11.286408</c:v>
                </c:pt>
                <c:pt idx="349">
                  <c:v>11.24</c:v>
                </c:pt>
                <c:pt idx="350">
                  <c:v>9.23</c:v>
                </c:pt>
                <c:pt idx="351">
                  <c:v>8.6</c:v>
                </c:pt>
                <c:pt idx="352">
                  <c:v>7.77</c:v>
                </c:pt>
                <c:pt idx="353">
                  <c:v>4.4800000000000004</c:v>
                </c:pt>
                <c:pt idx="354">
                  <c:v>6.31</c:v>
                </c:pt>
                <c:pt idx="355">
                  <c:v>4.5999999999999996</c:v>
                </c:pt>
                <c:pt idx="356">
                  <c:v>6.02</c:v>
                </c:pt>
                <c:pt idx="357">
                  <c:v>5.75</c:v>
                </c:pt>
                <c:pt idx="358">
                  <c:v>6.27</c:v>
                </c:pt>
                <c:pt idx="359">
                  <c:v>5.18</c:v>
                </c:pt>
                <c:pt idx="360">
                  <c:v>5.2</c:v>
                </c:pt>
                <c:pt idx="361">
                  <c:v>3.29</c:v>
                </c:pt>
                <c:pt idx="362">
                  <c:v>3.75</c:v>
                </c:pt>
                <c:pt idx="363">
                  <c:v>3.63</c:v>
                </c:pt>
                <c:pt idx="364">
                  <c:v>5.08</c:v>
                </c:pt>
                <c:pt idx="365">
                  <c:v>4.87</c:v>
                </c:pt>
                <c:pt idx="366">
                  <c:v>4.72</c:v>
                </c:pt>
                <c:pt idx="367">
                  <c:v>4.18</c:v>
                </c:pt>
                <c:pt idx="368">
                  <c:v>4.45</c:v>
                </c:pt>
                <c:pt idx="369">
                  <c:v>4.22</c:v>
                </c:pt>
                <c:pt idx="370">
                  <c:v>4.2</c:v>
                </c:pt>
                <c:pt idx="371">
                  <c:v>4.01</c:v>
                </c:pt>
                <c:pt idx="372">
                  <c:v>3.71</c:v>
                </c:pt>
                <c:pt idx="373">
                  <c:v>4</c:v>
                </c:pt>
                <c:pt idx="374">
                  <c:v>4.1900000000000004</c:v>
                </c:pt>
                <c:pt idx="375">
                  <c:v>3.79</c:v>
                </c:pt>
                <c:pt idx="376">
                  <c:v>3.71</c:v>
                </c:pt>
                <c:pt idx="377">
                  <c:v>3.87</c:v>
                </c:pt>
                <c:pt idx="378">
                  <c:v>3.51</c:v>
                </c:pt>
                <c:pt idx="379">
                  <c:v>3.05</c:v>
                </c:pt>
                <c:pt idx="380">
                  <c:v>2.7</c:v>
                </c:pt>
                <c:pt idx="381">
                  <c:v>2.91</c:v>
                </c:pt>
                <c:pt idx="382">
                  <c:v>3.55</c:v>
                </c:pt>
                <c:pt idx="383">
                  <c:v>3.26</c:v>
                </c:pt>
                <c:pt idx="384">
                  <c:v>3.39</c:v>
                </c:pt>
                <c:pt idx="385">
                  <c:v>2.9</c:v>
                </c:pt>
                <c:pt idx="386">
                  <c:v>4.08</c:v>
                </c:pt>
                <c:pt idx="387">
                  <c:v>4.79</c:v>
                </c:pt>
                <c:pt idx="388">
                  <c:v>6.05</c:v>
                </c:pt>
                <c:pt idx="389">
                  <c:v>6.89</c:v>
                </c:pt>
                <c:pt idx="390">
                  <c:v>7.75</c:v>
                </c:pt>
                <c:pt idx="391">
                  <c:v>6.91</c:v>
                </c:pt>
                <c:pt idx="392">
                  <c:v>6.99</c:v>
                </c:pt>
                <c:pt idx="393">
                  <c:v>7.18</c:v>
                </c:pt>
                <c:pt idx="394">
                  <c:v>7.02</c:v>
                </c:pt>
                <c:pt idx="395">
                  <c:v>6.81</c:v>
                </c:pt>
                <c:pt idx="396">
                  <c:v>6.9</c:v>
                </c:pt>
                <c:pt idx="397">
                  <c:v>6.33</c:v>
                </c:pt>
                <c:pt idx="398">
                  <c:v>6.37</c:v>
                </c:pt>
                <c:pt idx="399">
                  <c:v>7.64</c:v>
                </c:pt>
                <c:pt idx="400">
                  <c:v>6.78</c:v>
                </c:pt>
                <c:pt idx="401">
                  <c:v>7.69</c:v>
                </c:pt>
                <c:pt idx="402">
                  <c:v>7.67</c:v>
                </c:pt>
                <c:pt idx="403">
                  <c:v>7.82</c:v>
                </c:pt>
                <c:pt idx="404">
                  <c:v>8.9700000000000006</c:v>
                </c:pt>
                <c:pt idx="405">
                  <c:v>8.8000000000000007</c:v>
                </c:pt>
                <c:pt idx="406">
                  <c:v>8.7799999999999994</c:v>
                </c:pt>
                <c:pt idx="407">
                  <c:v>8.9700000000000006</c:v>
                </c:pt>
                <c:pt idx="408">
                  <c:v>8.67</c:v>
                </c:pt>
                <c:pt idx="409">
                  <c:v>9</c:v>
                </c:pt>
                <c:pt idx="410">
                  <c:v>9.91</c:v>
                </c:pt>
                <c:pt idx="411">
                  <c:v>10.01</c:v>
                </c:pt>
                <c:pt idx="412">
                  <c:v>10.34</c:v>
                </c:pt>
                <c:pt idx="413">
                  <c:v>8.9499999999999993</c:v>
                </c:pt>
                <c:pt idx="414">
                  <c:v>8.43</c:v>
                </c:pt>
                <c:pt idx="415">
                  <c:v>8.91</c:v>
                </c:pt>
                <c:pt idx="416">
                  <c:v>8.73</c:v>
                </c:pt>
                <c:pt idx="417">
                  <c:v>9.0399999999999991</c:v>
                </c:pt>
                <c:pt idx="418">
                  <c:v>8.41</c:v>
                </c:pt>
                <c:pt idx="419">
                  <c:v>9.44</c:v>
                </c:pt>
                <c:pt idx="420">
                  <c:v>8.89</c:v>
                </c:pt>
                <c:pt idx="421">
                  <c:v>8.9</c:v>
                </c:pt>
                <c:pt idx="422">
                  <c:v>8.44</c:v>
                </c:pt>
                <c:pt idx="423">
                  <c:v>8.7200000000000006</c:v>
                </c:pt>
                <c:pt idx="424">
                  <c:v>8.73</c:v>
                </c:pt>
                <c:pt idx="425">
                  <c:v>8.6</c:v>
                </c:pt>
                <c:pt idx="426">
                  <c:v>8.25</c:v>
                </c:pt>
                <c:pt idx="427">
                  <c:v>7.86</c:v>
                </c:pt>
                <c:pt idx="428">
                  <c:v>9.51</c:v>
                </c:pt>
                <c:pt idx="429">
                  <c:v>9.48</c:v>
                </c:pt>
                <c:pt idx="430">
                  <c:v>8.23</c:v>
                </c:pt>
                <c:pt idx="431">
                  <c:v>8.35</c:v>
                </c:pt>
                <c:pt idx="432">
                  <c:v>8.01</c:v>
                </c:pt>
                <c:pt idx="433">
                  <c:v>8.18</c:v>
                </c:pt>
                <c:pt idx="434">
                  <c:v>7.97</c:v>
                </c:pt>
                <c:pt idx="435">
                  <c:v>7.83</c:v>
                </c:pt>
                <c:pt idx="436">
                  <c:v>8.08</c:v>
                </c:pt>
                <c:pt idx="437">
                  <c:v>8.48</c:v>
                </c:pt>
                <c:pt idx="438">
                  <c:v>9.2899999999999991</c:v>
                </c:pt>
                <c:pt idx="439">
                  <c:v>10.81</c:v>
                </c:pt>
                <c:pt idx="440">
                  <c:v>10.35</c:v>
                </c:pt>
                <c:pt idx="441">
                  <c:v>9.64</c:v>
                </c:pt>
                <c:pt idx="442">
                  <c:v>9.4</c:v>
                </c:pt>
                <c:pt idx="443">
                  <c:v>10.15</c:v>
                </c:pt>
                <c:pt idx="444">
                  <c:v>9.73</c:v>
                </c:pt>
                <c:pt idx="445">
                  <c:v>10.52</c:v>
                </c:pt>
                <c:pt idx="446">
                  <c:v>10.5</c:v>
                </c:pt>
                <c:pt idx="447">
                  <c:v>10.039999999999999</c:v>
                </c:pt>
                <c:pt idx="448">
                  <c:v>8.93</c:v>
                </c:pt>
                <c:pt idx="449">
                  <c:v>8.39</c:v>
                </c:pt>
                <c:pt idx="450">
                  <c:v>8.1300000000000008</c:v>
                </c:pt>
                <c:pt idx="451">
                  <c:v>8.4700000000000006</c:v>
                </c:pt>
                <c:pt idx="452">
                  <c:v>9.32</c:v>
                </c:pt>
                <c:pt idx="453">
                  <c:v>9.17</c:v>
                </c:pt>
                <c:pt idx="454">
                  <c:v>9.1300000000000008</c:v>
                </c:pt>
                <c:pt idx="455">
                  <c:v>8.1199999999999992</c:v>
                </c:pt>
                <c:pt idx="456">
                  <c:v>8.2100000000000009</c:v>
                </c:pt>
                <c:pt idx="457">
                  <c:v>9.06</c:v>
                </c:pt>
                <c:pt idx="458">
                  <c:v>8.92</c:v>
                </c:pt>
                <c:pt idx="459">
                  <c:v>8.9700000000000006</c:v>
                </c:pt>
                <c:pt idx="460">
                  <c:v>8.59</c:v>
                </c:pt>
                <c:pt idx="461">
                  <c:v>8.56</c:v>
                </c:pt>
                <c:pt idx="462">
                  <c:v>8.07</c:v>
                </c:pt>
                <c:pt idx="463">
                  <c:v>8.11</c:v>
                </c:pt>
                <c:pt idx="464">
                  <c:v>7.28</c:v>
                </c:pt>
                <c:pt idx="465">
                  <c:v>6.58</c:v>
                </c:pt>
                <c:pt idx="466">
                  <c:v>6.27</c:v>
                </c:pt>
                <c:pt idx="467">
                  <c:v>7.08</c:v>
                </c:pt>
                <c:pt idx="468">
                  <c:v>7.27</c:v>
                </c:pt>
                <c:pt idx="469">
                  <c:v>7.05</c:v>
                </c:pt>
                <c:pt idx="470">
                  <c:v>7.04</c:v>
                </c:pt>
                <c:pt idx="471">
                  <c:v>8.0500000000000007</c:v>
                </c:pt>
                <c:pt idx="472">
                  <c:v>7.77</c:v>
                </c:pt>
                <c:pt idx="473">
                  <c:v>7.68</c:v>
                </c:pt>
                <c:pt idx="474">
                  <c:v>7.3</c:v>
                </c:pt>
                <c:pt idx="475">
                  <c:v>7.8</c:v>
                </c:pt>
                <c:pt idx="476">
                  <c:v>7.32</c:v>
                </c:pt>
                <c:pt idx="477">
                  <c:v>7.52</c:v>
                </c:pt>
                <c:pt idx="478">
                  <c:v>7.66</c:v>
                </c:pt>
                <c:pt idx="479">
                  <c:v>7.5</c:v>
                </c:pt>
                <c:pt idx="480">
                  <c:v>7.94</c:v>
                </c:pt>
                <c:pt idx="481">
                  <c:v>7.53</c:v>
                </c:pt>
                <c:pt idx="482">
                  <c:v>7.86</c:v>
                </c:pt>
                <c:pt idx="483">
                  <c:v>7.69</c:v>
                </c:pt>
                <c:pt idx="484">
                  <c:v>7.38</c:v>
                </c:pt>
                <c:pt idx="485">
                  <c:v>6.32</c:v>
                </c:pt>
                <c:pt idx="486">
                  <c:v>6.33</c:v>
                </c:pt>
                <c:pt idx="487">
                  <c:v>6.45</c:v>
                </c:pt>
                <c:pt idx="488">
                  <c:v>6.43</c:v>
                </c:pt>
                <c:pt idx="489">
                  <c:v>6.73</c:v>
                </c:pt>
                <c:pt idx="490">
                  <c:v>6.93</c:v>
                </c:pt>
                <c:pt idx="491">
                  <c:v>7.76</c:v>
                </c:pt>
                <c:pt idx="492">
                  <c:v>7.77</c:v>
                </c:pt>
                <c:pt idx="493">
                  <c:v>7.58</c:v>
                </c:pt>
                <c:pt idx="494">
                  <c:v>8.07</c:v>
                </c:pt>
                <c:pt idx="495">
                  <c:v>7.89</c:v>
                </c:pt>
                <c:pt idx="496">
                  <c:v>7.94</c:v>
                </c:pt>
                <c:pt idx="497">
                  <c:v>8.32</c:v>
                </c:pt>
                <c:pt idx="498">
                  <c:v>8.56</c:v>
                </c:pt>
                <c:pt idx="499">
                  <c:v>9.1999999999999993</c:v>
                </c:pt>
                <c:pt idx="500">
                  <c:v>9.51</c:v>
                </c:pt>
                <c:pt idx="501">
                  <c:v>9.52</c:v>
                </c:pt>
                <c:pt idx="502">
                  <c:v>9.86</c:v>
                </c:pt>
                <c:pt idx="503">
                  <c:v>10.220000000000001</c:v>
                </c:pt>
                <c:pt idx="504">
                  <c:v>10.41</c:v>
                </c:pt>
                <c:pt idx="505">
                  <c:v>11.05</c:v>
                </c:pt>
                <c:pt idx="506">
                  <c:v>11.15</c:v>
                </c:pt>
                <c:pt idx="507">
                  <c:v>11.58</c:v>
                </c:pt>
                <c:pt idx="508">
                  <c:v>10.72</c:v>
                </c:pt>
                <c:pt idx="509">
                  <c:v>10.87</c:v>
                </c:pt>
                <c:pt idx="510">
                  <c:v>11.6</c:v>
                </c:pt>
                <c:pt idx="511">
                  <c:v>12.06</c:v>
                </c:pt>
                <c:pt idx="512">
                  <c:v>11.64</c:v>
                </c:pt>
                <c:pt idx="513">
                  <c:v>12.26</c:v>
                </c:pt>
                <c:pt idx="514">
                  <c:v>12.3</c:v>
                </c:pt>
                <c:pt idx="515">
                  <c:v>11.87</c:v>
                </c:pt>
                <c:pt idx="516">
                  <c:v>12.1</c:v>
                </c:pt>
                <c:pt idx="517">
                  <c:v>11.23</c:v>
                </c:pt>
                <c:pt idx="518">
                  <c:v>11.24</c:v>
                </c:pt>
                <c:pt idx="519">
                  <c:v>11.03</c:v>
                </c:pt>
                <c:pt idx="520">
                  <c:v>11.55</c:v>
                </c:pt>
                <c:pt idx="521">
                  <c:v>11.81</c:v>
                </c:pt>
                <c:pt idx="522">
                  <c:v>12.44</c:v>
                </c:pt>
                <c:pt idx="523">
                  <c:v>12.22</c:v>
                </c:pt>
                <c:pt idx="524">
                  <c:v>12.29</c:v>
                </c:pt>
                <c:pt idx="525">
                  <c:v>12.45</c:v>
                </c:pt>
                <c:pt idx="526">
                  <c:v>12.22</c:v>
                </c:pt>
                <c:pt idx="527">
                  <c:v>12.05</c:v>
                </c:pt>
                <c:pt idx="528">
                  <c:v>11.98</c:v>
                </c:pt>
                <c:pt idx="529">
                  <c:v>12.07</c:v>
                </c:pt>
                <c:pt idx="530">
                  <c:v>11.72</c:v>
                </c:pt>
                <c:pt idx="531">
                  <c:v>11.28</c:v>
                </c:pt>
                <c:pt idx="532">
                  <c:v>11.02</c:v>
                </c:pt>
                <c:pt idx="533">
                  <c:v>11.57</c:v>
                </c:pt>
                <c:pt idx="534">
                  <c:v>11.31</c:v>
                </c:pt>
                <c:pt idx="535">
                  <c:v>11.91</c:v>
                </c:pt>
                <c:pt idx="536">
                  <c:v>11.87</c:v>
                </c:pt>
                <c:pt idx="537">
                  <c:v>10.97</c:v>
                </c:pt>
                <c:pt idx="538">
                  <c:v>10.55</c:v>
                </c:pt>
                <c:pt idx="539">
                  <c:v>9.67</c:v>
                </c:pt>
                <c:pt idx="540">
                  <c:v>9.49</c:v>
                </c:pt>
                <c:pt idx="541">
                  <c:v>9.14</c:v>
                </c:pt>
                <c:pt idx="542">
                  <c:v>9.81</c:v>
                </c:pt>
                <c:pt idx="543">
                  <c:v>9.7899999999999991</c:v>
                </c:pt>
                <c:pt idx="544">
                  <c:v>11.06</c:v>
                </c:pt>
                <c:pt idx="545">
                  <c:v>11.36</c:v>
                </c:pt>
                <c:pt idx="546">
                  <c:v>11.58</c:v>
                </c:pt>
                <c:pt idx="547">
                  <c:v>11.62</c:v>
                </c:pt>
                <c:pt idx="548">
                  <c:v>12.52</c:v>
                </c:pt>
                <c:pt idx="549">
                  <c:v>12.45</c:v>
                </c:pt>
                <c:pt idx="550">
                  <c:v>12.42</c:v>
                </c:pt>
                <c:pt idx="551">
                  <c:v>11.52</c:v>
                </c:pt>
                <c:pt idx="552">
                  <c:v>12.24</c:v>
                </c:pt>
                <c:pt idx="553">
                  <c:v>12.1</c:v>
                </c:pt>
                <c:pt idx="554">
                  <c:v>12.16</c:v>
                </c:pt>
                <c:pt idx="555">
                  <c:v>12.1</c:v>
                </c:pt>
                <c:pt idx="556">
                  <c:v>11.62</c:v>
                </c:pt>
                <c:pt idx="557">
                  <c:v>11.9</c:v>
                </c:pt>
                <c:pt idx="558">
                  <c:v>13.1</c:v>
                </c:pt>
                <c:pt idx="559">
                  <c:v>12.67</c:v>
                </c:pt>
                <c:pt idx="560">
                  <c:v>12.73</c:v>
                </c:pt>
                <c:pt idx="561">
                  <c:v>12.34</c:v>
                </c:pt>
                <c:pt idx="562">
                  <c:v>11.78</c:v>
                </c:pt>
                <c:pt idx="563">
                  <c:v>11.78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E34" sqref="E34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90</v>
      </c>
      <c r="C2" s="19"/>
      <c r="E2" s="24" t="s">
        <v>46</v>
      </c>
      <c r="F2" s="54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45374</v>
      </c>
      <c r="E3" s="5" t="s">
        <v>91</v>
      </c>
      <c r="F3" s="28" t="s">
        <v>103</v>
      </c>
      <c r="H3" s="74" t="s">
        <v>119</v>
      </c>
      <c r="I3" s="10">
        <v>61775</v>
      </c>
      <c r="J3" s="37">
        <f>I3/($C$7*1000)</f>
        <v>7.2437399643200868E-5</v>
      </c>
      <c r="L3" s="5" t="s">
        <v>128</v>
      </c>
      <c r="M3" t="s">
        <v>129</v>
      </c>
      <c r="N3" s="36"/>
    </row>
    <row r="4" spans="2:14" x14ac:dyDescent="0.25">
      <c r="B4" s="5"/>
      <c r="C4" s="21">
        <v>1.4583333333333334E-2</v>
      </c>
      <c r="E4" s="5" t="s">
        <v>92</v>
      </c>
      <c r="F4" s="28" t="s">
        <v>104</v>
      </c>
      <c r="H4" s="74" t="s">
        <v>120</v>
      </c>
      <c r="I4" s="10">
        <v>1059100</v>
      </c>
      <c r="J4" s="37">
        <f>I4/($C$7*1000)</f>
        <v>1.2419012539395232E-3</v>
      </c>
      <c r="L4" s="5" t="s">
        <v>130</v>
      </c>
      <c r="M4" t="s">
        <v>131</v>
      </c>
      <c r="N4" s="13"/>
    </row>
    <row r="5" spans="2:14" x14ac:dyDescent="0.25">
      <c r="B5" s="5"/>
      <c r="C5" s="13"/>
      <c r="E5" s="5" t="s">
        <v>105</v>
      </c>
      <c r="F5" s="28" t="s">
        <v>106</v>
      </c>
      <c r="H5" t="s">
        <v>121</v>
      </c>
      <c r="I5" s="10">
        <v>12360500</v>
      </c>
      <c r="J5" s="37">
        <f>I5/($C$7*1000)</f>
        <v>1.4493929231724554E-2</v>
      </c>
      <c r="L5" s="5" t="s">
        <v>132</v>
      </c>
      <c r="M5" t="s">
        <v>123</v>
      </c>
      <c r="N5" s="13"/>
    </row>
    <row r="6" spans="2:14" x14ac:dyDescent="0.25">
      <c r="B6" s="5" t="s">
        <v>0</v>
      </c>
      <c r="C6" s="13">
        <v>11.78</v>
      </c>
      <c r="E6" s="5" t="s">
        <v>107</v>
      </c>
      <c r="F6" s="28" t="s">
        <v>108</v>
      </c>
      <c r="H6" t="s">
        <v>122</v>
      </c>
      <c r="I6" s="10">
        <v>246215</v>
      </c>
      <c r="J6" s="37">
        <f>I6/($C$7*1000)</f>
        <v>2.8871184707649861E-4</v>
      </c>
      <c r="L6" s="5" t="s">
        <v>133</v>
      </c>
      <c r="M6" t="s">
        <v>134</v>
      </c>
      <c r="N6" s="13"/>
    </row>
    <row r="7" spans="2:14" x14ac:dyDescent="0.25">
      <c r="B7" s="5" t="s">
        <v>1</v>
      </c>
      <c r="C7" s="15">
        <v>852805.32299999997</v>
      </c>
      <c r="E7" s="5" t="s">
        <v>109</v>
      </c>
      <c r="F7" s="28" t="s">
        <v>110</v>
      </c>
      <c r="H7" t="s">
        <v>124</v>
      </c>
      <c r="I7" s="10">
        <v>615</v>
      </c>
      <c r="J7" s="37">
        <f>I7/($C$7*1000)</f>
        <v>7.2114934488981841E-7</v>
      </c>
      <c r="L7" s="5" t="s">
        <v>135</v>
      </c>
      <c r="M7" t="s">
        <v>136</v>
      </c>
      <c r="N7" s="13"/>
    </row>
    <row r="8" spans="2:14" x14ac:dyDescent="0.25">
      <c r="B8" s="5" t="s">
        <v>2</v>
      </c>
      <c r="C8" s="15">
        <f>C6*C7</f>
        <v>10046046.704939999</v>
      </c>
      <c r="E8" s="5" t="s">
        <v>111</v>
      </c>
      <c r="F8" s="28" t="s">
        <v>112</v>
      </c>
      <c r="H8" t="s">
        <v>125</v>
      </c>
      <c r="I8" s="10">
        <v>1011040</v>
      </c>
      <c r="J8" s="37">
        <f>I8/($C$7*1000)</f>
        <v>1.1855460709876457E-3</v>
      </c>
      <c r="L8" s="5" t="s">
        <v>137</v>
      </c>
      <c r="M8" t="s">
        <v>138</v>
      </c>
      <c r="N8" s="13"/>
    </row>
    <row r="9" spans="2:14" x14ac:dyDescent="0.25">
      <c r="B9" s="5" t="s">
        <v>3</v>
      </c>
      <c r="C9" s="76">
        <f>Model!P32+Model!P33</f>
        <v>483.5</v>
      </c>
      <c r="E9" s="5" t="s">
        <v>113</v>
      </c>
      <c r="F9" s="28" t="s">
        <v>114</v>
      </c>
      <c r="H9" t="s">
        <v>126</v>
      </c>
      <c r="I9" s="10">
        <v>80151</v>
      </c>
      <c r="J9" s="37">
        <f>I9/($C$7*1000)</f>
        <v>9.3985107548396487E-5</v>
      </c>
      <c r="L9" s="5" t="s">
        <v>139</v>
      </c>
      <c r="M9" t="s">
        <v>140</v>
      </c>
      <c r="N9" s="13"/>
    </row>
    <row r="10" spans="2:14" x14ac:dyDescent="0.25">
      <c r="B10" s="5" t="s">
        <v>4</v>
      </c>
      <c r="C10" s="76">
        <f>Model!P48+Model!P53</f>
        <v>3691.8</v>
      </c>
      <c r="E10" s="5" t="s">
        <v>115</v>
      </c>
      <c r="F10" s="28" t="s">
        <v>116</v>
      </c>
      <c r="H10" t="s">
        <v>127</v>
      </c>
      <c r="I10" s="10">
        <v>128925</v>
      </c>
      <c r="J10" s="37">
        <f>I10/($C$7*1000)</f>
        <v>1.5117752730068267E-4</v>
      </c>
      <c r="L10" s="5" t="s">
        <v>141</v>
      </c>
      <c r="M10" t="s">
        <v>95</v>
      </c>
      <c r="N10" s="13"/>
    </row>
    <row r="11" spans="2:14" x14ac:dyDescent="0.25">
      <c r="B11" s="5" t="s">
        <v>34</v>
      </c>
      <c r="C11" s="76">
        <f>C9-C10</f>
        <v>-3208.3</v>
      </c>
      <c r="E11" s="5" t="s">
        <v>93</v>
      </c>
      <c r="F11" s="28" t="s">
        <v>117</v>
      </c>
      <c r="I11" s="10"/>
      <c r="J11" s="37"/>
      <c r="L11" s="5" t="s">
        <v>142</v>
      </c>
      <c r="M11" t="s">
        <v>143</v>
      </c>
      <c r="N11" s="13"/>
    </row>
    <row r="12" spans="2:14" x14ac:dyDescent="0.25">
      <c r="B12" s="5" t="s">
        <v>5</v>
      </c>
      <c r="C12" s="76">
        <f>C8-C9+C10</f>
        <v>10049255.004939999</v>
      </c>
      <c r="E12" s="5" t="s">
        <v>94</v>
      </c>
      <c r="F12" s="28" t="s">
        <v>118</v>
      </c>
      <c r="J12" s="13"/>
      <c r="L12" s="5" t="s">
        <v>144</v>
      </c>
      <c r="M12" t="s">
        <v>145</v>
      </c>
      <c r="N12" s="13"/>
    </row>
    <row r="13" spans="2:14" x14ac:dyDescent="0.25">
      <c r="B13" s="5" t="s">
        <v>45</v>
      </c>
      <c r="C13" s="83">
        <f>C6/Model!E19</f>
        <v>20.204484848484846</v>
      </c>
      <c r="E13" s="5"/>
      <c r="J13" s="13"/>
      <c r="L13" s="5"/>
      <c r="N13" s="13"/>
    </row>
    <row r="14" spans="2:14" x14ac:dyDescent="0.25">
      <c r="B14" s="5" t="s">
        <v>43</v>
      </c>
      <c r="C14" s="83">
        <f>C6/Model!F20</f>
        <v>26.177777777777777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83">
        <f>C6/Model!G20</f>
        <v>21.035714285714281</v>
      </c>
    </row>
    <row r="16" spans="2:14" x14ac:dyDescent="0.25">
      <c r="B16" s="5" t="s">
        <v>41</v>
      </c>
      <c r="C16" s="6">
        <f>Model!F20/Model!E19-1</f>
        <v>-0.22818181818181826</v>
      </c>
    </row>
    <row r="17" spans="2:14" x14ac:dyDescent="0.25">
      <c r="B17" s="5" t="s">
        <v>42</v>
      </c>
      <c r="C17" s="6">
        <f>Model!G20/Model!F20-1</f>
        <v>0.24444444444444446</v>
      </c>
      <c r="E17" s="33" t="s">
        <v>52</v>
      </c>
      <c r="L17" s="65"/>
      <c r="M17" s="66"/>
      <c r="N17" s="67"/>
    </row>
    <row r="18" spans="2:14" x14ac:dyDescent="0.25">
      <c r="B18" s="5" t="s">
        <v>65</v>
      </c>
      <c r="C18" s="84">
        <f>C14/C16</f>
        <v>-114.7233289065958</v>
      </c>
      <c r="L18" s="68"/>
      <c r="M18" s="69"/>
      <c r="N18" s="70"/>
    </row>
    <row r="19" spans="2:14" x14ac:dyDescent="0.25">
      <c r="B19" s="5" t="s">
        <v>66</v>
      </c>
      <c r="C19" s="84">
        <f>C15/C17</f>
        <v>86.055194805194773</v>
      </c>
      <c r="L19" s="68"/>
      <c r="M19" s="69"/>
      <c r="N19" s="70"/>
    </row>
    <row r="20" spans="2:14" x14ac:dyDescent="0.25">
      <c r="B20" s="5" t="s">
        <v>78</v>
      </c>
      <c r="C20" s="6">
        <f>Model!F4/Model!E3-1</f>
        <v>0.10368916656163907</v>
      </c>
      <c r="L20" s="68"/>
      <c r="M20" s="69"/>
      <c r="N20" s="70"/>
    </row>
    <row r="21" spans="2:14" x14ac:dyDescent="0.25">
      <c r="B21" s="5" t="s">
        <v>79</v>
      </c>
      <c r="C21" s="6">
        <f>Model!G4/Model!F4-1</f>
        <v>5.8727569331158191E-2</v>
      </c>
      <c r="L21" s="68"/>
      <c r="M21" s="69"/>
      <c r="N21" s="70"/>
    </row>
    <row r="22" spans="2:14" x14ac:dyDescent="0.25">
      <c r="B22" s="5" t="s">
        <v>67</v>
      </c>
      <c r="C22" s="76">
        <f>Model!E14+Model!E12</f>
        <v>962.7</v>
      </c>
      <c r="L22" s="68"/>
      <c r="M22" s="69"/>
      <c r="N22" s="70"/>
    </row>
    <row r="23" spans="2:14" x14ac:dyDescent="0.25">
      <c r="B23" s="5" t="s">
        <v>16</v>
      </c>
      <c r="C23" s="76">
        <f>Model!E14</f>
        <v>704.80000000000007</v>
      </c>
      <c r="L23" s="68"/>
      <c r="M23" s="69"/>
      <c r="N23" s="70"/>
    </row>
    <row r="24" spans="2:14" x14ac:dyDescent="0.25">
      <c r="B24" s="5" t="s">
        <v>28</v>
      </c>
      <c r="C24" s="85">
        <f>Model!E21</f>
        <v>0.6386813345096416</v>
      </c>
      <c r="L24" s="68"/>
      <c r="M24" s="69"/>
      <c r="N24" s="70"/>
    </row>
    <row r="25" spans="2:14" x14ac:dyDescent="0.25">
      <c r="B25" s="5" t="s">
        <v>29</v>
      </c>
      <c r="C25" s="85">
        <f>Model!E22</f>
        <v>9.4200680578311519E-2</v>
      </c>
      <c r="L25" s="68"/>
      <c r="M25" s="69"/>
      <c r="N25" s="70"/>
    </row>
    <row r="26" spans="2:14" x14ac:dyDescent="0.25">
      <c r="B26" s="5" t="s">
        <v>68</v>
      </c>
      <c r="C26" s="83">
        <f>C12/C23</f>
        <v>14258.307328234958</v>
      </c>
      <c r="L26" s="68"/>
      <c r="M26" s="69"/>
      <c r="N26" s="70"/>
    </row>
    <row r="27" spans="2:14" x14ac:dyDescent="0.25">
      <c r="B27" s="5" t="s">
        <v>80</v>
      </c>
      <c r="C27" s="6">
        <f>Model!P53/Model!P58</f>
        <v>0.7582820317486465</v>
      </c>
      <c r="E27" t="s">
        <v>70</v>
      </c>
      <c r="L27" s="68"/>
      <c r="M27" s="69"/>
      <c r="N27" s="70"/>
    </row>
    <row r="28" spans="2:14" x14ac:dyDescent="0.25">
      <c r="B28" s="5" t="s">
        <v>81</v>
      </c>
      <c r="C28" s="83">
        <f>C22/Model!E12</f>
        <v>3.7328421868941457</v>
      </c>
      <c r="L28" s="71"/>
      <c r="M28" s="72"/>
      <c r="N28" s="73"/>
    </row>
    <row r="29" spans="2:14" x14ac:dyDescent="0.25">
      <c r="B29" s="5" t="s">
        <v>82</v>
      </c>
      <c r="C29" s="83">
        <f>Model!P37/Model!P51</f>
        <v>0.84938618028761836</v>
      </c>
    </row>
    <row r="30" spans="2:14" x14ac:dyDescent="0.25">
      <c r="B30" s="5" t="s">
        <v>83</v>
      </c>
      <c r="C30" s="83">
        <f>(Model!P32+Model!P33+Model!P34)/Model!P51</f>
        <v>0.34503682918274292</v>
      </c>
    </row>
    <row r="31" spans="2:14" x14ac:dyDescent="0.25">
      <c r="B31" s="5" t="s">
        <v>84</v>
      </c>
      <c r="C31" s="6">
        <f>(Model!P37-Model!P51)/Model!P45</f>
        <v>-3.2990926342801395E-2</v>
      </c>
    </row>
    <row r="32" spans="2:14" x14ac:dyDescent="0.25">
      <c r="B32" s="5" t="s">
        <v>85</v>
      </c>
      <c r="C32" s="83">
        <f>(Model!P45-Model!P57)/(C7/1000)</f>
        <v>5.6952036637322898</v>
      </c>
    </row>
    <row r="33" spans="2:3" x14ac:dyDescent="0.25">
      <c r="B33" s="5" t="s">
        <v>86</v>
      </c>
      <c r="C33" s="83">
        <f>Model!E3/Model!E45</f>
        <v>0.43865704176407405</v>
      </c>
    </row>
    <row r="34" spans="2:3" x14ac:dyDescent="0.25">
      <c r="B34" s="5" t="s">
        <v>87</v>
      </c>
      <c r="C34" s="37">
        <f>Model!E16/Model!E45</f>
        <v>4.1321791874644596E-2</v>
      </c>
    </row>
    <row r="35" spans="2:3" x14ac:dyDescent="0.25">
      <c r="B35" s="5" t="s">
        <v>88</v>
      </c>
      <c r="C35" s="37">
        <f>Model!E16/Model!E58</f>
        <v>0.12359152434271134</v>
      </c>
    </row>
    <row r="36" spans="2:3" x14ac:dyDescent="0.25">
      <c r="B36" s="22" t="s">
        <v>89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S79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P57" sqref="P57"/>
    </sheetView>
  </sheetViews>
  <sheetFormatPr defaultColWidth="11.42578125" defaultRowHeight="15" x14ac:dyDescent="0.25"/>
  <cols>
    <col min="1" max="1" width="27.28515625" customWidth="1"/>
    <col min="5" max="5" width="11.42578125" style="13"/>
    <col min="16" max="16" width="11.42578125" style="13"/>
  </cols>
  <sheetData>
    <row r="1" spans="1:19" x14ac:dyDescent="0.25">
      <c r="A1" s="8" t="s">
        <v>35</v>
      </c>
      <c r="B1" s="12">
        <v>44012</v>
      </c>
      <c r="C1" s="12">
        <v>44377</v>
      </c>
      <c r="D1" s="12">
        <v>44742</v>
      </c>
      <c r="E1" s="12">
        <v>45107</v>
      </c>
      <c r="F1" s="12">
        <v>45473</v>
      </c>
      <c r="J1" s="12">
        <v>44742</v>
      </c>
      <c r="K1" s="12">
        <v>44834</v>
      </c>
      <c r="L1" s="20">
        <v>44926</v>
      </c>
      <c r="M1" s="20">
        <v>44957</v>
      </c>
      <c r="N1" s="12">
        <v>45107</v>
      </c>
      <c r="O1" s="12">
        <v>45199</v>
      </c>
      <c r="P1" s="20">
        <v>45291</v>
      </c>
    </row>
    <row r="2" spans="1:19" x14ac:dyDescent="0.25">
      <c r="B2" t="s">
        <v>15</v>
      </c>
      <c r="C2" t="s">
        <v>11</v>
      </c>
      <c r="D2" t="s">
        <v>12</v>
      </c>
      <c r="E2" s="13" t="s">
        <v>13</v>
      </c>
      <c r="F2" t="s">
        <v>31</v>
      </c>
      <c r="G2" t="s">
        <v>64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33</v>
      </c>
      <c r="O2" t="s">
        <v>37</v>
      </c>
      <c r="P2" s="13" t="s">
        <v>38</v>
      </c>
      <c r="Q2" t="s">
        <v>60</v>
      </c>
      <c r="R2" t="s">
        <v>63</v>
      </c>
    </row>
    <row r="3" spans="1:19" s="1" customFormat="1" x14ac:dyDescent="0.25">
      <c r="A3" s="1" t="s">
        <v>14</v>
      </c>
      <c r="B3" s="75">
        <v>4717.8</v>
      </c>
      <c r="C3" s="75">
        <v>4629.8999999999996</v>
      </c>
      <c r="D3" s="75">
        <v>5304.4</v>
      </c>
      <c r="E3" s="76">
        <v>5554.1</v>
      </c>
      <c r="F3" s="39"/>
      <c r="G3" s="39"/>
      <c r="I3" s="75">
        <v>1186.2</v>
      </c>
      <c r="J3" s="75"/>
      <c r="K3" s="75">
        <v>1390</v>
      </c>
      <c r="L3" s="75">
        <v>1523.6</v>
      </c>
      <c r="M3" s="75">
        <v>1288.9000000000001</v>
      </c>
      <c r="N3" s="75">
        <f>E3-M3-L3-K3</f>
        <v>1351.6000000000008</v>
      </c>
      <c r="O3" s="75">
        <v>1641.4</v>
      </c>
      <c r="P3" s="76">
        <v>1727.6</v>
      </c>
      <c r="Q3" s="39"/>
      <c r="R3" s="59"/>
    </row>
    <row r="4" spans="1:19" x14ac:dyDescent="0.25">
      <c r="A4" s="9" t="s">
        <v>62</v>
      </c>
      <c r="B4" s="75"/>
      <c r="C4" s="75"/>
      <c r="D4" s="75"/>
      <c r="E4" s="76"/>
      <c r="F4" s="41">
        <v>6130</v>
      </c>
      <c r="G4" s="41">
        <v>6490</v>
      </c>
      <c r="I4" s="75"/>
      <c r="J4" s="39"/>
      <c r="K4" s="39"/>
      <c r="L4" s="39"/>
      <c r="M4" s="75"/>
      <c r="N4" s="39"/>
      <c r="O4" s="39"/>
      <c r="P4" s="76"/>
      <c r="Q4" s="39"/>
      <c r="R4" s="39"/>
    </row>
    <row r="5" spans="1:19" s="1" customFormat="1" x14ac:dyDescent="0.25">
      <c r="A5" s="1" t="s">
        <v>57</v>
      </c>
      <c r="B5" s="75">
        <v>1991.2</v>
      </c>
      <c r="C5" s="75">
        <v>1861.7</v>
      </c>
      <c r="D5" s="75">
        <v>1935.2</v>
      </c>
      <c r="E5" s="76">
        <v>2006.8</v>
      </c>
      <c r="F5" s="39"/>
      <c r="G5" s="39"/>
      <c r="I5" s="75">
        <v>423.1</v>
      </c>
      <c r="J5" s="39"/>
      <c r="K5" s="75">
        <v>501.3</v>
      </c>
      <c r="L5" s="75">
        <v>525.29999999999995</v>
      </c>
      <c r="M5" s="75">
        <v>478.1</v>
      </c>
      <c r="N5" s="75">
        <f t="shared" ref="N5:N8" si="0">E5-M5-L5-K5</f>
        <v>502.09999999999985</v>
      </c>
      <c r="O5" s="75">
        <v>599.5</v>
      </c>
      <c r="P5" s="76">
        <v>603.5</v>
      </c>
      <c r="Q5" s="39"/>
      <c r="R5" s="59"/>
    </row>
    <row r="6" spans="1:19" x14ac:dyDescent="0.25">
      <c r="A6" t="s">
        <v>96</v>
      </c>
      <c r="B6" s="10">
        <v>3120</v>
      </c>
      <c r="C6" s="10">
        <v>2363.1999999999998</v>
      </c>
      <c r="D6" s="10">
        <v>2881.3</v>
      </c>
      <c r="E6" s="15">
        <v>2818.3</v>
      </c>
      <c r="F6" s="39"/>
      <c r="G6" s="39"/>
      <c r="I6" s="10">
        <v>659.3</v>
      </c>
      <c r="J6" s="10"/>
      <c r="K6" s="10">
        <v>670.7</v>
      </c>
      <c r="L6" s="10">
        <v>754.3</v>
      </c>
      <c r="M6" s="10">
        <v>720.4</v>
      </c>
      <c r="N6" s="75">
        <f t="shared" si="0"/>
        <v>672.90000000000009</v>
      </c>
      <c r="O6" s="10">
        <v>767.4</v>
      </c>
      <c r="P6" s="15">
        <v>833.4</v>
      </c>
      <c r="Q6" s="39"/>
      <c r="R6" s="9"/>
    </row>
    <row r="7" spans="1:19" x14ac:dyDescent="0.25">
      <c r="A7" t="s">
        <v>146</v>
      </c>
      <c r="B7" s="10">
        <v>233.1</v>
      </c>
      <c r="C7" s="10">
        <v>251.2</v>
      </c>
      <c r="D7" s="10">
        <v>207.4</v>
      </c>
      <c r="E7" s="15">
        <v>191.8</v>
      </c>
      <c r="F7" s="39"/>
      <c r="G7" s="39"/>
      <c r="I7" s="10">
        <v>50.2</v>
      </c>
      <c r="J7" s="10"/>
      <c r="K7" s="10">
        <v>47.3</v>
      </c>
      <c r="L7" s="10">
        <v>47.6</v>
      </c>
      <c r="M7" s="10">
        <v>48.2</v>
      </c>
      <c r="N7" s="75">
        <f t="shared" si="0"/>
        <v>48.700000000000031</v>
      </c>
      <c r="O7" s="10">
        <v>48.6</v>
      </c>
      <c r="P7" s="15">
        <v>48.3</v>
      </c>
      <c r="Q7" s="39"/>
      <c r="R7" s="9"/>
    </row>
    <row r="8" spans="1:19" x14ac:dyDescent="0.25">
      <c r="A8" t="s">
        <v>69</v>
      </c>
      <c r="B8" s="10">
        <v>130.19999999999999</v>
      </c>
      <c r="C8" s="10">
        <v>63.6</v>
      </c>
      <c r="D8" s="10">
        <v>-6.5</v>
      </c>
      <c r="E8" s="15">
        <v>-6.5</v>
      </c>
      <c r="F8" s="39"/>
      <c r="G8" s="39"/>
      <c r="I8" s="10">
        <v>-6.8</v>
      </c>
      <c r="J8" s="10"/>
      <c r="K8" s="10">
        <v>-1.2</v>
      </c>
      <c r="L8" s="10">
        <v>-2.9</v>
      </c>
      <c r="M8" s="10">
        <v>-1.3</v>
      </c>
      <c r="N8" s="75">
        <f t="shared" si="0"/>
        <v>-1.1000000000000003</v>
      </c>
      <c r="O8" s="10">
        <v>28.4</v>
      </c>
      <c r="P8" s="15">
        <v>5.7</v>
      </c>
      <c r="Q8" s="39"/>
      <c r="R8" s="9"/>
    </row>
    <row r="9" spans="1:19" x14ac:dyDescent="0.25">
      <c r="A9" t="s">
        <v>147</v>
      </c>
      <c r="B9" s="10">
        <v>157.30000000000001</v>
      </c>
      <c r="C9" s="10">
        <v>138.80000000000001</v>
      </c>
      <c r="D9" s="10">
        <v>14.7</v>
      </c>
      <c r="E9" s="15">
        <v>0</v>
      </c>
      <c r="F9" s="39"/>
      <c r="G9" s="39"/>
      <c r="I9" s="10">
        <v>3.3</v>
      </c>
      <c r="J9" s="10"/>
      <c r="K9" s="10"/>
      <c r="L9" s="10"/>
      <c r="M9" s="10"/>
      <c r="N9" s="10"/>
      <c r="O9" s="10"/>
      <c r="P9" s="15"/>
      <c r="Q9" s="39"/>
      <c r="R9" s="9"/>
    </row>
    <row r="10" spans="1:19" x14ac:dyDescent="0.25">
      <c r="A10" t="s">
        <v>148</v>
      </c>
      <c r="B10" s="10">
        <f>434-111.5</f>
        <v>322.5</v>
      </c>
      <c r="C10" s="10">
        <v>0</v>
      </c>
      <c r="D10" s="10">
        <v>31.4</v>
      </c>
      <c r="E10" s="15">
        <v>0</v>
      </c>
      <c r="F10" s="39"/>
      <c r="G10" s="39"/>
      <c r="I10" s="10"/>
      <c r="J10" s="10"/>
      <c r="K10" s="10"/>
      <c r="L10" s="10"/>
      <c r="M10" s="10"/>
      <c r="N10" s="10"/>
      <c r="O10" s="10"/>
      <c r="P10" s="15"/>
      <c r="Q10" s="39"/>
      <c r="R10" s="9"/>
    </row>
    <row r="11" spans="1:19" s="1" customFormat="1" x14ac:dyDescent="0.25">
      <c r="A11" s="1" t="s">
        <v>20</v>
      </c>
      <c r="B11" s="79">
        <f>B3-B5-B6-B10-B7-B8-B9</f>
        <v>-1236.4999999999995</v>
      </c>
      <c r="C11" s="79">
        <f>C3-C5-C6-C10-C7-C8-C9</f>
        <v>-48.599999999999994</v>
      </c>
      <c r="D11" s="79">
        <f>D3-D5-D6-D10-D7-D8-D9</f>
        <v>240.89999999999966</v>
      </c>
      <c r="E11" s="14">
        <f>E3-E5-E6-E10-E7-E8-E9</f>
        <v>543.70000000000005</v>
      </c>
      <c r="F11" s="42">
        <f>F4-F5-F6-F10</f>
        <v>6130</v>
      </c>
      <c r="G11" s="42">
        <f>G4-G5-G6-G10</f>
        <v>6490</v>
      </c>
      <c r="I11" s="79">
        <f t="shared" ref="I11:S11" si="1">I3-I5-I6-I10-I7-I8-I9</f>
        <v>57.100000000000065</v>
      </c>
      <c r="J11" s="79">
        <f>J3-J5-J6-J10-J7-J8-J9</f>
        <v>0</v>
      </c>
      <c r="K11" s="79">
        <f t="shared" si="1"/>
        <v>171.89999999999998</v>
      </c>
      <c r="L11" s="79">
        <f t="shared" si="1"/>
        <v>199.3</v>
      </c>
      <c r="M11" s="79">
        <f t="shared" si="1"/>
        <v>43.500000000000085</v>
      </c>
      <c r="N11" s="79">
        <f t="shared" si="1"/>
        <v>129.0000000000008</v>
      </c>
      <c r="O11" s="79">
        <f t="shared" si="1"/>
        <v>197.50000000000011</v>
      </c>
      <c r="P11" s="14">
        <f t="shared" si="1"/>
        <v>236.69999999999993</v>
      </c>
      <c r="Q11" s="79">
        <f t="shared" si="1"/>
        <v>0</v>
      </c>
      <c r="R11" s="79"/>
      <c r="S11" s="79"/>
    </row>
    <row r="12" spans="1:19" x14ac:dyDescent="0.25">
      <c r="A12" t="s">
        <v>97</v>
      </c>
      <c r="B12" s="10">
        <v>242.7</v>
      </c>
      <c r="C12" s="10">
        <v>235.1</v>
      </c>
      <c r="D12" s="10">
        <v>224</v>
      </c>
      <c r="E12" s="15">
        <v>257.89999999999998</v>
      </c>
      <c r="F12" s="39"/>
      <c r="G12" s="39"/>
      <c r="I12" s="10">
        <v>62.9</v>
      </c>
      <c r="J12" s="10"/>
      <c r="K12" s="10">
        <v>65.900000000000006</v>
      </c>
      <c r="L12" s="10">
        <v>61</v>
      </c>
      <c r="M12" s="10">
        <v>58.8</v>
      </c>
      <c r="N12" s="75">
        <f t="shared" ref="N12:N13" si="2">E12-M12-L12-K12</f>
        <v>72.19999999999996</v>
      </c>
      <c r="O12" s="10">
        <v>69.8</v>
      </c>
      <c r="P12" s="15">
        <v>60.1</v>
      </c>
      <c r="Q12" s="39"/>
      <c r="R12" s="9"/>
    </row>
    <row r="13" spans="1:19" x14ac:dyDescent="0.25">
      <c r="A13" t="s">
        <v>23</v>
      </c>
      <c r="B13" s="10">
        <v>-11.6</v>
      </c>
      <c r="C13" s="10">
        <v>-43.9</v>
      </c>
      <c r="D13" s="10">
        <v>-409.9</v>
      </c>
      <c r="E13" s="15">
        <v>-419</v>
      </c>
      <c r="F13" s="39"/>
      <c r="G13" s="39"/>
      <c r="I13" s="10">
        <v>-60.6</v>
      </c>
      <c r="J13" s="10"/>
      <c r="K13" s="10">
        <v>-98.2</v>
      </c>
      <c r="L13" s="10">
        <v>-141.9</v>
      </c>
      <c r="M13" s="10">
        <v>-156.9</v>
      </c>
      <c r="N13" s="75">
        <f t="shared" si="2"/>
        <v>-22.000000000000014</v>
      </c>
      <c r="O13" s="10">
        <v>76.599999999999994</v>
      </c>
      <c r="P13" s="15">
        <v>-80.8</v>
      </c>
      <c r="Q13" s="39"/>
      <c r="R13" s="9"/>
    </row>
    <row r="14" spans="1:19" s="1" customFormat="1" x14ac:dyDescent="0.25">
      <c r="A14" s="1" t="s">
        <v>16</v>
      </c>
      <c r="B14" s="79">
        <f>B11-B12-B13</f>
        <v>-1467.5999999999997</v>
      </c>
      <c r="C14" s="79">
        <f>C11-C12-C13</f>
        <v>-239.79999999999998</v>
      </c>
      <c r="D14" s="79">
        <f>D11-D12-D13</f>
        <v>426.79999999999961</v>
      </c>
      <c r="E14" s="14">
        <f>E11-E12-E13</f>
        <v>704.80000000000007</v>
      </c>
      <c r="F14" s="14">
        <f>F11-F12-F13</f>
        <v>6130</v>
      </c>
      <c r="G14" s="14">
        <f>G11-G12-G13</f>
        <v>6490</v>
      </c>
      <c r="I14" s="79">
        <f t="shared" ref="I14:Q14" si="3">I11-I12-I13</f>
        <v>54.800000000000068</v>
      </c>
      <c r="J14" s="79">
        <f>J11-J12-J13</f>
        <v>0</v>
      </c>
      <c r="K14" s="79">
        <f t="shared" si="3"/>
        <v>204.2</v>
      </c>
      <c r="L14" s="79">
        <f t="shared" si="3"/>
        <v>280.20000000000005</v>
      </c>
      <c r="M14" s="79">
        <f t="shared" si="3"/>
        <v>141.60000000000008</v>
      </c>
      <c r="N14" s="79">
        <f t="shared" si="3"/>
        <v>78.80000000000085</v>
      </c>
      <c r="O14" s="79">
        <f t="shared" si="3"/>
        <v>51.100000000000122</v>
      </c>
      <c r="P14" s="14">
        <f>P11-P12-P13</f>
        <v>257.39999999999992</v>
      </c>
      <c r="Q14" s="79">
        <f t="shared" si="3"/>
        <v>0</v>
      </c>
      <c r="R14" s="82"/>
    </row>
    <row r="15" spans="1:19" x14ac:dyDescent="0.25">
      <c r="A15" t="s">
        <v>17</v>
      </c>
      <c r="B15" s="10">
        <v>377.7</v>
      </c>
      <c r="C15" s="10">
        <v>172</v>
      </c>
      <c r="D15" s="10">
        <v>-164.8</v>
      </c>
      <c r="E15" s="15">
        <v>-181.6</v>
      </c>
      <c r="F15" s="39"/>
      <c r="G15" s="39"/>
      <c r="I15" s="10">
        <v>-0.5</v>
      </c>
      <c r="J15" s="10"/>
      <c r="K15" s="10">
        <v>-69.7</v>
      </c>
      <c r="L15" s="10">
        <v>-38.799999999999997</v>
      </c>
      <c r="M15" s="10">
        <v>-29.8</v>
      </c>
      <c r="N15" s="75">
        <f>E15-M15-L15-K15</f>
        <v>-43.299999999999983</v>
      </c>
      <c r="O15" s="10">
        <v>-40.9</v>
      </c>
      <c r="P15" s="15">
        <v>-71.400000000000006</v>
      </c>
      <c r="Q15" s="39"/>
      <c r="R15" s="9"/>
    </row>
    <row r="16" spans="1:19" s="1" customFormat="1" x14ac:dyDescent="0.25">
      <c r="A16" s="1" t="s">
        <v>18</v>
      </c>
      <c r="B16" s="11">
        <f t="shared" ref="B16:G16" si="4">B14+B15</f>
        <v>-1089.8999999999996</v>
      </c>
      <c r="C16" s="11">
        <f t="shared" si="4"/>
        <v>-67.799999999999983</v>
      </c>
      <c r="D16" s="11">
        <f t="shared" si="4"/>
        <v>261.9999999999996</v>
      </c>
      <c r="E16" s="14">
        <f t="shared" si="4"/>
        <v>523.20000000000005</v>
      </c>
      <c r="F16" s="57">
        <f t="shared" si="4"/>
        <v>6130</v>
      </c>
      <c r="G16" s="57">
        <f t="shared" si="4"/>
        <v>6490</v>
      </c>
      <c r="I16" s="11">
        <f t="shared" ref="I16:Q16" si="5">I14+I15</f>
        <v>54.300000000000068</v>
      </c>
      <c r="J16" s="11">
        <f t="shared" si="5"/>
        <v>0</v>
      </c>
      <c r="K16" s="11">
        <f t="shared" si="5"/>
        <v>134.5</v>
      </c>
      <c r="L16" s="11">
        <f t="shared" si="5"/>
        <v>241.40000000000003</v>
      </c>
      <c r="M16" s="11">
        <f t="shared" si="5"/>
        <v>111.80000000000008</v>
      </c>
      <c r="N16" s="11">
        <f t="shared" si="5"/>
        <v>35.500000000000867</v>
      </c>
      <c r="O16" s="11">
        <f t="shared" si="5"/>
        <v>10.200000000000124</v>
      </c>
      <c r="P16" s="14">
        <f t="shared" si="5"/>
        <v>185.99999999999991</v>
      </c>
      <c r="Q16" s="42">
        <f t="shared" si="5"/>
        <v>0</v>
      </c>
      <c r="R16" s="42"/>
    </row>
    <row r="17" spans="1:18" s="78" customFormat="1" x14ac:dyDescent="0.25">
      <c r="A17" s="78" t="s">
        <v>149</v>
      </c>
      <c r="B17" s="75">
        <f>87.2-4.7+0.7-6.5</f>
        <v>76.7</v>
      </c>
      <c r="C17" s="75">
        <f>-137.3+16.1-12.3-102.3</f>
        <v>-235.8</v>
      </c>
      <c r="D17" s="75">
        <f>5.7+5.1-13.3-198.3</f>
        <v>-200.8</v>
      </c>
      <c r="E17" s="76">
        <f>1.8-16.8-13.2</f>
        <v>-28.2</v>
      </c>
      <c r="F17" s="41"/>
      <c r="G17" s="41"/>
      <c r="I17" s="75">
        <f>0.7+0.9-2.3-3.3</f>
        <v>-3.9999999999999996</v>
      </c>
      <c r="J17" s="75"/>
      <c r="K17" s="75">
        <f>-5.9-3.3</f>
        <v>-9.1999999999999993</v>
      </c>
      <c r="L17" s="75">
        <f>1.4-4.5-3.3</f>
        <v>-6.4</v>
      </c>
      <c r="M17" s="75">
        <f>-1-2.4-3.3</f>
        <v>-6.6999999999999993</v>
      </c>
      <c r="N17" s="75">
        <f t="shared" ref="N17:N18" si="6">E17-M17-L17-K17</f>
        <v>-5.9</v>
      </c>
      <c r="O17" s="75">
        <f>-1.1-7.5-3.3</f>
        <v>-11.899999999999999</v>
      </c>
      <c r="P17" s="76">
        <f>-0.5-4.6-3.3</f>
        <v>-8.3999999999999986</v>
      </c>
      <c r="Q17" s="39"/>
      <c r="R17" s="39"/>
    </row>
    <row r="18" spans="1:18" x14ac:dyDescent="0.25">
      <c r="A18" t="s">
        <v>1</v>
      </c>
      <c r="B18" s="10">
        <v>759.1</v>
      </c>
      <c r="C18" s="10">
        <v>764.8</v>
      </c>
      <c r="D18" s="10">
        <v>820.6</v>
      </c>
      <c r="E18" s="15">
        <v>849</v>
      </c>
      <c r="F18" s="39"/>
      <c r="G18" s="39"/>
      <c r="I18" s="10">
        <v>838.4</v>
      </c>
      <c r="J18" s="10"/>
      <c r="K18" s="10">
        <v>842</v>
      </c>
      <c r="L18" s="10">
        <v>850.8</v>
      </c>
      <c r="M18" s="10">
        <v>851.6</v>
      </c>
      <c r="N18" s="10">
        <v>851.6</v>
      </c>
      <c r="O18" s="10">
        <v>854.3</v>
      </c>
      <c r="P18" s="15">
        <v>892.8</v>
      </c>
      <c r="Q18" s="39"/>
      <c r="R18" s="39"/>
    </row>
    <row r="19" spans="1:18" s="1" customFormat="1" x14ac:dyDescent="0.25">
      <c r="A19" s="1" t="s">
        <v>19</v>
      </c>
      <c r="B19" s="81">
        <f>(B16+B17)/B18</f>
        <v>-1.3347385061256745</v>
      </c>
      <c r="C19" s="81">
        <f>(C16+C17)/C18</f>
        <v>-0.39696652719665276</v>
      </c>
      <c r="D19" s="81">
        <f>(D16+D17)/D18</f>
        <v>7.4579575920057997E-2</v>
      </c>
      <c r="E19" s="80">
        <f>(E16+E17)/E18</f>
        <v>0.58303886925795056</v>
      </c>
      <c r="F19" s="63" t="e">
        <f t="shared" ref="F19:G19" si="7">F16/F18</f>
        <v>#DIV/0!</v>
      </c>
      <c r="G19" s="63" t="e">
        <f t="shared" si="7"/>
        <v>#DIV/0!</v>
      </c>
      <c r="I19" s="81">
        <f t="shared" ref="I19:Q19" si="8">(I16+I17)/I18</f>
        <v>5.9995229007633669E-2</v>
      </c>
      <c r="J19" s="81"/>
      <c r="K19" s="81">
        <f t="shared" si="8"/>
        <v>0.14881235154394298</v>
      </c>
      <c r="L19" s="81">
        <f t="shared" si="8"/>
        <v>0.27621062529384116</v>
      </c>
      <c r="M19" s="81">
        <f t="shared" si="8"/>
        <v>0.12341474870831386</v>
      </c>
      <c r="N19" s="81">
        <f t="shared" si="8"/>
        <v>3.4758102395491861E-2</v>
      </c>
      <c r="O19" s="81">
        <f t="shared" si="8"/>
        <v>-1.9899332787075676E-3</v>
      </c>
      <c r="P19" s="80">
        <f t="shared" si="8"/>
        <v>0.19892473118279561</v>
      </c>
      <c r="Q19" s="81" t="e">
        <f t="shared" si="8"/>
        <v>#DIV/0!</v>
      </c>
      <c r="R19" s="60"/>
    </row>
    <row r="20" spans="1:18" s="1" customFormat="1" x14ac:dyDescent="0.25">
      <c r="A20" s="9" t="s">
        <v>61</v>
      </c>
      <c r="B20" s="2"/>
      <c r="C20" s="2"/>
      <c r="D20" s="2"/>
      <c r="E20" s="35"/>
      <c r="F20" s="43">
        <v>0.45</v>
      </c>
      <c r="G20" s="64">
        <v>0.56000000000000005</v>
      </c>
      <c r="J20" s="48"/>
      <c r="K20" s="48"/>
      <c r="L20" s="48"/>
      <c r="M20" s="48"/>
      <c r="N20" s="48"/>
      <c r="O20" s="48"/>
      <c r="P20" s="47"/>
      <c r="Q20" s="60"/>
      <c r="R20" s="60"/>
    </row>
    <row r="21" spans="1:18" s="1" customFormat="1" x14ac:dyDescent="0.25">
      <c r="A21" t="s">
        <v>28</v>
      </c>
      <c r="B21" s="3">
        <f>1-B5/B3</f>
        <v>0.57793886981220055</v>
      </c>
      <c r="C21" s="3">
        <f>1-C5/C3</f>
        <v>0.59789628285708107</v>
      </c>
      <c r="D21" s="3">
        <f>1-D5/D3</f>
        <v>0.63517080159867279</v>
      </c>
      <c r="E21" s="6">
        <f>1-E5/E3</f>
        <v>0.6386813345096416</v>
      </c>
      <c r="F21" s="44">
        <v>0.64</v>
      </c>
      <c r="G21" s="46">
        <v>0.64</v>
      </c>
      <c r="H21" s="56"/>
      <c r="I21" s="3">
        <f>1-I5/I3</f>
        <v>0.64331478671387621</v>
      </c>
      <c r="J21" s="3"/>
      <c r="K21" s="3">
        <f>1-K5/K3</f>
        <v>0.63935251798561143</v>
      </c>
      <c r="L21" s="3">
        <f>1-L5/L3</f>
        <v>0.65522446836440018</v>
      </c>
      <c r="M21" s="3">
        <f>1-M5/M3</f>
        <v>0.62906354255566765</v>
      </c>
      <c r="N21" s="3">
        <f>1-N5/N3</f>
        <v>0.62851435335898231</v>
      </c>
      <c r="O21" s="3">
        <f>1-O5/O3</f>
        <v>0.63476300718898504</v>
      </c>
      <c r="P21" s="6">
        <f>1-P5/P3</f>
        <v>0.65067145172493634</v>
      </c>
      <c r="Q21" s="53" t="e">
        <f>1-Q5/Q3</f>
        <v>#DIV/0!</v>
      </c>
      <c r="R21" s="59"/>
    </row>
    <row r="22" spans="1:18" x14ac:dyDescent="0.25">
      <c r="A22" t="s">
        <v>29</v>
      </c>
      <c r="B22" s="4">
        <f>B16/B3</f>
        <v>-0.23101869515452109</v>
      </c>
      <c r="C22" s="4">
        <f>C16/C3</f>
        <v>-1.4643944793624049E-2</v>
      </c>
      <c r="D22" s="4">
        <f>D16/D3</f>
        <v>4.9392956790588874E-2</v>
      </c>
      <c r="E22" s="7">
        <f>E16/E3</f>
        <v>9.4200680578311519E-2</v>
      </c>
      <c r="F22" s="45"/>
      <c r="G22" s="45"/>
      <c r="I22" s="4">
        <f>I16/I3</f>
        <v>4.5776428932726411E-2</v>
      </c>
      <c r="J22" s="4"/>
      <c r="K22" s="4">
        <f>K16/K3</f>
        <v>9.6762589928057557E-2</v>
      </c>
      <c r="L22" s="4">
        <f>L16/L3</f>
        <v>0.15844053557364141</v>
      </c>
      <c r="M22" s="4">
        <f>M16/M3</f>
        <v>8.6740631546279826E-2</v>
      </c>
      <c r="N22" s="4">
        <f>N16/N3</f>
        <v>2.6265167209234126E-2</v>
      </c>
      <c r="O22" s="4">
        <f>O16/O3</f>
        <v>6.2142073839406139E-3</v>
      </c>
      <c r="P22" s="7">
        <f>P16/P3</f>
        <v>0.10766381106737666</v>
      </c>
      <c r="Q22" s="62" t="e">
        <f>Q16/Q3</f>
        <v>#DIV/0!</v>
      </c>
      <c r="R22" s="9"/>
    </row>
    <row r="23" spans="1:18" x14ac:dyDescent="0.25">
      <c r="A23" t="s">
        <v>30</v>
      </c>
      <c r="B23" s="3"/>
      <c r="C23" s="3">
        <f>C3/B3-1</f>
        <v>-1.8631565560218832E-2</v>
      </c>
      <c r="D23" s="38">
        <f>D3/C3-1</f>
        <v>0.14568349208406239</v>
      </c>
      <c r="E23" s="6">
        <f>E3/D3-1</f>
        <v>4.7074127139733246E-2</v>
      </c>
      <c r="F23" s="46">
        <f>F4/E3-1</f>
        <v>0.10368916656163907</v>
      </c>
      <c r="G23" s="46">
        <f>G4/F4-1</f>
        <v>5.8727569331158191E-2</v>
      </c>
      <c r="I23" s="3"/>
      <c r="J23" s="3"/>
      <c r="K23" s="3"/>
      <c r="L23" s="3"/>
      <c r="M23" s="3"/>
      <c r="N23" s="3"/>
      <c r="O23" s="3">
        <f>O3/K3-1</f>
        <v>0.18086330935251804</v>
      </c>
      <c r="P23" s="6">
        <f>P3/L3-1</f>
        <v>0.13389341034392221</v>
      </c>
      <c r="Q23" s="44">
        <f>Q3/M3-1</f>
        <v>-1</v>
      </c>
      <c r="R23" s="45"/>
    </row>
    <row r="24" spans="1:18" x14ac:dyDescent="0.25">
      <c r="A24" t="s">
        <v>150</v>
      </c>
      <c r="B24" s="3"/>
      <c r="C24" s="3">
        <f>C6/B6-1</f>
        <v>-0.24256410256410266</v>
      </c>
      <c r="D24" s="3">
        <f>D6/C6-1</f>
        <v>0.21923662830060953</v>
      </c>
      <c r="E24" s="6">
        <f>E6/D6-1</f>
        <v>-2.1865130323117987E-2</v>
      </c>
      <c r="F24" s="61">
        <f>F6/E6-1</f>
        <v>-1</v>
      </c>
      <c r="G24" s="61" t="e">
        <f>G6/F6-1</f>
        <v>#DIV/0!</v>
      </c>
      <c r="I24" s="4"/>
      <c r="J24" s="4"/>
      <c r="K24" s="4"/>
      <c r="L24" s="4"/>
      <c r="M24" s="4"/>
      <c r="N24" s="4"/>
      <c r="O24" s="4"/>
      <c r="P24" s="7"/>
      <c r="Q24" s="45"/>
      <c r="R24" s="45"/>
    </row>
    <row r="25" spans="1:18" x14ac:dyDescent="0.25">
      <c r="A25" t="s">
        <v>102</v>
      </c>
      <c r="B25" s="4">
        <f>-B15/B14</f>
        <v>0.25735895339329523</v>
      </c>
      <c r="C25" s="4">
        <f>-C15/C14</f>
        <v>0.71726438698915773</v>
      </c>
      <c r="D25" s="4">
        <f>-D15/D14</f>
        <v>0.38612933458294318</v>
      </c>
      <c r="E25" s="7">
        <f>-E15/E14</f>
        <v>0.25766174801362085</v>
      </c>
      <c r="F25" s="61"/>
      <c r="G25" s="61"/>
      <c r="I25" s="4">
        <f>-I15/I14</f>
        <v>9.1240875912408648E-3</v>
      </c>
      <c r="J25" s="4"/>
      <c r="K25" s="4">
        <f t="shared" ref="K25:N25" si="9">-K15/K14</f>
        <v>0.34133202742409408</v>
      </c>
      <c r="L25" s="4">
        <f t="shared" si="9"/>
        <v>0.1384725196288365</v>
      </c>
      <c r="M25" s="4">
        <f>-M15/M14</f>
        <v>0.21045197740112984</v>
      </c>
      <c r="N25" s="4">
        <f t="shared" si="9"/>
        <v>0.54949238578679593</v>
      </c>
      <c r="O25" s="4">
        <f>-O15/O14</f>
        <v>0.80039138943248334</v>
      </c>
      <c r="P25" s="7">
        <f>-P15/P14</f>
        <v>0.27738927738927749</v>
      </c>
      <c r="Q25" s="45"/>
      <c r="R25" s="45"/>
    </row>
    <row r="26" spans="1:18" x14ac:dyDescent="0.25">
      <c r="A26" t="s">
        <v>32</v>
      </c>
      <c r="B26" s="3"/>
      <c r="C26" s="3">
        <f>-(C16/B16-1)</f>
        <v>0.93779245802367184</v>
      </c>
      <c r="D26" s="38">
        <f>D16/C16-1</f>
        <v>-4.8643067846607622</v>
      </c>
      <c r="E26" s="6">
        <f>E16/D16-1</f>
        <v>0.99694656488549938</v>
      </c>
      <c r="F26" s="53">
        <f>F20/E19-1</f>
        <v>-0.22818181818181826</v>
      </c>
      <c r="G26" s="53">
        <f>G20/F20-1</f>
        <v>0.24444444444444446</v>
      </c>
      <c r="J26" s="4"/>
      <c r="K26" s="4"/>
      <c r="L26" s="4"/>
      <c r="M26" s="4"/>
      <c r="N26" s="4"/>
      <c r="O26" s="4"/>
      <c r="P26" s="7"/>
      <c r="Q26" s="62"/>
    </row>
    <row r="27" spans="1:18" x14ac:dyDescent="0.25">
      <c r="A27" t="s">
        <v>74</v>
      </c>
      <c r="B27" s="49"/>
      <c r="C27" s="49">
        <f>-C12/C3</f>
        <v>-5.0778634527743581E-2</v>
      </c>
      <c r="D27" s="49">
        <f>-D12/D3</f>
        <v>-4.2229092828595133E-2</v>
      </c>
      <c r="E27" s="50">
        <f>-E12/E3</f>
        <v>-4.6434165751426865E-2</v>
      </c>
      <c r="F27" s="77"/>
      <c r="G27" s="77"/>
      <c r="J27" s="4"/>
      <c r="K27" s="4"/>
      <c r="L27" s="4"/>
      <c r="M27" s="4"/>
      <c r="N27" s="4"/>
      <c r="O27" s="4"/>
      <c r="P27" s="7"/>
      <c r="Q27" s="4"/>
    </row>
    <row r="28" spans="1:18" x14ac:dyDescent="0.25">
      <c r="A28" t="s">
        <v>75</v>
      </c>
      <c r="B28" s="51"/>
      <c r="C28" s="51">
        <f>-C12/C11</f>
        <v>4.8374485596707819</v>
      </c>
      <c r="D28" s="51">
        <f>D12/D11</f>
        <v>0.9298464092984654</v>
      </c>
      <c r="E28" s="50">
        <f>E12/E11</f>
        <v>0.47434246827294457</v>
      </c>
      <c r="F28" s="77"/>
      <c r="G28" s="77"/>
      <c r="J28" s="4"/>
      <c r="K28" s="4"/>
      <c r="L28" s="4"/>
      <c r="M28" s="4"/>
      <c r="N28" s="4"/>
      <c r="O28" s="4"/>
      <c r="P28" s="7"/>
      <c r="Q28" s="4"/>
    </row>
    <row r="31" spans="1:18" s="1" customFormat="1" x14ac:dyDescent="0.25">
      <c r="A31" s="1" t="s">
        <v>36</v>
      </c>
      <c r="B31" s="11">
        <f t="shared" ref="B31:E31" si="10">B32+B35-B46-B47-B56</f>
        <v>-1649.8999999999999</v>
      </c>
      <c r="C31" s="11">
        <f t="shared" si="10"/>
        <v>-1685.4</v>
      </c>
      <c r="D31" s="11">
        <f t="shared" si="10"/>
        <v>-1810.6</v>
      </c>
      <c r="E31" s="14">
        <f t="shared" si="10"/>
        <v>-1711.8000000000002</v>
      </c>
      <c r="I31" s="79">
        <f t="shared" ref="I31:O31" si="11">I32+I33-I48-I53</f>
        <v>-4133.2</v>
      </c>
      <c r="J31" s="79">
        <f t="shared" si="11"/>
        <v>-5135</v>
      </c>
      <c r="K31" s="79">
        <f t="shared" si="11"/>
        <v>-4094.4</v>
      </c>
      <c r="L31" s="79">
        <f t="shared" si="11"/>
        <v>-3769.8</v>
      </c>
      <c r="M31" s="79">
        <f t="shared" si="11"/>
        <v>-4016.3</v>
      </c>
      <c r="N31" s="79">
        <f t="shared" si="11"/>
        <v>-3952.2999999999997</v>
      </c>
      <c r="O31" s="79">
        <f t="shared" si="11"/>
        <v>-3818.5</v>
      </c>
      <c r="P31" s="14">
        <f>P32+P33-P48-P53</f>
        <v>-3208.3</v>
      </c>
      <c r="Q31" s="11">
        <f>Q32+Q34+Q35-Q46-Q47</f>
        <v>0</v>
      </c>
    </row>
    <row r="32" spans="1:18" x14ac:dyDescent="0.25">
      <c r="A32" t="s">
        <v>21</v>
      </c>
      <c r="B32" s="10">
        <v>308.3</v>
      </c>
      <c r="C32" s="10">
        <v>253.5</v>
      </c>
      <c r="D32" s="10">
        <v>233.3</v>
      </c>
      <c r="E32" s="15">
        <v>246.9</v>
      </c>
      <c r="I32" s="10">
        <v>668.6</v>
      </c>
      <c r="J32" s="10">
        <f>D32</f>
        <v>233.3</v>
      </c>
      <c r="K32" s="10">
        <v>215.7</v>
      </c>
      <c r="L32" s="10">
        <v>280.8</v>
      </c>
      <c r="M32" s="10">
        <v>245</v>
      </c>
      <c r="N32" s="10">
        <f>E32</f>
        <v>246.9</v>
      </c>
      <c r="O32" s="10">
        <v>280</v>
      </c>
      <c r="P32" s="15">
        <v>450</v>
      </c>
    </row>
    <row r="33" spans="1:16" x14ac:dyDescent="0.25">
      <c r="A33" t="s">
        <v>151</v>
      </c>
      <c r="B33" s="10">
        <v>43.7</v>
      </c>
      <c r="C33" s="10">
        <v>56.9</v>
      </c>
      <c r="D33" s="10">
        <v>30.5</v>
      </c>
      <c r="E33" s="15">
        <v>36.9</v>
      </c>
      <c r="I33" s="10">
        <v>31.6</v>
      </c>
      <c r="J33" s="10">
        <f t="shared" ref="J33:K48" si="12">C33</f>
        <v>56.9</v>
      </c>
      <c r="K33" s="10">
        <v>35.4</v>
      </c>
      <c r="L33" s="10">
        <v>31.5</v>
      </c>
      <c r="M33" s="10">
        <v>32</v>
      </c>
      <c r="N33" s="10">
        <f t="shared" ref="N33:N36" si="13">E33</f>
        <v>36.9</v>
      </c>
      <c r="O33" s="10">
        <v>37.700000000000003</v>
      </c>
      <c r="P33" s="15">
        <v>33.5</v>
      </c>
    </row>
    <row r="34" spans="1:16" x14ac:dyDescent="0.25">
      <c r="A34" t="s">
        <v>22</v>
      </c>
      <c r="B34" s="10">
        <v>440.1</v>
      </c>
      <c r="C34" s="10">
        <v>348</v>
      </c>
      <c r="D34" s="10">
        <v>364.6</v>
      </c>
      <c r="E34" s="15">
        <v>360.9</v>
      </c>
      <c r="I34" s="10">
        <v>479.2</v>
      </c>
      <c r="J34" s="10">
        <f t="shared" si="12"/>
        <v>348</v>
      </c>
      <c r="K34" s="10">
        <v>483</v>
      </c>
      <c r="L34" s="10">
        <v>433.8</v>
      </c>
      <c r="M34" s="10">
        <v>400.8</v>
      </c>
      <c r="N34" s="10">
        <f t="shared" si="13"/>
        <v>360.9</v>
      </c>
      <c r="O34" s="10">
        <v>534.9</v>
      </c>
      <c r="P34" s="15">
        <v>500.2</v>
      </c>
    </row>
    <row r="35" spans="1:16" x14ac:dyDescent="0.25">
      <c r="A35" t="s">
        <v>76</v>
      </c>
      <c r="B35" s="10">
        <v>678.2</v>
      </c>
      <c r="C35" s="10">
        <v>650.79999999999995</v>
      </c>
      <c r="D35" s="10">
        <v>661.5</v>
      </c>
      <c r="E35" s="15">
        <v>853.4</v>
      </c>
      <c r="I35" s="10">
        <v>643.1</v>
      </c>
      <c r="J35" s="10">
        <f t="shared" si="12"/>
        <v>650.79999999999995</v>
      </c>
      <c r="K35" s="10">
        <v>676.4</v>
      </c>
      <c r="L35" s="10">
        <v>718.2</v>
      </c>
      <c r="M35" s="10">
        <v>798.1</v>
      </c>
      <c r="N35" s="10">
        <f t="shared" si="13"/>
        <v>853.4</v>
      </c>
      <c r="O35" s="10">
        <v>845.4</v>
      </c>
      <c r="P35" s="15">
        <v>775.5</v>
      </c>
    </row>
    <row r="36" spans="1:16" x14ac:dyDescent="0.25">
      <c r="A36" t="s">
        <v>71</v>
      </c>
      <c r="B36" s="10">
        <f>441.6+4613.1</f>
        <v>5054.7000000000007</v>
      </c>
      <c r="C36" s="10">
        <v>473.9</v>
      </c>
      <c r="D36" s="10">
        <v>392</v>
      </c>
      <c r="E36" s="15">
        <v>553.6</v>
      </c>
      <c r="I36" s="10">
        <v>381.7</v>
      </c>
      <c r="J36" s="10">
        <f t="shared" si="12"/>
        <v>473.9</v>
      </c>
      <c r="K36" s="10">
        <v>419.5</v>
      </c>
      <c r="L36" s="10">
        <v>442</v>
      </c>
      <c r="M36" s="10">
        <v>438.6</v>
      </c>
      <c r="N36" s="10">
        <f t="shared" si="13"/>
        <v>553.6</v>
      </c>
      <c r="O36" s="10">
        <v>545.5</v>
      </c>
      <c r="P36" s="15">
        <v>662.4</v>
      </c>
    </row>
    <row r="37" spans="1:16" s="1" customFormat="1" x14ac:dyDescent="0.25">
      <c r="A37" s="1" t="s">
        <v>58</v>
      </c>
      <c r="B37" s="11">
        <f>SUM(B32:B36)</f>
        <v>6525.0000000000009</v>
      </c>
      <c r="C37" s="11">
        <f>SUM(C32:C36)</f>
        <v>1783.1</v>
      </c>
      <c r="D37" s="11">
        <f>SUM(D32:D36)</f>
        <v>1681.9</v>
      </c>
      <c r="E37" s="14">
        <f>SUM(E32:E36)</f>
        <v>2051.6999999999998</v>
      </c>
      <c r="I37" s="11">
        <f t="shared" ref="I37:P37" si="14">SUM(I32:I36)</f>
        <v>2204.1999999999998</v>
      </c>
      <c r="J37" s="11">
        <f t="shared" si="14"/>
        <v>1762.9</v>
      </c>
      <c r="K37" s="11">
        <f t="shared" si="14"/>
        <v>1830</v>
      </c>
      <c r="L37" s="11">
        <f t="shared" si="14"/>
        <v>1906.3000000000002</v>
      </c>
      <c r="M37" s="11">
        <f t="shared" si="14"/>
        <v>1914.5</v>
      </c>
      <c r="N37" s="11">
        <f t="shared" si="14"/>
        <v>2051.6999999999998</v>
      </c>
      <c r="O37" s="11">
        <f t="shared" si="14"/>
        <v>2243.5</v>
      </c>
      <c r="P37" s="14">
        <f t="shared" si="14"/>
        <v>2421.6</v>
      </c>
    </row>
    <row r="38" spans="1:16" x14ac:dyDescent="0.25">
      <c r="A38" t="s">
        <v>72</v>
      </c>
      <c r="B38" s="10">
        <v>1081.5999999999999</v>
      </c>
      <c r="C38" s="10">
        <v>918.1</v>
      </c>
      <c r="D38" s="10">
        <v>715.5</v>
      </c>
      <c r="E38" s="15">
        <v>712.9</v>
      </c>
      <c r="I38" s="10">
        <v>74.03</v>
      </c>
      <c r="J38" s="10">
        <f t="shared" si="12"/>
        <v>918.1</v>
      </c>
      <c r="K38" s="10">
        <v>668.6</v>
      </c>
      <c r="L38" s="10">
        <v>688.7</v>
      </c>
      <c r="M38" s="10">
        <v>697.2</v>
      </c>
      <c r="N38" s="10">
        <f t="shared" ref="N38:N44" si="15">E38</f>
        <v>712.9</v>
      </c>
      <c r="O38" s="10">
        <v>689.5</v>
      </c>
      <c r="P38" s="15">
        <v>705.9</v>
      </c>
    </row>
    <row r="39" spans="1:16" x14ac:dyDescent="0.25">
      <c r="A39" t="s">
        <v>24</v>
      </c>
      <c r="B39" s="10">
        <v>3973.9</v>
      </c>
      <c r="C39" s="10">
        <v>4118.1000000000004</v>
      </c>
      <c r="D39" s="10">
        <v>3914.7</v>
      </c>
      <c r="E39" s="15">
        <v>3987.9</v>
      </c>
      <c r="I39" s="10">
        <v>4025.2</v>
      </c>
      <c r="J39" s="10">
        <f t="shared" si="12"/>
        <v>4118.1000000000004</v>
      </c>
      <c r="K39" s="10">
        <v>3796.4</v>
      </c>
      <c r="L39" s="10">
        <v>3920.3</v>
      </c>
      <c r="M39" s="10">
        <v>3974.4</v>
      </c>
      <c r="N39" s="10">
        <f t="shared" si="15"/>
        <v>3987.9</v>
      </c>
      <c r="O39" s="10">
        <v>3927.5</v>
      </c>
      <c r="P39" s="58">
        <v>4021.9</v>
      </c>
    </row>
    <row r="40" spans="1:16" x14ac:dyDescent="0.25">
      <c r="A40" t="s">
        <v>152</v>
      </c>
      <c r="B40" s="10">
        <v>4372.1000000000004</v>
      </c>
      <c r="C40" s="10">
        <v>4463</v>
      </c>
      <c r="D40" s="10">
        <v>3902.8</v>
      </c>
      <c r="E40" s="15">
        <v>3798</v>
      </c>
      <c r="I40" s="10">
        <v>4139.2</v>
      </c>
      <c r="J40" s="10">
        <f t="shared" si="12"/>
        <v>4463</v>
      </c>
      <c r="K40" s="10">
        <v>3714.6</v>
      </c>
      <c r="L40" s="10">
        <v>3848</v>
      </c>
      <c r="M40" s="10">
        <v>3853.1</v>
      </c>
      <c r="N40" s="10">
        <f t="shared" si="15"/>
        <v>3798</v>
      </c>
      <c r="O40" s="10">
        <v>3688.4</v>
      </c>
      <c r="P40" s="15">
        <v>3739.5</v>
      </c>
    </row>
    <row r="41" spans="1:16" x14ac:dyDescent="0.25">
      <c r="A41" t="s">
        <v>98</v>
      </c>
      <c r="B41" s="10">
        <v>0</v>
      </c>
      <c r="C41" s="10">
        <v>1276.2</v>
      </c>
      <c r="D41" s="10">
        <v>842.6</v>
      </c>
      <c r="E41" s="15">
        <v>1068.9000000000001</v>
      </c>
      <c r="I41" s="10">
        <v>1038.9000000000001</v>
      </c>
      <c r="J41" s="10">
        <f t="shared" si="12"/>
        <v>1276.2</v>
      </c>
      <c r="K41" s="10">
        <v>976.7</v>
      </c>
      <c r="L41" s="10">
        <v>1050.5999999999999</v>
      </c>
      <c r="M41" s="10">
        <v>1049.8</v>
      </c>
      <c r="N41" s="10">
        <f t="shared" si="15"/>
        <v>1068.9000000000001</v>
      </c>
      <c r="O41" s="10">
        <v>1072.0999999999999</v>
      </c>
      <c r="P41" s="15">
        <v>1084.2</v>
      </c>
    </row>
    <row r="42" spans="1:16" x14ac:dyDescent="0.25">
      <c r="A42" t="s">
        <v>153</v>
      </c>
      <c r="B42" s="10">
        <v>371.4</v>
      </c>
      <c r="C42" s="10">
        <v>318.5</v>
      </c>
      <c r="D42" s="10">
        <v>320.89999999999998</v>
      </c>
      <c r="E42" s="15">
        <v>286.7</v>
      </c>
      <c r="I42" s="10">
        <v>351.4</v>
      </c>
      <c r="J42" s="10">
        <f t="shared" si="12"/>
        <v>318.5</v>
      </c>
      <c r="K42" s="10">
        <v>299.60000000000002</v>
      </c>
      <c r="L42" s="10">
        <v>301.5</v>
      </c>
      <c r="M42" s="10">
        <v>289.60000000000002</v>
      </c>
      <c r="N42" s="10">
        <f t="shared" si="15"/>
        <v>286.7</v>
      </c>
      <c r="O42" s="10">
        <v>281.10000000000002</v>
      </c>
      <c r="P42" s="15">
        <v>289.8</v>
      </c>
    </row>
    <row r="43" spans="1:16" x14ac:dyDescent="0.25">
      <c r="A43" t="s">
        <v>154</v>
      </c>
      <c r="B43" s="10">
        <v>362.4</v>
      </c>
      <c r="C43" s="10">
        <v>758.5</v>
      </c>
      <c r="D43" s="10">
        <v>651.79999999999995</v>
      </c>
      <c r="E43" s="15">
        <v>589.9</v>
      </c>
      <c r="I43" s="10">
        <v>709.4</v>
      </c>
      <c r="J43" s="10">
        <f t="shared" si="12"/>
        <v>758.5</v>
      </c>
      <c r="K43" s="10">
        <v>580.70000000000005</v>
      </c>
      <c r="L43" s="10">
        <v>622.5</v>
      </c>
      <c r="M43" s="10">
        <v>638.20000000000005</v>
      </c>
      <c r="N43" s="10">
        <f t="shared" si="15"/>
        <v>589.9</v>
      </c>
      <c r="O43" s="10">
        <v>571.20000000000005</v>
      </c>
      <c r="P43" s="15">
        <v>597.5</v>
      </c>
    </row>
    <row r="44" spans="1:16" x14ac:dyDescent="0.25">
      <c r="A44" t="s">
        <v>23</v>
      </c>
      <c r="B44" s="10">
        <f>72.4</f>
        <v>72.400000000000006</v>
      </c>
      <c r="C44" s="10">
        <v>55.9</v>
      </c>
      <c r="D44" s="10">
        <v>85.9</v>
      </c>
      <c r="E44" s="15">
        <v>165.6</v>
      </c>
      <c r="I44" s="10">
        <v>60.5</v>
      </c>
      <c r="J44" s="10">
        <f t="shared" si="12"/>
        <v>55.9</v>
      </c>
      <c r="K44" s="10">
        <v>81.3</v>
      </c>
      <c r="L44" s="10">
        <v>116.7</v>
      </c>
      <c r="M44" s="10">
        <v>288.7</v>
      </c>
      <c r="N44" s="10">
        <f t="shared" si="15"/>
        <v>165.6</v>
      </c>
      <c r="O44" s="10">
        <v>143.6</v>
      </c>
      <c r="P44" s="15">
        <v>155.30000000000001</v>
      </c>
    </row>
    <row r="45" spans="1:16" x14ac:dyDescent="0.25">
      <c r="A45" s="1" t="s">
        <v>25</v>
      </c>
      <c r="B45" s="11">
        <f>SUM(B37:B44)</f>
        <v>16758.800000000003</v>
      </c>
      <c r="C45" s="11">
        <f>SUM(C37:C44)</f>
        <v>13691.4</v>
      </c>
      <c r="D45" s="11">
        <f>SUM(D37:D44)</f>
        <v>12116.1</v>
      </c>
      <c r="E45" s="14">
        <f>SUM(E37:E44)</f>
        <v>12661.6</v>
      </c>
      <c r="I45" s="11">
        <f t="shared" ref="I45:P45" si="16">SUM(I37:I44)</f>
        <v>12602.83</v>
      </c>
      <c r="J45" s="11">
        <f t="shared" si="16"/>
        <v>13671.2</v>
      </c>
      <c r="K45" s="11">
        <f t="shared" si="16"/>
        <v>11947.900000000001</v>
      </c>
      <c r="L45" s="11">
        <f t="shared" si="16"/>
        <v>12454.6</v>
      </c>
      <c r="M45" s="11">
        <f t="shared" si="16"/>
        <v>12705.500000000002</v>
      </c>
      <c r="N45" s="11">
        <f t="shared" si="16"/>
        <v>12661.6</v>
      </c>
      <c r="O45" s="11">
        <f t="shared" si="16"/>
        <v>12616.900000000001</v>
      </c>
      <c r="P45" s="14">
        <f t="shared" si="16"/>
        <v>13015.699999999999</v>
      </c>
    </row>
    <row r="46" spans="1:16" x14ac:dyDescent="0.25">
      <c r="A46" t="s">
        <v>27</v>
      </c>
      <c r="B46" s="10">
        <v>1190.3</v>
      </c>
      <c r="C46" s="10">
        <v>1166.0999999999999</v>
      </c>
      <c r="D46" s="10">
        <v>1268.3</v>
      </c>
      <c r="E46" s="15">
        <v>1444.7</v>
      </c>
      <c r="I46" s="10">
        <v>1280.5</v>
      </c>
      <c r="J46" s="10">
        <f t="shared" si="12"/>
        <v>1166.0999999999999</v>
      </c>
      <c r="K46" s="10">
        <v>1229.7</v>
      </c>
      <c r="L46" s="10">
        <v>1489.7</v>
      </c>
      <c r="M46" s="10">
        <v>1407.7</v>
      </c>
      <c r="N46" s="10">
        <f t="shared" ref="N46:N50" si="17">E46</f>
        <v>1444.7</v>
      </c>
      <c r="O46" s="10">
        <v>1375.4</v>
      </c>
      <c r="P46" s="15">
        <v>1462.9</v>
      </c>
    </row>
    <row r="47" spans="1:16" x14ac:dyDescent="0.25">
      <c r="A47" t="s">
        <v>99</v>
      </c>
      <c r="B47" s="10">
        <v>1111.5999999999999</v>
      </c>
      <c r="C47" s="10">
        <v>1096</v>
      </c>
      <c r="D47" s="10">
        <v>1097.0999999999999</v>
      </c>
      <c r="E47" s="15">
        <v>1042</v>
      </c>
      <c r="I47" s="10">
        <v>1226</v>
      </c>
      <c r="J47" s="10">
        <f t="shared" si="12"/>
        <v>1096</v>
      </c>
      <c r="K47" s="10">
        <v>1181</v>
      </c>
      <c r="L47" s="10">
        <v>1179.7</v>
      </c>
      <c r="M47" s="10">
        <v>1105.4000000000001</v>
      </c>
      <c r="N47" s="10">
        <f t="shared" si="17"/>
        <v>1042</v>
      </c>
      <c r="O47" s="10">
        <v>1227</v>
      </c>
      <c r="P47" s="15">
        <v>1194.5999999999999</v>
      </c>
    </row>
    <row r="48" spans="1:16" x14ac:dyDescent="0.25">
      <c r="A48" t="s">
        <v>155</v>
      </c>
      <c r="B48" s="10">
        <v>188.3</v>
      </c>
      <c r="C48" s="10">
        <v>24.2</v>
      </c>
      <c r="D48" s="10">
        <v>23</v>
      </c>
      <c r="E48" s="15">
        <v>57.9</v>
      </c>
      <c r="I48" s="10">
        <v>516.5</v>
      </c>
      <c r="J48" s="10">
        <f t="shared" si="12"/>
        <v>24.2</v>
      </c>
      <c r="K48" s="10">
        <v>32.700000000000003</v>
      </c>
      <c r="L48" s="10">
        <v>68.099999999999994</v>
      </c>
      <c r="M48" s="10">
        <v>68.3</v>
      </c>
      <c r="N48" s="10">
        <f t="shared" si="17"/>
        <v>57.9</v>
      </c>
      <c r="O48" s="10">
        <v>40.799999999999997</v>
      </c>
      <c r="P48" s="15">
        <v>8.9</v>
      </c>
    </row>
    <row r="49" spans="1:18" x14ac:dyDescent="0.25">
      <c r="A49" t="s">
        <v>156</v>
      </c>
      <c r="B49" s="10">
        <v>105</v>
      </c>
      <c r="C49" s="10">
        <v>75.7</v>
      </c>
      <c r="D49" s="10">
        <v>67.8</v>
      </c>
      <c r="E49" s="15">
        <v>65.599999999999994</v>
      </c>
      <c r="I49" s="10">
        <v>68.5</v>
      </c>
      <c r="J49" s="10">
        <f t="shared" ref="J49:J50" si="18">C49</f>
        <v>75.7</v>
      </c>
      <c r="K49" s="10">
        <v>59.2</v>
      </c>
      <c r="L49" s="10">
        <v>61</v>
      </c>
      <c r="M49" s="10">
        <v>61.1</v>
      </c>
      <c r="N49" s="10">
        <f t="shared" si="17"/>
        <v>65.599999999999994</v>
      </c>
      <c r="O49" s="10">
        <v>59.9</v>
      </c>
      <c r="P49" s="15">
        <v>61.5</v>
      </c>
    </row>
    <row r="50" spans="1:18" x14ac:dyDescent="0.25">
      <c r="A50" t="s">
        <v>157</v>
      </c>
      <c r="B50" s="10">
        <f>33.8+956.7</f>
        <v>990.5</v>
      </c>
      <c r="C50" s="10">
        <v>53.4</v>
      </c>
      <c r="D50" s="10">
        <v>109.4</v>
      </c>
      <c r="E50" s="15">
        <v>126.6</v>
      </c>
      <c r="I50" s="10">
        <v>104.7</v>
      </c>
      <c r="J50" s="10">
        <f t="shared" si="18"/>
        <v>53.4</v>
      </c>
      <c r="K50" s="10">
        <v>108</v>
      </c>
      <c r="L50" s="10">
        <v>117.1</v>
      </c>
      <c r="M50" s="10">
        <v>114.8</v>
      </c>
      <c r="N50" s="10">
        <f t="shared" si="17"/>
        <v>126.6</v>
      </c>
      <c r="O50" s="10">
        <v>125</v>
      </c>
      <c r="P50" s="15">
        <v>123.1</v>
      </c>
    </row>
    <row r="51" spans="1:18" s="1" customFormat="1" x14ac:dyDescent="0.25">
      <c r="A51" s="1" t="s">
        <v>59</v>
      </c>
      <c r="B51" s="11">
        <f>SUM(B46:B50)</f>
        <v>3585.7</v>
      </c>
      <c r="C51" s="11">
        <f>SUM(C46:C50)</f>
        <v>2415.3999999999996</v>
      </c>
      <c r="D51" s="11">
        <f>SUM(D46:D50)</f>
        <v>2565.6</v>
      </c>
      <c r="E51" s="14">
        <f>SUM(E46:E50)</f>
        <v>2736.7999999999997</v>
      </c>
      <c r="I51" s="11">
        <f>SUM(I46:I50)</f>
        <v>3196.2</v>
      </c>
      <c r="J51" s="11">
        <f>SUM(J46:J50)</f>
        <v>2415.3999999999996</v>
      </c>
      <c r="K51" s="11">
        <f t="shared" ref="I51:P51" si="19">SUM(K46:K50)</f>
        <v>2610.5999999999995</v>
      </c>
      <c r="L51" s="11">
        <f t="shared" si="19"/>
        <v>2915.6</v>
      </c>
      <c r="M51" s="11">
        <f t="shared" si="19"/>
        <v>2757.3000000000006</v>
      </c>
      <c r="N51" s="11">
        <f t="shared" si="19"/>
        <v>2736.7999999999997</v>
      </c>
      <c r="O51" s="11">
        <f t="shared" si="19"/>
        <v>2828.1000000000004</v>
      </c>
      <c r="P51" s="14">
        <f t="shared" si="19"/>
        <v>2851</v>
      </c>
      <c r="Q51" s="11"/>
      <c r="R51" s="11"/>
    </row>
    <row r="52" spans="1:18" x14ac:dyDescent="0.25">
      <c r="A52" t="s">
        <v>100</v>
      </c>
      <c r="B52" s="10">
        <v>317.39999999999998</v>
      </c>
      <c r="C52" s="10">
        <v>269.3</v>
      </c>
      <c r="D52" s="10">
        <v>282.2</v>
      </c>
      <c r="E52" s="15">
        <v>247.5</v>
      </c>
      <c r="I52" s="10">
        <v>307</v>
      </c>
      <c r="J52" s="10">
        <f t="shared" ref="J52:J56" si="20">C52</f>
        <v>269.3</v>
      </c>
      <c r="K52" s="10">
        <v>265</v>
      </c>
      <c r="L52" s="10">
        <v>265</v>
      </c>
      <c r="M52" s="10">
        <v>254</v>
      </c>
      <c r="N52" s="10">
        <f t="shared" ref="N52:N56" si="21">E52</f>
        <v>247.5</v>
      </c>
      <c r="O52" s="10">
        <v>244</v>
      </c>
      <c r="P52" s="15">
        <v>252</v>
      </c>
    </row>
    <row r="53" spans="1:18" x14ac:dyDescent="0.25">
      <c r="A53" t="s">
        <v>158</v>
      </c>
      <c r="B53" s="10">
        <v>7892.1</v>
      </c>
      <c r="C53" s="10">
        <v>5401</v>
      </c>
      <c r="D53" s="10">
        <v>4409.1000000000004</v>
      </c>
      <c r="E53" s="15">
        <v>4178.2</v>
      </c>
      <c r="I53" s="10">
        <v>4316.8999999999996</v>
      </c>
      <c r="J53" s="10">
        <f t="shared" si="20"/>
        <v>5401</v>
      </c>
      <c r="K53" s="10">
        <v>4312.8</v>
      </c>
      <c r="L53" s="10">
        <v>4014</v>
      </c>
      <c r="M53" s="10">
        <v>4225</v>
      </c>
      <c r="N53" s="10">
        <f t="shared" si="21"/>
        <v>4178.2</v>
      </c>
      <c r="O53" s="10">
        <v>4095.4</v>
      </c>
      <c r="P53" s="15">
        <v>3682.9</v>
      </c>
    </row>
    <row r="54" spans="1:18" x14ac:dyDescent="0.25">
      <c r="A54" t="s">
        <v>159</v>
      </c>
      <c r="B54" s="10">
        <v>400.3</v>
      </c>
      <c r="C54" s="10">
        <v>420.6</v>
      </c>
      <c r="D54" s="10">
        <v>292.2</v>
      </c>
      <c r="E54" s="15">
        <v>280.7</v>
      </c>
      <c r="I54" s="10">
        <v>394.1</v>
      </c>
      <c r="J54" s="10">
        <f t="shared" si="20"/>
        <v>420.6</v>
      </c>
      <c r="K54" s="10">
        <v>276.7</v>
      </c>
      <c r="L54" s="10">
        <v>295.7</v>
      </c>
      <c r="M54" s="10">
        <v>300.5</v>
      </c>
      <c r="N54" s="10">
        <f t="shared" si="21"/>
        <v>280.7</v>
      </c>
      <c r="O54" s="10">
        <v>273</v>
      </c>
      <c r="P54" s="15">
        <v>283</v>
      </c>
    </row>
    <row r="55" spans="1:18" x14ac:dyDescent="0.25">
      <c r="A55" t="s">
        <v>160</v>
      </c>
      <c r="B55" s="10">
        <v>175.1</v>
      </c>
      <c r="C55" s="10">
        <v>674.9</v>
      </c>
      <c r="D55" s="10">
        <v>669</v>
      </c>
      <c r="E55" s="15">
        <v>659.7</v>
      </c>
      <c r="I55" s="10">
        <v>713.6</v>
      </c>
      <c r="J55" s="10">
        <f t="shared" si="20"/>
        <v>674.9</v>
      </c>
      <c r="K55" s="10">
        <v>577.5</v>
      </c>
      <c r="L55" s="10">
        <v>723.7</v>
      </c>
      <c r="M55" s="10">
        <v>730.7</v>
      </c>
      <c r="N55" s="10">
        <f t="shared" si="21"/>
        <v>659.7</v>
      </c>
      <c r="O55" s="10">
        <v>682.9</v>
      </c>
      <c r="P55" s="15">
        <v>746.8</v>
      </c>
    </row>
    <row r="56" spans="1:18" x14ac:dyDescent="0.25">
      <c r="A56" t="s">
        <v>161</v>
      </c>
      <c r="B56" s="10">
        <v>334.5</v>
      </c>
      <c r="C56" s="10">
        <v>327.60000000000002</v>
      </c>
      <c r="D56" s="10">
        <v>340</v>
      </c>
      <c r="E56" s="15">
        <v>325.39999999999998</v>
      </c>
      <c r="I56" s="10">
        <v>333.8</v>
      </c>
      <c r="J56" s="10">
        <f t="shared" si="20"/>
        <v>327.60000000000002</v>
      </c>
      <c r="K56" s="10">
        <v>350.4</v>
      </c>
      <c r="L56" s="10">
        <v>306.7</v>
      </c>
      <c r="M56" s="10">
        <v>301.10000000000002</v>
      </c>
      <c r="N56" s="10">
        <f t="shared" si="21"/>
        <v>325.39999999999998</v>
      </c>
      <c r="O56" s="10">
        <v>343.5</v>
      </c>
      <c r="P56" s="15">
        <v>343.1</v>
      </c>
    </row>
    <row r="57" spans="1:18" x14ac:dyDescent="0.25">
      <c r="A57" s="1" t="s">
        <v>26</v>
      </c>
      <c r="B57" s="11">
        <f>SUM(B51:B56)</f>
        <v>12705.1</v>
      </c>
      <c r="C57" s="11">
        <f>SUM(C51:C56)</f>
        <v>9508.7999999999993</v>
      </c>
      <c r="D57" s="11">
        <f>SUM(D51:D56)</f>
        <v>8558.0999999999985</v>
      </c>
      <c r="E57" s="14">
        <f>SUM(E51:E56)</f>
        <v>8428.2999999999993</v>
      </c>
      <c r="I57" s="11">
        <f t="shared" ref="I57:P57" si="22">SUM(I51:I56)</f>
        <v>9261.5999999999985</v>
      </c>
      <c r="J57" s="11">
        <f t="shared" si="22"/>
        <v>9508.7999999999993</v>
      </c>
      <c r="K57" s="11">
        <f t="shared" si="22"/>
        <v>8393</v>
      </c>
      <c r="L57" s="11">
        <f t="shared" si="22"/>
        <v>8520.7000000000007</v>
      </c>
      <c r="M57" s="11">
        <f t="shared" si="22"/>
        <v>8568.6000000000022</v>
      </c>
      <c r="N57" s="11">
        <f t="shared" si="22"/>
        <v>8428.2999999999993</v>
      </c>
      <c r="O57" s="11">
        <f t="shared" si="22"/>
        <v>8466.9</v>
      </c>
      <c r="P57" s="14">
        <f t="shared" si="22"/>
        <v>8158.8</v>
      </c>
    </row>
    <row r="58" spans="1:18" x14ac:dyDescent="0.25">
      <c r="A58" t="s">
        <v>73</v>
      </c>
      <c r="B58" s="10">
        <f>B45-B57</f>
        <v>4053.7000000000025</v>
      </c>
      <c r="C58" s="10">
        <f>C45-C57</f>
        <v>4182.6000000000004</v>
      </c>
      <c r="D58" s="10">
        <f>D45-D57</f>
        <v>3558.0000000000018</v>
      </c>
      <c r="E58" s="15">
        <f>E45-E57</f>
        <v>4233.3000000000011</v>
      </c>
      <c r="I58" s="10">
        <f t="shared" ref="I58:P58" si="23">I45-I57</f>
        <v>3341.2300000000014</v>
      </c>
      <c r="J58" s="10">
        <f t="shared" si="23"/>
        <v>4162.4000000000015</v>
      </c>
      <c r="K58" s="10">
        <f t="shared" si="23"/>
        <v>3554.9000000000015</v>
      </c>
      <c r="L58" s="10">
        <f t="shared" si="23"/>
        <v>3933.8999999999996</v>
      </c>
      <c r="M58" s="10">
        <f t="shared" si="23"/>
        <v>4136.8999999999996</v>
      </c>
      <c r="N58" s="10">
        <f t="shared" si="23"/>
        <v>4233.3000000000011</v>
      </c>
      <c r="O58" s="10">
        <f t="shared" si="23"/>
        <v>4150.0000000000018</v>
      </c>
      <c r="P58" s="15">
        <f t="shared" si="23"/>
        <v>4856.8999999999987</v>
      </c>
    </row>
    <row r="60" spans="1:18" s="1" customFormat="1" x14ac:dyDescent="0.25">
      <c r="A60" s="1" t="s">
        <v>77</v>
      </c>
      <c r="B60" s="55">
        <f>B12/(B53+B48)</f>
        <v>3.0035641799910893E-2</v>
      </c>
      <c r="C60" s="55">
        <f>C12/(C53+C48)</f>
        <v>4.3334807933348082E-2</v>
      </c>
      <c r="D60" s="55">
        <f>D12/(D53+D48)</f>
        <v>5.0540375894045711E-2</v>
      </c>
      <c r="E60" s="52">
        <f>E12/(E53+E48)</f>
        <v>6.0881471164514533E-2</v>
      </c>
      <c r="P60" s="16"/>
    </row>
    <row r="61" spans="1:18" x14ac:dyDescent="0.25">
      <c r="A61" s="1" t="s">
        <v>101</v>
      </c>
      <c r="B61" s="38"/>
      <c r="C61" s="38">
        <f>((C53+C48)/(B53+B48))-1</f>
        <v>-0.32859759417850609</v>
      </c>
      <c r="D61" s="38">
        <f>((D53+D48)/(C53+C48))-1</f>
        <v>-0.18305315933053146</v>
      </c>
      <c r="E61" s="6">
        <f>((E53+E48)/(D53+D48))-1</f>
        <v>-4.4222828907290235E-2</v>
      </c>
      <c r="K61" s="38"/>
      <c r="L61" s="38"/>
      <c r="M61" s="38">
        <f>(M46+M52)/(I46+I52)-1</f>
        <v>4.6740157480315014E-2</v>
      </c>
      <c r="N61" s="38">
        <f>(N46+N52)/(J46+J52)-1</f>
        <v>0.1789048348892297</v>
      </c>
      <c r="O61" s="38">
        <f>(O46+O52)/(K46+K52)-1</f>
        <v>8.3428112664748699E-2</v>
      </c>
      <c r="P61" s="6">
        <f>(P46+P52)/(L46+L52)-1</f>
        <v>-2.2681939932752027E-2</v>
      </c>
    </row>
    <row r="78" spans="5:16" s="9" customFormat="1" x14ac:dyDescent="0.25">
      <c r="E78" s="40"/>
      <c r="P78" s="40"/>
    </row>
    <row r="79" spans="5:16" s="1" customFormat="1" x14ac:dyDescent="0.25">
      <c r="E79" s="16"/>
      <c r="P79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31" sqref="A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H5" sqref="H5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48</v>
      </c>
      <c r="B1" s="17" t="s">
        <v>49</v>
      </c>
    </row>
    <row r="2" spans="1:12" x14ac:dyDescent="0.25">
      <c r="A2" s="12">
        <v>41435</v>
      </c>
      <c r="B2" s="18">
        <v>14.727798</v>
      </c>
      <c r="D2" t="s">
        <v>48</v>
      </c>
      <c r="E2" t="s">
        <v>50</v>
      </c>
      <c r="L2" t="s">
        <v>51</v>
      </c>
    </row>
    <row r="3" spans="1:12" x14ac:dyDescent="0.25">
      <c r="A3" s="12">
        <v>41442</v>
      </c>
      <c r="B3" s="18">
        <v>14.282263</v>
      </c>
      <c r="D3" s="12">
        <v>45328</v>
      </c>
      <c r="E3" t="s">
        <v>53</v>
      </c>
      <c r="L3" s="12"/>
    </row>
    <row r="4" spans="1:12" x14ac:dyDescent="0.25">
      <c r="A4" s="12">
        <v>41449</v>
      </c>
      <c r="B4" s="18">
        <v>14.441983</v>
      </c>
      <c r="D4" s="12">
        <v>45302</v>
      </c>
      <c r="E4" t="s">
        <v>53</v>
      </c>
      <c r="L4" s="12"/>
    </row>
    <row r="5" spans="1:12" x14ac:dyDescent="0.25">
      <c r="A5" s="12">
        <v>41456</v>
      </c>
      <c r="B5" s="18">
        <v>14.509233</v>
      </c>
      <c r="L5" s="12"/>
    </row>
    <row r="6" spans="1:12" x14ac:dyDescent="0.25">
      <c r="A6" s="12">
        <v>41463</v>
      </c>
      <c r="B6" s="18">
        <v>14.710986</v>
      </c>
      <c r="L6" s="12"/>
    </row>
    <row r="7" spans="1:12" x14ac:dyDescent="0.25">
      <c r="A7" s="12">
        <v>41470</v>
      </c>
      <c r="B7" s="18">
        <v>14.357919000000001</v>
      </c>
      <c r="L7" s="12"/>
    </row>
    <row r="8" spans="1:12" x14ac:dyDescent="0.25">
      <c r="A8" s="12">
        <v>41477</v>
      </c>
      <c r="B8" s="18">
        <v>14.383138000000001</v>
      </c>
      <c r="L8" s="12"/>
    </row>
    <row r="9" spans="1:12" x14ac:dyDescent="0.25">
      <c r="A9" s="12">
        <v>41484</v>
      </c>
      <c r="B9" s="18">
        <v>14.509233</v>
      </c>
      <c r="L9" s="12"/>
    </row>
    <row r="10" spans="1:12" x14ac:dyDescent="0.25">
      <c r="A10" s="12">
        <v>41491</v>
      </c>
      <c r="B10" s="18">
        <v>14.240232000000001</v>
      </c>
      <c r="L10" s="12"/>
    </row>
    <row r="11" spans="1:12" x14ac:dyDescent="0.25">
      <c r="A11" s="12">
        <v>41498</v>
      </c>
      <c r="B11" s="18">
        <v>14.198197</v>
      </c>
      <c r="L11" s="12"/>
    </row>
    <row r="12" spans="1:12" x14ac:dyDescent="0.25">
      <c r="A12" s="12">
        <v>41505</v>
      </c>
      <c r="B12" s="18">
        <v>13.937605</v>
      </c>
      <c r="L12" s="12"/>
    </row>
    <row r="13" spans="1:12" x14ac:dyDescent="0.25">
      <c r="A13" s="12">
        <v>41512</v>
      </c>
      <c r="B13" s="18">
        <v>13.702229000000001</v>
      </c>
    </row>
    <row r="14" spans="1:12" x14ac:dyDescent="0.25">
      <c r="A14" s="12">
        <v>41519</v>
      </c>
      <c r="B14" s="18">
        <v>13.281917</v>
      </c>
    </row>
    <row r="15" spans="1:12" x14ac:dyDescent="0.25">
      <c r="A15" s="12">
        <v>41526</v>
      </c>
      <c r="B15" s="18">
        <v>13.340759</v>
      </c>
    </row>
    <row r="16" spans="1:12" x14ac:dyDescent="0.25">
      <c r="A16" s="12">
        <v>41533</v>
      </c>
      <c r="B16" s="18">
        <v>13.323945999999999</v>
      </c>
    </row>
    <row r="17" spans="1:2" x14ac:dyDescent="0.25">
      <c r="A17" s="12">
        <v>41540</v>
      </c>
      <c r="B17" s="18">
        <v>13.433228</v>
      </c>
    </row>
    <row r="18" spans="1:2" x14ac:dyDescent="0.25">
      <c r="A18" s="12">
        <v>41547</v>
      </c>
      <c r="B18" s="18">
        <v>13.450042</v>
      </c>
    </row>
    <row r="19" spans="1:2" x14ac:dyDescent="0.25">
      <c r="A19" s="12">
        <v>41554</v>
      </c>
      <c r="B19" s="18">
        <v>13.752668</v>
      </c>
    </row>
    <row r="20" spans="1:2" x14ac:dyDescent="0.25">
      <c r="A20" s="12">
        <v>41561</v>
      </c>
      <c r="B20" s="18">
        <v>13.868048</v>
      </c>
    </row>
    <row r="21" spans="1:2" x14ac:dyDescent="0.25">
      <c r="A21" s="12">
        <v>41568</v>
      </c>
      <c r="B21" s="18">
        <v>13.578595</v>
      </c>
    </row>
    <row r="22" spans="1:2" x14ac:dyDescent="0.25">
      <c r="A22" s="12">
        <v>41575</v>
      </c>
      <c r="B22" s="18">
        <v>13.204014000000001</v>
      </c>
    </row>
    <row r="23" spans="1:2" x14ac:dyDescent="0.25">
      <c r="A23" s="12">
        <v>41582</v>
      </c>
      <c r="B23" s="18">
        <v>12.761327</v>
      </c>
    </row>
    <row r="24" spans="1:2" x14ac:dyDescent="0.25">
      <c r="A24" s="12">
        <v>41589</v>
      </c>
      <c r="B24" s="18">
        <v>13.391304999999999</v>
      </c>
    </row>
    <row r="25" spans="1:2" x14ac:dyDescent="0.25">
      <c r="A25" s="12">
        <v>41596</v>
      </c>
      <c r="B25" s="18">
        <v>13.69778</v>
      </c>
    </row>
    <row r="26" spans="1:2" x14ac:dyDescent="0.25">
      <c r="A26" s="12">
        <v>41603</v>
      </c>
      <c r="B26" s="18">
        <v>13.978718000000001</v>
      </c>
    </row>
    <row r="27" spans="1:2" x14ac:dyDescent="0.25">
      <c r="A27" s="12">
        <v>41610</v>
      </c>
      <c r="B27" s="18">
        <v>13.255091999999999</v>
      </c>
    </row>
    <row r="28" spans="1:2" x14ac:dyDescent="0.25">
      <c r="A28" s="12">
        <v>41617</v>
      </c>
      <c r="B28" s="18">
        <v>12.982668</v>
      </c>
    </row>
    <row r="29" spans="1:2" x14ac:dyDescent="0.25">
      <c r="A29" s="12">
        <v>41624</v>
      </c>
      <c r="B29" s="18">
        <v>12.863481999999999</v>
      </c>
    </row>
    <row r="30" spans="1:2" x14ac:dyDescent="0.25">
      <c r="A30" s="12">
        <v>41631</v>
      </c>
      <c r="B30" s="18">
        <v>13.186987</v>
      </c>
    </row>
    <row r="31" spans="1:2" x14ac:dyDescent="0.25">
      <c r="A31" s="12">
        <v>41638</v>
      </c>
      <c r="B31" s="18">
        <v>13.263608</v>
      </c>
    </row>
    <row r="32" spans="1:2" x14ac:dyDescent="0.25">
      <c r="A32" s="12">
        <v>41645</v>
      </c>
      <c r="B32" s="18">
        <v>12.90605</v>
      </c>
    </row>
    <row r="33" spans="1:2" x14ac:dyDescent="0.25">
      <c r="A33" s="12">
        <v>41652</v>
      </c>
      <c r="B33" s="18">
        <v>12.522952999999999</v>
      </c>
    </row>
    <row r="34" spans="1:2" x14ac:dyDescent="0.25">
      <c r="A34" s="12">
        <v>41659</v>
      </c>
      <c r="B34" s="18">
        <v>11.841898</v>
      </c>
    </row>
    <row r="35" spans="1:2" x14ac:dyDescent="0.25">
      <c r="A35" s="12">
        <v>41666</v>
      </c>
      <c r="B35" s="18">
        <v>11.484342</v>
      </c>
    </row>
    <row r="36" spans="1:2" x14ac:dyDescent="0.25">
      <c r="A36" s="12">
        <v>41673</v>
      </c>
      <c r="B36" s="18">
        <v>11.280025</v>
      </c>
    </row>
    <row r="37" spans="1:2" x14ac:dyDescent="0.25">
      <c r="A37" s="12">
        <v>41680</v>
      </c>
      <c r="B37" s="18">
        <v>12.548496999999999</v>
      </c>
    </row>
    <row r="38" spans="1:2" x14ac:dyDescent="0.25">
      <c r="A38" s="12">
        <v>41687</v>
      </c>
      <c r="B38" s="18">
        <v>12.318637000000001</v>
      </c>
    </row>
    <row r="39" spans="1:2" x14ac:dyDescent="0.25">
      <c r="A39" s="12">
        <v>41694</v>
      </c>
      <c r="B39" s="18">
        <v>12.642141000000001</v>
      </c>
    </row>
    <row r="40" spans="1:2" x14ac:dyDescent="0.25">
      <c r="A40" s="12">
        <v>41701</v>
      </c>
      <c r="B40" s="18">
        <v>13.297658999999999</v>
      </c>
    </row>
    <row r="41" spans="1:2" x14ac:dyDescent="0.25">
      <c r="A41" s="12">
        <v>41708</v>
      </c>
      <c r="B41" s="18">
        <v>12.701734</v>
      </c>
    </row>
    <row r="42" spans="1:2" x14ac:dyDescent="0.25">
      <c r="A42" s="12">
        <v>41715</v>
      </c>
      <c r="B42" s="18">
        <v>12.914562999999999</v>
      </c>
    </row>
    <row r="43" spans="1:2" x14ac:dyDescent="0.25">
      <c r="A43" s="12">
        <v>41722</v>
      </c>
      <c r="B43" s="18">
        <v>12.761327</v>
      </c>
    </row>
    <row r="44" spans="1:2" x14ac:dyDescent="0.25">
      <c r="A44" s="12">
        <v>41729</v>
      </c>
      <c r="B44" s="18">
        <v>12.948615999999999</v>
      </c>
    </row>
    <row r="45" spans="1:2" x14ac:dyDescent="0.25">
      <c r="A45" s="12">
        <v>41736</v>
      </c>
      <c r="B45" s="18">
        <v>13.093343000000001</v>
      </c>
    </row>
    <row r="46" spans="1:2" x14ac:dyDescent="0.25">
      <c r="A46" s="12">
        <v>41743</v>
      </c>
      <c r="B46" s="18">
        <v>13.408333000000001</v>
      </c>
    </row>
    <row r="47" spans="1:2" x14ac:dyDescent="0.25">
      <c r="A47" s="12">
        <v>41750</v>
      </c>
      <c r="B47" s="18">
        <v>13.306174</v>
      </c>
    </row>
    <row r="48" spans="1:2" x14ac:dyDescent="0.25">
      <c r="A48" s="12">
        <v>41757</v>
      </c>
      <c r="B48" s="18">
        <v>13.927638</v>
      </c>
    </row>
    <row r="49" spans="1:2" x14ac:dyDescent="0.25">
      <c r="A49" s="12">
        <v>41764</v>
      </c>
      <c r="B49" s="18">
        <v>13.374276</v>
      </c>
    </row>
    <row r="50" spans="1:2" x14ac:dyDescent="0.25">
      <c r="A50" s="12">
        <v>41771</v>
      </c>
      <c r="B50" s="18">
        <v>13.689268</v>
      </c>
    </row>
    <row r="51" spans="1:2" x14ac:dyDescent="0.25">
      <c r="A51" s="12">
        <v>41778</v>
      </c>
      <c r="B51" s="18">
        <v>13.944664</v>
      </c>
    </row>
    <row r="52" spans="1:2" x14ac:dyDescent="0.25">
      <c r="A52" s="12">
        <v>41785</v>
      </c>
      <c r="B52" s="18">
        <v>14.200062000000001</v>
      </c>
    </row>
    <row r="53" spans="1:2" x14ac:dyDescent="0.25">
      <c r="A53" s="12">
        <v>41792</v>
      </c>
      <c r="B53" s="18">
        <v>15.196109999999999</v>
      </c>
    </row>
    <row r="54" spans="1:2" x14ac:dyDescent="0.25">
      <c r="A54" s="12">
        <v>41799</v>
      </c>
      <c r="B54" s="18">
        <v>14.566129</v>
      </c>
    </row>
    <row r="55" spans="1:2" x14ac:dyDescent="0.25">
      <c r="A55" s="12">
        <v>41806</v>
      </c>
      <c r="B55" s="18">
        <v>14.412890000000001</v>
      </c>
    </row>
    <row r="56" spans="1:2" x14ac:dyDescent="0.25">
      <c r="A56" s="12">
        <v>41813</v>
      </c>
      <c r="B56" s="18">
        <v>14.336273</v>
      </c>
    </row>
    <row r="57" spans="1:2" x14ac:dyDescent="0.25">
      <c r="A57" s="12">
        <v>41820</v>
      </c>
      <c r="B57" s="18">
        <v>15.451506</v>
      </c>
    </row>
    <row r="58" spans="1:2" x14ac:dyDescent="0.25">
      <c r="A58" s="12">
        <v>41827</v>
      </c>
      <c r="B58" s="18">
        <v>14.889632000000001</v>
      </c>
    </row>
    <row r="59" spans="1:2" x14ac:dyDescent="0.25">
      <c r="A59" s="12">
        <v>41834</v>
      </c>
      <c r="B59" s="18">
        <v>14.744908000000001</v>
      </c>
    </row>
    <row r="60" spans="1:2" x14ac:dyDescent="0.25">
      <c r="A60" s="12">
        <v>41841</v>
      </c>
      <c r="B60" s="18">
        <v>14.583155</v>
      </c>
    </row>
    <row r="61" spans="1:2" x14ac:dyDescent="0.25">
      <c r="A61" s="12">
        <v>41848</v>
      </c>
      <c r="B61" s="18">
        <v>14.455458999999999</v>
      </c>
    </row>
    <row r="62" spans="1:2" x14ac:dyDescent="0.25">
      <c r="A62" s="12">
        <v>41855</v>
      </c>
      <c r="B62" s="18">
        <v>14.75342</v>
      </c>
    </row>
    <row r="63" spans="1:2" x14ac:dyDescent="0.25">
      <c r="A63" s="12">
        <v>41862</v>
      </c>
      <c r="B63" s="18">
        <v>15.196109999999999</v>
      </c>
    </row>
    <row r="64" spans="1:2" x14ac:dyDescent="0.25">
      <c r="A64" s="12">
        <v>41869</v>
      </c>
      <c r="B64" s="18">
        <v>15.62177</v>
      </c>
    </row>
    <row r="65" spans="1:2" x14ac:dyDescent="0.25">
      <c r="A65" s="12">
        <v>41876</v>
      </c>
      <c r="B65" s="18">
        <v>14.634235</v>
      </c>
    </row>
    <row r="66" spans="1:2" x14ac:dyDescent="0.25">
      <c r="A66" s="12">
        <v>41883</v>
      </c>
      <c r="B66" s="18">
        <v>14.727880000000001</v>
      </c>
    </row>
    <row r="67" spans="1:2" x14ac:dyDescent="0.25">
      <c r="A67" s="12">
        <v>41890</v>
      </c>
      <c r="B67" s="18">
        <v>14.949228</v>
      </c>
    </row>
    <row r="68" spans="1:2" x14ac:dyDescent="0.25">
      <c r="A68" s="12">
        <v>41897</v>
      </c>
      <c r="B68" s="18">
        <v>14.881119</v>
      </c>
    </row>
    <row r="69" spans="1:2" x14ac:dyDescent="0.25">
      <c r="A69" s="12">
        <v>41904</v>
      </c>
      <c r="B69" s="18">
        <v>14.574643999999999</v>
      </c>
    </row>
    <row r="70" spans="1:2" x14ac:dyDescent="0.25">
      <c r="A70" s="12">
        <v>41911</v>
      </c>
      <c r="B70" s="18">
        <v>13.587109999999999</v>
      </c>
    </row>
    <row r="71" spans="1:2" x14ac:dyDescent="0.25">
      <c r="A71" s="12">
        <v>41918</v>
      </c>
      <c r="B71" s="18">
        <v>14.006129</v>
      </c>
    </row>
    <row r="72" spans="1:2" x14ac:dyDescent="0.25">
      <c r="A72" s="12">
        <v>41925</v>
      </c>
      <c r="B72" s="18">
        <v>14.14395</v>
      </c>
    </row>
    <row r="73" spans="1:2" x14ac:dyDescent="0.25">
      <c r="A73" s="12">
        <v>41932</v>
      </c>
      <c r="B73" s="18">
        <v>14.057812</v>
      </c>
    </row>
    <row r="74" spans="1:2" x14ac:dyDescent="0.25">
      <c r="A74" s="12">
        <v>41939</v>
      </c>
      <c r="B74" s="18">
        <v>14.298999</v>
      </c>
    </row>
    <row r="75" spans="1:2" x14ac:dyDescent="0.25">
      <c r="A75" s="12">
        <v>41946</v>
      </c>
      <c r="B75" s="18">
        <v>15.815042</v>
      </c>
    </row>
    <row r="76" spans="1:2" x14ac:dyDescent="0.25">
      <c r="A76" s="12">
        <v>41953</v>
      </c>
      <c r="B76" s="18">
        <v>16.495531</v>
      </c>
    </row>
    <row r="77" spans="1:2" x14ac:dyDescent="0.25">
      <c r="A77" s="12">
        <v>41960</v>
      </c>
      <c r="B77" s="18">
        <v>17.132956</v>
      </c>
    </row>
    <row r="78" spans="1:2" x14ac:dyDescent="0.25">
      <c r="A78" s="12">
        <v>41967</v>
      </c>
      <c r="B78" s="18">
        <v>17.434443000000002</v>
      </c>
    </row>
    <row r="79" spans="1:2" x14ac:dyDescent="0.25">
      <c r="A79" s="12">
        <v>41974</v>
      </c>
      <c r="B79" s="18">
        <v>17.399988</v>
      </c>
    </row>
    <row r="80" spans="1:2" x14ac:dyDescent="0.25">
      <c r="A80" s="12">
        <v>41981</v>
      </c>
      <c r="B80" s="18">
        <v>17.020979000000001</v>
      </c>
    </row>
    <row r="81" spans="1:2" x14ac:dyDescent="0.25">
      <c r="A81" s="12">
        <v>41988</v>
      </c>
      <c r="B81" s="18">
        <v>17.270779000000001</v>
      </c>
    </row>
    <row r="82" spans="1:2" x14ac:dyDescent="0.25">
      <c r="A82" s="12">
        <v>41995</v>
      </c>
      <c r="B82" s="18">
        <v>17.985728999999999</v>
      </c>
    </row>
    <row r="83" spans="1:2" x14ac:dyDescent="0.25">
      <c r="A83" s="12">
        <v>42002</v>
      </c>
      <c r="B83" s="18">
        <v>17.598106000000001</v>
      </c>
    </row>
    <row r="84" spans="1:2" x14ac:dyDescent="0.25">
      <c r="A84" s="12">
        <v>42009</v>
      </c>
      <c r="B84" s="18">
        <v>17.107120999999999</v>
      </c>
    </row>
    <row r="85" spans="1:2" x14ac:dyDescent="0.25">
      <c r="A85" s="12">
        <v>42016</v>
      </c>
      <c r="B85" s="18">
        <v>16.116523999999998</v>
      </c>
    </row>
    <row r="86" spans="1:2" x14ac:dyDescent="0.25">
      <c r="A86" s="12">
        <v>42023</v>
      </c>
      <c r="B86" s="18">
        <v>16.323256000000001</v>
      </c>
    </row>
    <row r="87" spans="1:2" x14ac:dyDescent="0.25">
      <c r="A87" s="12">
        <v>42030</v>
      </c>
      <c r="B87" s="18">
        <v>16.383554</v>
      </c>
    </row>
    <row r="88" spans="1:2" x14ac:dyDescent="0.25">
      <c r="A88" s="12">
        <v>42037</v>
      </c>
      <c r="B88" s="18">
        <v>18.847111000000002</v>
      </c>
    </row>
    <row r="89" spans="1:2" x14ac:dyDescent="0.25">
      <c r="A89" s="12">
        <v>42044</v>
      </c>
      <c r="B89" s="18">
        <v>18.976324000000002</v>
      </c>
    </row>
    <row r="90" spans="1:2" x14ac:dyDescent="0.25">
      <c r="A90" s="12">
        <v>42051</v>
      </c>
      <c r="B90" s="18">
        <v>19.148602</v>
      </c>
    </row>
    <row r="91" spans="1:2" x14ac:dyDescent="0.25">
      <c r="A91" s="12">
        <v>42058</v>
      </c>
      <c r="B91" s="18">
        <v>19.467312</v>
      </c>
    </row>
    <row r="92" spans="1:2" x14ac:dyDescent="0.25">
      <c r="A92" s="12">
        <v>42065</v>
      </c>
      <c r="B92" s="18">
        <v>19.424244000000002</v>
      </c>
    </row>
    <row r="93" spans="1:2" x14ac:dyDescent="0.25">
      <c r="A93" s="12">
        <v>42072</v>
      </c>
      <c r="B93" s="18">
        <v>19.191668</v>
      </c>
    </row>
    <row r="94" spans="1:2" x14ac:dyDescent="0.25">
      <c r="A94" s="12">
        <v>42079</v>
      </c>
      <c r="B94" s="18">
        <v>20.363153000000001</v>
      </c>
    </row>
    <row r="95" spans="1:2" x14ac:dyDescent="0.25">
      <c r="A95" s="12">
        <v>42086</v>
      </c>
      <c r="B95" s="18">
        <v>20.948893000000002</v>
      </c>
    </row>
    <row r="96" spans="1:2" x14ac:dyDescent="0.25">
      <c r="A96" s="12">
        <v>42093</v>
      </c>
      <c r="B96" s="18">
        <v>20.475134000000001</v>
      </c>
    </row>
    <row r="97" spans="1:2" x14ac:dyDescent="0.25">
      <c r="A97" s="12">
        <v>42100</v>
      </c>
      <c r="B97" s="18">
        <v>20.096126999999999</v>
      </c>
    </row>
    <row r="98" spans="1:2" x14ac:dyDescent="0.25">
      <c r="A98" s="12">
        <v>42107</v>
      </c>
      <c r="B98" s="18">
        <v>21.594936000000001</v>
      </c>
    </row>
    <row r="99" spans="1:2" x14ac:dyDescent="0.25">
      <c r="A99" s="12">
        <v>42114</v>
      </c>
      <c r="B99" s="18">
        <v>21.345134999999999</v>
      </c>
    </row>
    <row r="100" spans="1:2" x14ac:dyDescent="0.25">
      <c r="A100" s="12">
        <v>42121</v>
      </c>
      <c r="B100" s="18">
        <v>21.129785999999999</v>
      </c>
    </row>
    <row r="101" spans="1:2" x14ac:dyDescent="0.25">
      <c r="A101" s="12">
        <v>42128</v>
      </c>
      <c r="B101" s="18">
        <v>20.561274000000001</v>
      </c>
    </row>
    <row r="102" spans="1:2" x14ac:dyDescent="0.25">
      <c r="A102" s="12">
        <v>42135</v>
      </c>
      <c r="B102" s="18">
        <v>20.423452000000001</v>
      </c>
    </row>
    <row r="103" spans="1:2" x14ac:dyDescent="0.25">
      <c r="A103" s="12">
        <v>42142</v>
      </c>
      <c r="B103" s="18">
        <v>20.923055999999999</v>
      </c>
    </row>
    <row r="104" spans="1:2" x14ac:dyDescent="0.25">
      <c r="A104" s="12">
        <v>42149</v>
      </c>
      <c r="B104" s="18">
        <v>21.474336999999998</v>
      </c>
    </row>
    <row r="105" spans="1:2" x14ac:dyDescent="0.25">
      <c r="A105" s="12">
        <v>42156</v>
      </c>
      <c r="B105" s="18">
        <v>22.232358999999999</v>
      </c>
    </row>
    <row r="106" spans="1:2" x14ac:dyDescent="0.25">
      <c r="A106" s="12">
        <v>42163</v>
      </c>
      <c r="B106" s="18">
        <v>22.628596999999999</v>
      </c>
    </row>
    <row r="107" spans="1:2" x14ac:dyDescent="0.25">
      <c r="A107" s="12">
        <v>42170</v>
      </c>
      <c r="B107" s="18">
        <v>27.271464999999999</v>
      </c>
    </row>
    <row r="108" spans="1:2" x14ac:dyDescent="0.25">
      <c r="A108" s="12">
        <v>42177</v>
      </c>
      <c r="B108" s="18">
        <v>27.951962000000002</v>
      </c>
    </row>
    <row r="109" spans="1:2" x14ac:dyDescent="0.25">
      <c r="A109" s="12">
        <v>42184</v>
      </c>
      <c r="B109" s="18">
        <v>27.874437</v>
      </c>
    </row>
    <row r="110" spans="1:2" x14ac:dyDescent="0.25">
      <c r="A110" s="12">
        <v>42191</v>
      </c>
      <c r="B110" s="18">
        <v>24.713153999999999</v>
      </c>
    </row>
    <row r="111" spans="1:2" x14ac:dyDescent="0.25">
      <c r="A111" s="12">
        <v>42198</v>
      </c>
      <c r="B111" s="18">
        <v>23.670876</v>
      </c>
    </row>
    <row r="112" spans="1:2" x14ac:dyDescent="0.25">
      <c r="A112" s="12">
        <v>42205</v>
      </c>
      <c r="B112" s="18">
        <v>22.998995000000001</v>
      </c>
    </row>
    <row r="113" spans="1:2" x14ac:dyDescent="0.25">
      <c r="A113" s="12">
        <v>42212</v>
      </c>
      <c r="B113" s="18">
        <v>23.024832</v>
      </c>
    </row>
    <row r="114" spans="1:2" x14ac:dyDescent="0.25">
      <c r="A114" s="12">
        <v>42219</v>
      </c>
      <c r="B114" s="18">
        <v>24.635628000000001</v>
      </c>
    </row>
    <row r="115" spans="1:2" x14ac:dyDescent="0.25">
      <c r="A115" s="12">
        <v>42226</v>
      </c>
      <c r="B115" s="18">
        <v>25.505624999999998</v>
      </c>
    </row>
    <row r="116" spans="1:2" x14ac:dyDescent="0.25">
      <c r="A116" s="12">
        <v>42233</v>
      </c>
      <c r="B116" s="18">
        <v>24.377209000000001</v>
      </c>
    </row>
    <row r="117" spans="1:2" x14ac:dyDescent="0.25">
      <c r="A117" s="12">
        <v>42240</v>
      </c>
      <c r="B117" s="18">
        <v>25.962157999999999</v>
      </c>
    </row>
    <row r="118" spans="1:2" x14ac:dyDescent="0.25">
      <c r="A118" s="12">
        <v>42247</v>
      </c>
      <c r="B118" s="18">
        <v>24.799292000000001</v>
      </c>
    </row>
    <row r="119" spans="1:2" x14ac:dyDescent="0.25">
      <c r="A119" s="12">
        <v>42254</v>
      </c>
      <c r="B119" s="18">
        <v>25.298895000000002</v>
      </c>
    </row>
    <row r="120" spans="1:2" x14ac:dyDescent="0.25">
      <c r="A120" s="12">
        <v>42261</v>
      </c>
      <c r="B120" s="18">
        <v>24.385826000000002</v>
      </c>
    </row>
    <row r="121" spans="1:2" x14ac:dyDescent="0.25">
      <c r="A121" s="12">
        <v>42268</v>
      </c>
      <c r="B121" s="18">
        <v>23.145430000000001</v>
      </c>
    </row>
    <row r="122" spans="1:2" x14ac:dyDescent="0.25">
      <c r="A122" s="12">
        <v>42275</v>
      </c>
      <c r="B122" s="18">
        <v>23.162652999999999</v>
      </c>
    </row>
    <row r="123" spans="1:2" x14ac:dyDescent="0.25">
      <c r="A123" s="12">
        <v>42282</v>
      </c>
      <c r="B123" s="18">
        <v>24.311485000000001</v>
      </c>
    </row>
    <row r="124" spans="1:2" x14ac:dyDescent="0.25">
      <c r="A124" s="12">
        <v>42289</v>
      </c>
      <c r="B124" s="18">
        <v>24.798587999999999</v>
      </c>
    </row>
    <row r="125" spans="1:2" x14ac:dyDescent="0.25">
      <c r="A125" s="12">
        <v>42296</v>
      </c>
      <c r="B125" s="18">
        <v>24.868169999999999</v>
      </c>
    </row>
    <row r="126" spans="1:2" x14ac:dyDescent="0.25">
      <c r="A126" s="12">
        <v>42303</v>
      </c>
      <c r="B126" s="18">
        <v>25.181307</v>
      </c>
    </row>
    <row r="127" spans="1:2" x14ac:dyDescent="0.25">
      <c r="A127" s="12">
        <v>42310</v>
      </c>
      <c r="B127" s="18">
        <v>24.789885999999999</v>
      </c>
    </row>
    <row r="128" spans="1:2" x14ac:dyDescent="0.25">
      <c r="A128" s="12">
        <v>42317</v>
      </c>
      <c r="B128" s="18">
        <v>24.937757000000001</v>
      </c>
    </row>
    <row r="129" spans="1:2" x14ac:dyDescent="0.25">
      <c r="A129" s="12">
        <v>42324</v>
      </c>
      <c r="B129" s="18">
        <v>23.606929999999998</v>
      </c>
    </row>
    <row r="130" spans="1:2" x14ac:dyDescent="0.25">
      <c r="A130" s="12">
        <v>42331</v>
      </c>
      <c r="B130" s="18">
        <v>25.172606999999999</v>
      </c>
    </row>
    <row r="131" spans="1:2" x14ac:dyDescent="0.25">
      <c r="A131" s="12">
        <v>42338</v>
      </c>
      <c r="B131" s="18">
        <v>23.380776999999998</v>
      </c>
    </row>
    <row r="132" spans="1:2" x14ac:dyDescent="0.25">
      <c r="A132" s="12">
        <v>42345</v>
      </c>
      <c r="B132" s="18">
        <v>23.232907999999998</v>
      </c>
    </row>
    <row r="133" spans="1:2" x14ac:dyDescent="0.25">
      <c r="A133" s="12">
        <v>42352</v>
      </c>
      <c r="B133" s="18">
        <v>23.319889</v>
      </c>
    </row>
    <row r="134" spans="1:2" x14ac:dyDescent="0.25">
      <c r="A134" s="12">
        <v>42359</v>
      </c>
      <c r="B134" s="18">
        <v>22.963260999999999</v>
      </c>
    </row>
    <row r="135" spans="1:2" x14ac:dyDescent="0.25">
      <c r="A135" s="12">
        <v>42366</v>
      </c>
      <c r="B135" s="18">
        <v>22.293500999999999</v>
      </c>
    </row>
    <row r="136" spans="1:2" x14ac:dyDescent="0.25">
      <c r="A136" s="12">
        <v>42373</v>
      </c>
      <c r="B136" s="18">
        <v>20.379898000000001</v>
      </c>
    </row>
    <row r="137" spans="1:2" x14ac:dyDescent="0.25">
      <c r="A137" s="12">
        <v>42380</v>
      </c>
      <c r="B137" s="18">
        <v>18.953389999999999</v>
      </c>
    </row>
    <row r="138" spans="1:2" x14ac:dyDescent="0.25">
      <c r="A138" s="12">
        <v>42387</v>
      </c>
      <c r="B138" s="18">
        <v>19.918887999999999</v>
      </c>
    </row>
    <row r="139" spans="1:2" x14ac:dyDescent="0.25">
      <c r="A139" s="12">
        <v>42394</v>
      </c>
      <c r="B139" s="18">
        <v>21.406288</v>
      </c>
    </row>
    <row r="140" spans="1:2" x14ac:dyDescent="0.25">
      <c r="A140" s="12">
        <v>42401</v>
      </c>
      <c r="B140" s="18">
        <v>24.398468000000001</v>
      </c>
    </row>
    <row r="141" spans="1:2" x14ac:dyDescent="0.25">
      <c r="A141" s="12">
        <v>42408</v>
      </c>
      <c r="B141" s="18">
        <v>23.032848000000001</v>
      </c>
    </row>
    <row r="142" spans="1:2" x14ac:dyDescent="0.25">
      <c r="A142" s="12">
        <v>42415</v>
      </c>
      <c r="B142" s="18">
        <v>25.085625</v>
      </c>
    </row>
    <row r="143" spans="1:2" x14ac:dyDescent="0.25">
      <c r="A143" s="12">
        <v>42422</v>
      </c>
      <c r="B143" s="18">
        <v>25.146512999999999</v>
      </c>
    </row>
    <row r="144" spans="1:2" x14ac:dyDescent="0.25">
      <c r="A144" s="12">
        <v>42429</v>
      </c>
      <c r="B144" s="18">
        <v>24.024446000000001</v>
      </c>
    </row>
    <row r="145" spans="1:2" x14ac:dyDescent="0.25">
      <c r="A145" s="12">
        <v>42436</v>
      </c>
      <c r="B145" s="18">
        <v>23.937466000000001</v>
      </c>
    </row>
    <row r="146" spans="1:2" x14ac:dyDescent="0.25">
      <c r="A146" s="12">
        <v>42443</v>
      </c>
      <c r="B146" s="18">
        <v>24.311485000000001</v>
      </c>
    </row>
    <row r="147" spans="1:2" x14ac:dyDescent="0.25">
      <c r="A147" s="12">
        <v>42450</v>
      </c>
      <c r="B147" s="18">
        <v>23.215510999999999</v>
      </c>
    </row>
    <row r="148" spans="1:2" x14ac:dyDescent="0.25">
      <c r="A148" s="12">
        <v>42457</v>
      </c>
      <c r="B148" s="18">
        <v>25.224798</v>
      </c>
    </row>
    <row r="149" spans="1:2" x14ac:dyDescent="0.25">
      <c r="A149" s="12">
        <v>42464</v>
      </c>
      <c r="B149" s="18">
        <v>25.181307</v>
      </c>
    </row>
    <row r="150" spans="1:2" x14ac:dyDescent="0.25">
      <c r="A150" s="12">
        <v>42471</v>
      </c>
      <c r="B150" s="18">
        <v>26.607809</v>
      </c>
    </row>
    <row r="151" spans="1:2" x14ac:dyDescent="0.25">
      <c r="A151" s="12">
        <v>42478</v>
      </c>
      <c r="B151" s="18">
        <v>25.668403999999999</v>
      </c>
    </row>
    <row r="152" spans="1:2" x14ac:dyDescent="0.25">
      <c r="A152" s="12">
        <v>42485</v>
      </c>
      <c r="B152" s="18">
        <v>26.442540999999999</v>
      </c>
    </row>
    <row r="153" spans="1:2" x14ac:dyDescent="0.25">
      <c r="A153" s="12">
        <v>42492</v>
      </c>
      <c r="B153" s="18">
        <v>23.363382000000001</v>
      </c>
    </row>
    <row r="154" spans="1:2" x14ac:dyDescent="0.25">
      <c r="A154" s="12">
        <v>42499</v>
      </c>
      <c r="B154" s="18">
        <v>22.180423999999999</v>
      </c>
    </row>
    <row r="155" spans="1:2" x14ac:dyDescent="0.25">
      <c r="A155" s="12">
        <v>42506</v>
      </c>
      <c r="B155" s="18">
        <v>21.928177000000002</v>
      </c>
    </row>
    <row r="156" spans="1:2" x14ac:dyDescent="0.25">
      <c r="A156" s="12">
        <v>42513</v>
      </c>
      <c r="B156" s="18">
        <v>22.841486</v>
      </c>
    </row>
    <row r="157" spans="1:2" x14ac:dyDescent="0.25">
      <c r="A157" s="12">
        <v>42520</v>
      </c>
      <c r="B157" s="18">
        <v>22.850185</v>
      </c>
    </row>
    <row r="158" spans="1:2" x14ac:dyDescent="0.25">
      <c r="A158" s="12">
        <v>42527</v>
      </c>
      <c r="B158" s="18">
        <v>23.389476999999999</v>
      </c>
    </row>
    <row r="159" spans="1:2" x14ac:dyDescent="0.25">
      <c r="A159" s="12">
        <v>42534</v>
      </c>
      <c r="B159" s="18">
        <v>22.832789999999999</v>
      </c>
    </row>
    <row r="160" spans="1:2" x14ac:dyDescent="0.25">
      <c r="A160" s="12">
        <v>42541</v>
      </c>
      <c r="B160" s="18">
        <v>22.058653</v>
      </c>
    </row>
    <row r="161" spans="1:2" x14ac:dyDescent="0.25">
      <c r="A161" s="12">
        <v>42548</v>
      </c>
      <c r="B161" s="18">
        <v>22.806695999999999</v>
      </c>
    </row>
    <row r="162" spans="1:2" x14ac:dyDescent="0.25">
      <c r="A162" s="12">
        <v>42555</v>
      </c>
      <c r="B162" s="18">
        <v>23.606929999999998</v>
      </c>
    </row>
    <row r="163" spans="1:2" x14ac:dyDescent="0.25">
      <c r="A163" s="12">
        <v>42562</v>
      </c>
      <c r="B163" s="18">
        <v>24.00705</v>
      </c>
    </row>
    <row r="164" spans="1:2" x14ac:dyDescent="0.25">
      <c r="A164" s="12">
        <v>42569</v>
      </c>
      <c r="B164" s="18">
        <v>23.137228</v>
      </c>
    </row>
    <row r="165" spans="1:2" x14ac:dyDescent="0.25">
      <c r="A165" s="12">
        <v>42576</v>
      </c>
      <c r="B165" s="18">
        <v>23.372076</v>
      </c>
    </row>
    <row r="166" spans="1:2" x14ac:dyDescent="0.25">
      <c r="A166" s="12">
        <v>42583</v>
      </c>
      <c r="B166" s="18">
        <v>24.041840000000001</v>
      </c>
    </row>
    <row r="167" spans="1:2" x14ac:dyDescent="0.25">
      <c r="A167" s="12">
        <v>42590</v>
      </c>
      <c r="B167" s="18">
        <v>25.198699999999999</v>
      </c>
    </row>
    <row r="168" spans="1:2" x14ac:dyDescent="0.25">
      <c r="A168" s="12">
        <v>42597</v>
      </c>
      <c r="B168" s="18">
        <v>25.185023999999999</v>
      </c>
    </row>
    <row r="169" spans="1:2" x14ac:dyDescent="0.25">
      <c r="A169" s="12">
        <v>42604</v>
      </c>
      <c r="B169" s="18">
        <v>24.183596000000001</v>
      </c>
    </row>
    <row r="170" spans="1:2" x14ac:dyDescent="0.25">
      <c r="A170" s="12">
        <v>42611</v>
      </c>
      <c r="B170" s="18">
        <v>23.217303999999999</v>
      </c>
    </row>
    <row r="171" spans="1:2" x14ac:dyDescent="0.25">
      <c r="A171" s="12">
        <v>42618</v>
      </c>
      <c r="B171" s="18">
        <v>21.302294</v>
      </c>
    </row>
    <row r="172" spans="1:2" x14ac:dyDescent="0.25">
      <c r="A172" s="12">
        <v>42625</v>
      </c>
      <c r="B172" s="18">
        <v>21.504335000000001</v>
      </c>
    </row>
    <row r="173" spans="1:2" x14ac:dyDescent="0.25">
      <c r="A173" s="12">
        <v>42632</v>
      </c>
      <c r="B173" s="18">
        <v>20.546828999999999</v>
      </c>
    </row>
    <row r="174" spans="1:2" x14ac:dyDescent="0.25">
      <c r="A174" s="12">
        <v>42639</v>
      </c>
      <c r="B174" s="18">
        <v>20.643459</v>
      </c>
    </row>
    <row r="175" spans="1:2" x14ac:dyDescent="0.25">
      <c r="A175" s="12">
        <v>42646</v>
      </c>
      <c r="B175" s="18">
        <v>20.740089000000001</v>
      </c>
    </row>
    <row r="176" spans="1:2" x14ac:dyDescent="0.25">
      <c r="A176" s="12">
        <v>42653</v>
      </c>
      <c r="B176" s="18">
        <v>20.502903</v>
      </c>
    </row>
    <row r="177" spans="1:2" x14ac:dyDescent="0.25">
      <c r="A177" s="12">
        <v>42660</v>
      </c>
      <c r="B177" s="18">
        <v>20.204235000000001</v>
      </c>
    </row>
    <row r="178" spans="1:2" x14ac:dyDescent="0.25">
      <c r="A178" s="12">
        <v>42667</v>
      </c>
      <c r="B178" s="18">
        <v>20.116389999999999</v>
      </c>
    </row>
    <row r="179" spans="1:2" x14ac:dyDescent="0.25">
      <c r="A179" s="12">
        <v>42674</v>
      </c>
      <c r="B179" s="18">
        <v>19.229161999999999</v>
      </c>
    </row>
    <row r="180" spans="1:2" x14ac:dyDescent="0.25">
      <c r="A180" s="12">
        <v>42681</v>
      </c>
      <c r="B180" s="18">
        <v>16.391784999999999</v>
      </c>
    </row>
    <row r="181" spans="1:2" x14ac:dyDescent="0.25">
      <c r="A181" s="12">
        <v>42688</v>
      </c>
      <c r="B181" s="18">
        <v>16.470842000000001</v>
      </c>
    </row>
    <row r="182" spans="1:2" x14ac:dyDescent="0.25">
      <c r="A182" s="12">
        <v>42695</v>
      </c>
      <c r="B182" s="18">
        <v>17.463486</v>
      </c>
    </row>
    <row r="183" spans="1:2" x14ac:dyDescent="0.25">
      <c r="A183" s="12">
        <v>42702</v>
      </c>
      <c r="B183" s="18">
        <v>15.891069999999999</v>
      </c>
    </row>
    <row r="184" spans="1:2" x14ac:dyDescent="0.25">
      <c r="A184" s="12">
        <v>42709</v>
      </c>
      <c r="B184" s="18">
        <v>16.831007</v>
      </c>
    </row>
    <row r="185" spans="1:2" x14ac:dyDescent="0.25">
      <c r="A185" s="12">
        <v>42716</v>
      </c>
      <c r="B185" s="18">
        <v>16.418140000000001</v>
      </c>
    </row>
    <row r="186" spans="1:2" x14ac:dyDescent="0.25">
      <c r="A186" s="12">
        <v>42723</v>
      </c>
      <c r="B186" s="18">
        <v>16.511412</v>
      </c>
    </row>
    <row r="187" spans="1:2" x14ac:dyDescent="0.25">
      <c r="A187" s="12">
        <v>42730</v>
      </c>
      <c r="B187" s="18">
        <v>16.193034999999998</v>
      </c>
    </row>
    <row r="188" spans="1:2" x14ac:dyDescent="0.25">
      <c r="A188" s="12">
        <v>42737</v>
      </c>
      <c r="B188" s="18">
        <v>16.874009999999998</v>
      </c>
    </row>
    <row r="189" spans="1:2" x14ac:dyDescent="0.25">
      <c r="A189" s="12">
        <v>42744</v>
      </c>
      <c r="B189" s="18">
        <v>16.555631999999999</v>
      </c>
    </row>
    <row r="190" spans="1:2" x14ac:dyDescent="0.25">
      <c r="A190" s="12">
        <v>42751</v>
      </c>
      <c r="B190" s="18">
        <v>16.82095</v>
      </c>
    </row>
    <row r="191" spans="1:2" x14ac:dyDescent="0.25">
      <c r="A191" s="12">
        <v>42758</v>
      </c>
      <c r="B191" s="18">
        <v>17.245450999999999</v>
      </c>
    </row>
    <row r="192" spans="1:2" x14ac:dyDescent="0.25">
      <c r="A192" s="12">
        <v>42765</v>
      </c>
      <c r="B192" s="18">
        <v>17.157008999999999</v>
      </c>
    </row>
    <row r="193" spans="1:2" x14ac:dyDescent="0.25">
      <c r="A193" s="12">
        <v>42772</v>
      </c>
      <c r="B193" s="18">
        <v>16.166505999999998</v>
      </c>
    </row>
    <row r="194" spans="1:2" x14ac:dyDescent="0.25">
      <c r="A194" s="12">
        <v>42779</v>
      </c>
      <c r="B194" s="18">
        <v>16.705978000000002</v>
      </c>
    </row>
    <row r="195" spans="1:2" x14ac:dyDescent="0.25">
      <c r="A195" s="12">
        <v>42786</v>
      </c>
      <c r="B195" s="18">
        <v>16.502569000000001</v>
      </c>
    </row>
    <row r="196" spans="1:2" x14ac:dyDescent="0.25">
      <c r="A196" s="12">
        <v>42793</v>
      </c>
      <c r="B196" s="18">
        <v>16.684135000000001</v>
      </c>
    </row>
    <row r="197" spans="1:2" x14ac:dyDescent="0.25">
      <c r="A197" s="12">
        <v>42800</v>
      </c>
      <c r="B197" s="18">
        <v>17.004642</v>
      </c>
    </row>
    <row r="198" spans="1:2" x14ac:dyDescent="0.25">
      <c r="A198" s="12">
        <v>42807</v>
      </c>
      <c r="B198" s="18">
        <v>17.298435000000001</v>
      </c>
    </row>
    <row r="199" spans="1:2" x14ac:dyDescent="0.25">
      <c r="A199" s="12">
        <v>42814</v>
      </c>
      <c r="B199" s="18">
        <v>16.443753999999998</v>
      </c>
    </row>
    <row r="200" spans="1:2" x14ac:dyDescent="0.25">
      <c r="A200" s="12">
        <v>42821</v>
      </c>
      <c r="B200" s="18">
        <v>16.141058000000001</v>
      </c>
    </row>
    <row r="201" spans="1:2" x14ac:dyDescent="0.25">
      <c r="A201" s="12">
        <v>42828</v>
      </c>
      <c r="B201" s="18">
        <v>15.179535</v>
      </c>
    </row>
    <row r="202" spans="1:2" x14ac:dyDescent="0.25">
      <c r="A202" s="12">
        <v>42835</v>
      </c>
      <c r="B202" s="18">
        <v>15.927382</v>
      </c>
    </row>
    <row r="203" spans="1:2" x14ac:dyDescent="0.25">
      <c r="A203" s="12">
        <v>42842</v>
      </c>
      <c r="B203" s="18">
        <v>15.669197</v>
      </c>
    </row>
    <row r="204" spans="1:2" x14ac:dyDescent="0.25">
      <c r="A204" s="12">
        <v>42849</v>
      </c>
      <c r="B204" s="18">
        <v>15.891772</v>
      </c>
    </row>
    <row r="205" spans="1:2" x14ac:dyDescent="0.25">
      <c r="A205" s="12">
        <v>42856</v>
      </c>
      <c r="B205" s="18">
        <v>16.087634999999999</v>
      </c>
    </row>
    <row r="206" spans="1:2" x14ac:dyDescent="0.25">
      <c r="A206" s="12">
        <v>42863</v>
      </c>
      <c r="B206" s="18">
        <v>17.431984</v>
      </c>
    </row>
    <row r="207" spans="1:2" x14ac:dyDescent="0.25">
      <c r="A207" s="12">
        <v>42870</v>
      </c>
      <c r="B207" s="18">
        <v>16.693038999999999</v>
      </c>
    </row>
    <row r="208" spans="1:2" x14ac:dyDescent="0.25">
      <c r="A208" s="12">
        <v>42877</v>
      </c>
      <c r="B208" s="18">
        <v>16.96903</v>
      </c>
    </row>
    <row r="209" spans="1:2" x14ac:dyDescent="0.25">
      <c r="A209" s="12">
        <v>42884</v>
      </c>
      <c r="B209" s="18">
        <v>17.109926000000002</v>
      </c>
    </row>
    <row r="210" spans="1:2" x14ac:dyDescent="0.25">
      <c r="A210" s="12">
        <v>42891</v>
      </c>
      <c r="B210" s="18">
        <v>16.796230000000001</v>
      </c>
    </row>
    <row r="211" spans="1:2" x14ac:dyDescent="0.25">
      <c r="A211" s="12">
        <v>42898</v>
      </c>
      <c r="B211" s="18">
        <v>17.074074</v>
      </c>
    </row>
    <row r="212" spans="1:2" x14ac:dyDescent="0.25">
      <c r="A212" s="12">
        <v>42905</v>
      </c>
      <c r="B212" s="18">
        <v>17.154738999999999</v>
      </c>
    </row>
    <row r="213" spans="1:2" x14ac:dyDescent="0.25">
      <c r="A213" s="12">
        <v>42912</v>
      </c>
      <c r="B213" s="18">
        <v>16.814153999999998</v>
      </c>
    </row>
    <row r="214" spans="1:2" x14ac:dyDescent="0.25">
      <c r="A214" s="12">
        <v>42919</v>
      </c>
      <c r="B214" s="18">
        <v>16.841042999999999</v>
      </c>
    </row>
    <row r="215" spans="1:2" x14ac:dyDescent="0.25">
      <c r="A215" s="12">
        <v>42926</v>
      </c>
      <c r="B215" s="18">
        <v>16.473569999999999</v>
      </c>
    </row>
    <row r="216" spans="1:2" x14ac:dyDescent="0.25">
      <c r="A216" s="12">
        <v>42933</v>
      </c>
      <c r="B216" s="18">
        <v>16.957557999999999</v>
      </c>
    </row>
    <row r="217" spans="1:2" x14ac:dyDescent="0.25">
      <c r="A217" s="12">
        <v>42940</v>
      </c>
      <c r="B217" s="18">
        <v>18.409528999999999</v>
      </c>
    </row>
    <row r="218" spans="1:2" x14ac:dyDescent="0.25">
      <c r="A218" s="12">
        <v>42947</v>
      </c>
      <c r="B218" s="18">
        <v>17.665617000000001</v>
      </c>
    </row>
    <row r="219" spans="1:2" x14ac:dyDescent="0.25">
      <c r="A219" s="12">
        <v>42954</v>
      </c>
      <c r="B219" s="18">
        <v>17.459475000000001</v>
      </c>
    </row>
    <row r="220" spans="1:2" x14ac:dyDescent="0.25">
      <c r="A220" s="12">
        <v>42961</v>
      </c>
      <c r="B220" s="18">
        <v>17.235403000000002</v>
      </c>
    </row>
    <row r="221" spans="1:2" x14ac:dyDescent="0.25">
      <c r="A221" s="12">
        <v>42968</v>
      </c>
      <c r="B221" s="18">
        <v>14.698938999999999</v>
      </c>
    </row>
    <row r="222" spans="1:2" x14ac:dyDescent="0.25">
      <c r="A222" s="12">
        <v>42975</v>
      </c>
      <c r="B222" s="18">
        <v>14.833384000000001</v>
      </c>
    </row>
    <row r="223" spans="1:2" x14ac:dyDescent="0.25">
      <c r="A223" s="12">
        <v>42982</v>
      </c>
      <c r="B223" s="18">
        <v>14.874295999999999</v>
      </c>
    </row>
    <row r="224" spans="1:2" x14ac:dyDescent="0.25">
      <c r="A224" s="12">
        <v>42989</v>
      </c>
      <c r="B224" s="18">
        <v>15.226513000000001</v>
      </c>
    </row>
    <row r="225" spans="1:2" x14ac:dyDescent="0.25">
      <c r="A225" s="12">
        <v>42996</v>
      </c>
      <c r="B225" s="18">
        <v>14.585298999999999</v>
      </c>
    </row>
    <row r="226" spans="1:2" x14ac:dyDescent="0.25">
      <c r="A226" s="12">
        <v>43003</v>
      </c>
      <c r="B226" s="18">
        <v>14.928485</v>
      </c>
    </row>
    <row r="227" spans="1:2" x14ac:dyDescent="0.25">
      <c r="A227" s="12">
        <v>43010</v>
      </c>
      <c r="B227" s="18">
        <v>15.244573000000001</v>
      </c>
    </row>
    <row r="228" spans="1:2" x14ac:dyDescent="0.25">
      <c r="A228" s="12">
        <v>43017</v>
      </c>
      <c r="B228" s="18">
        <v>15.407135</v>
      </c>
    </row>
    <row r="229" spans="1:2" x14ac:dyDescent="0.25">
      <c r="A229" s="12">
        <v>43024</v>
      </c>
      <c r="B229" s="18">
        <v>14.314366</v>
      </c>
    </row>
    <row r="230" spans="1:2" x14ac:dyDescent="0.25">
      <c r="A230" s="12">
        <v>43031</v>
      </c>
      <c r="B230" s="18">
        <v>13.465437</v>
      </c>
    </row>
    <row r="231" spans="1:2" x14ac:dyDescent="0.25">
      <c r="A231" s="12">
        <v>43038</v>
      </c>
      <c r="B231" s="18">
        <v>12.968723000000001</v>
      </c>
    </row>
    <row r="232" spans="1:2" x14ac:dyDescent="0.25">
      <c r="A232" s="12">
        <v>43045</v>
      </c>
      <c r="B232" s="18">
        <v>14.729797</v>
      </c>
    </row>
    <row r="233" spans="1:2" x14ac:dyDescent="0.25">
      <c r="A233" s="12">
        <v>43052</v>
      </c>
      <c r="B233" s="18">
        <v>15.398101</v>
      </c>
    </row>
    <row r="234" spans="1:2" x14ac:dyDescent="0.25">
      <c r="A234" s="12">
        <v>43059</v>
      </c>
      <c r="B234" s="18">
        <v>15.352945999999999</v>
      </c>
    </row>
    <row r="235" spans="1:2" x14ac:dyDescent="0.25">
      <c r="A235" s="12">
        <v>43066</v>
      </c>
      <c r="B235" s="18">
        <v>15.398101</v>
      </c>
    </row>
    <row r="236" spans="1:2" x14ac:dyDescent="0.25">
      <c r="A236" s="12">
        <v>43073</v>
      </c>
      <c r="B236" s="18">
        <v>16.174927</v>
      </c>
    </row>
    <row r="237" spans="1:2" x14ac:dyDescent="0.25">
      <c r="A237" s="12">
        <v>43080</v>
      </c>
      <c r="B237" s="18">
        <v>17.994381000000001</v>
      </c>
    </row>
    <row r="238" spans="1:2" x14ac:dyDescent="0.25">
      <c r="A238" s="12">
        <v>43087</v>
      </c>
      <c r="B238" s="18">
        <v>18.130838000000001</v>
      </c>
    </row>
    <row r="239" spans="1:2" x14ac:dyDescent="0.25">
      <c r="A239" s="12">
        <v>43094</v>
      </c>
      <c r="B239" s="18">
        <v>18.094448</v>
      </c>
    </row>
    <row r="240" spans="1:2" x14ac:dyDescent="0.25">
      <c r="A240" s="12">
        <v>43101</v>
      </c>
      <c r="B240" s="18">
        <v>18.558411</v>
      </c>
    </row>
    <row r="241" spans="1:2" x14ac:dyDescent="0.25">
      <c r="A241" s="12">
        <v>43108</v>
      </c>
      <c r="B241" s="18">
        <v>18.904108000000001</v>
      </c>
    </row>
    <row r="242" spans="1:2" x14ac:dyDescent="0.25">
      <c r="A242" s="12">
        <v>43115</v>
      </c>
      <c r="B242" s="18">
        <v>18.676676</v>
      </c>
    </row>
    <row r="243" spans="1:2" x14ac:dyDescent="0.25">
      <c r="A243" s="12">
        <v>43122</v>
      </c>
      <c r="B243" s="18">
        <v>18.394655</v>
      </c>
    </row>
    <row r="244" spans="1:2" x14ac:dyDescent="0.25">
      <c r="A244" s="12">
        <v>43129</v>
      </c>
      <c r="B244" s="18">
        <v>16.420551</v>
      </c>
    </row>
    <row r="245" spans="1:2" x14ac:dyDescent="0.25">
      <c r="A245" s="12">
        <v>43136</v>
      </c>
      <c r="B245" s="18">
        <v>18.067157999999999</v>
      </c>
    </row>
    <row r="246" spans="1:2" x14ac:dyDescent="0.25">
      <c r="A246" s="12">
        <v>43143</v>
      </c>
      <c r="B246" s="18">
        <v>19.51362</v>
      </c>
    </row>
    <row r="247" spans="1:2" x14ac:dyDescent="0.25">
      <c r="A247" s="12">
        <v>43150</v>
      </c>
      <c r="B247" s="18">
        <v>18.885908000000001</v>
      </c>
    </row>
    <row r="248" spans="1:2" x14ac:dyDescent="0.25">
      <c r="A248" s="12">
        <v>43157</v>
      </c>
      <c r="B248" s="18">
        <v>17.694168000000001</v>
      </c>
    </row>
    <row r="249" spans="1:2" x14ac:dyDescent="0.25">
      <c r="A249" s="12">
        <v>43164</v>
      </c>
      <c r="B249" s="18">
        <v>17.756218000000001</v>
      </c>
    </row>
    <row r="250" spans="1:2" x14ac:dyDescent="0.25">
      <c r="A250" s="12">
        <v>43171</v>
      </c>
      <c r="B250" s="18">
        <v>17.225360999999999</v>
      </c>
    </row>
    <row r="251" spans="1:2" x14ac:dyDescent="0.25">
      <c r="A251" s="12">
        <v>43178</v>
      </c>
      <c r="B251" s="18">
        <v>16.538912</v>
      </c>
    </row>
    <row r="252" spans="1:2" x14ac:dyDescent="0.25">
      <c r="A252" s="12">
        <v>43185</v>
      </c>
      <c r="B252" s="18">
        <v>16.749421999999999</v>
      </c>
    </row>
    <row r="253" spans="1:2" x14ac:dyDescent="0.25">
      <c r="A253" s="12">
        <v>43192</v>
      </c>
      <c r="B253" s="18">
        <v>16.740269000000001</v>
      </c>
    </row>
    <row r="254" spans="1:2" x14ac:dyDescent="0.25">
      <c r="A254" s="12">
        <v>43199</v>
      </c>
      <c r="B254" s="18">
        <v>16.163648999999999</v>
      </c>
    </row>
    <row r="255" spans="1:2" x14ac:dyDescent="0.25">
      <c r="A255" s="12">
        <v>43206</v>
      </c>
      <c r="B255" s="18">
        <v>15.339907999999999</v>
      </c>
    </row>
    <row r="256" spans="1:2" x14ac:dyDescent="0.25">
      <c r="A256" s="12">
        <v>43213</v>
      </c>
      <c r="B256" s="18">
        <v>15.577878999999999</v>
      </c>
    </row>
    <row r="257" spans="1:2" x14ac:dyDescent="0.25">
      <c r="A257" s="12">
        <v>43220</v>
      </c>
      <c r="B257" s="18">
        <v>14.708371</v>
      </c>
    </row>
    <row r="258" spans="1:2" x14ac:dyDescent="0.25">
      <c r="A258" s="12">
        <v>43227</v>
      </c>
      <c r="B258" s="18">
        <v>13.088346</v>
      </c>
    </row>
    <row r="259" spans="1:2" x14ac:dyDescent="0.25">
      <c r="A259" s="12">
        <v>43234</v>
      </c>
      <c r="B259" s="18">
        <v>12.813765999999999</v>
      </c>
    </row>
    <row r="260" spans="1:2" x14ac:dyDescent="0.25">
      <c r="A260" s="12">
        <v>43241</v>
      </c>
      <c r="B260" s="18">
        <v>12.511725999999999</v>
      </c>
    </row>
    <row r="261" spans="1:2" x14ac:dyDescent="0.25">
      <c r="A261" s="12">
        <v>43248</v>
      </c>
      <c r="B261" s="18">
        <v>11.999174999999999</v>
      </c>
    </row>
    <row r="262" spans="1:2" x14ac:dyDescent="0.25">
      <c r="A262" s="12">
        <v>43255</v>
      </c>
      <c r="B262" s="18">
        <v>12.832345</v>
      </c>
    </row>
    <row r="263" spans="1:2" x14ac:dyDescent="0.25">
      <c r="A263" s="12">
        <v>43262</v>
      </c>
      <c r="B263" s="18">
        <v>13.395896</v>
      </c>
    </row>
    <row r="264" spans="1:2" x14ac:dyDescent="0.25">
      <c r="A264" s="12">
        <v>43269</v>
      </c>
      <c r="B264" s="18">
        <v>13.645338000000001</v>
      </c>
    </row>
    <row r="265" spans="1:2" x14ac:dyDescent="0.25">
      <c r="A265" s="12">
        <v>43276</v>
      </c>
      <c r="B265" s="18">
        <v>13.026355000000001</v>
      </c>
    </row>
    <row r="266" spans="1:2" x14ac:dyDescent="0.25">
      <c r="A266" s="12">
        <v>43283</v>
      </c>
      <c r="B266" s="18">
        <v>13.081785</v>
      </c>
    </row>
    <row r="267" spans="1:2" x14ac:dyDescent="0.25">
      <c r="A267" s="12">
        <v>43290</v>
      </c>
      <c r="B267" s="18">
        <v>13.155694</v>
      </c>
    </row>
    <row r="268" spans="1:2" x14ac:dyDescent="0.25">
      <c r="A268" s="12">
        <v>43297</v>
      </c>
      <c r="B268" s="18">
        <v>12.887775</v>
      </c>
    </row>
    <row r="269" spans="1:2" x14ac:dyDescent="0.25">
      <c r="A269" s="12">
        <v>43304</v>
      </c>
      <c r="B269" s="18">
        <v>12.388894000000001</v>
      </c>
    </row>
    <row r="270" spans="1:2" x14ac:dyDescent="0.25">
      <c r="A270" s="12">
        <v>43311</v>
      </c>
      <c r="B270" s="18">
        <v>12.878536</v>
      </c>
    </row>
    <row r="271" spans="1:2" x14ac:dyDescent="0.25">
      <c r="A271" s="12">
        <v>43318</v>
      </c>
      <c r="B271" s="18">
        <v>11.132452000000001</v>
      </c>
    </row>
    <row r="272" spans="1:2" x14ac:dyDescent="0.25">
      <c r="A272" s="12">
        <v>43325</v>
      </c>
      <c r="B272" s="18">
        <v>11.289508</v>
      </c>
    </row>
    <row r="273" spans="1:2" x14ac:dyDescent="0.25">
      <c r="A273" s="12">
        <v>43332</v>
      </c>
      <c r="B273" s="18">
        <v>11.067781</v>
      </c>
    </row>
    <row r="274" spans="1:2" x14ac:dyDescent="0.25">
      <c r="A274" s="12">
        <v>43339</v>
      </c>
      <c r="B274" s="18">
        <v>11.418846</v>
      </c>
    </row>
    <row r="275" spans="1:2" x14ac:dyDescent="0.25">
      <c r="A275" s="12">
        <v>43346</v>
      </c>
      <c r="B275" s="18">
        <v>11.557693</v>
      </c>
    </row>
    <row r="276" spans="1:2" x14ac:dyDescent="0.25">
      <c r="A276" s="12">
        <v>43353</v>
      </c>
      <c r="B276" s="18">
        <v>11.109938</v>
      </c>
    </row>
    <row r="277" spans="1:2" x14ac:dyDescent="0.25">
      <c r="A277" s="12">
        <v>43360</v>
      </c>
      <c r="B277" s="18">
        <v>12.192014</v>
      </c>
    </row>
    <row r="278" spans="1:2" x14ac:dyDescent="0.25">
      <c r="A278" s="12">
        <v>43367</v>
      </c>
      <c r="B278" s="18">
        <v>11.716274</v>
      </c>
    </row>
    <row r="279" spans="1:2" x14ac:dyDescent="0.25">
      <c r="A279" s="12">
        <v>43374</v>
      </c>
      <c r="B279" s="18">
        <v>10.839418999999999</v>
      </c>
    </row>
    <row r="280" spans="1:2" x14ac:dyDescent="0.25">
      <c r="A280" s="12">
        <v>43381</v>
      </c>
      <c r="B280" s="18">
        <v>10.289052999999999</v>
      </c>
    </row>
    <row r="281" spans="1:2" x14ac:dyDescent="0.25">
      <c r="A281" s="12">
        <v>43388</v>
      </c>
      <c r="B281" s="18">
        <v>9.8226410000000008</v>
      </c>
    </row>
    <row r="282" spans="1:2" x14ac:dyDescent="0.25">
      <c r="A282" s="12">
        <v>43395</v>
      </c>
      <c r="B282" s="18">
        <v>9.2909310000000005</v>
      </c>
    </row>
    <row r="283" spans="1:2" x14ac:dyDescent="0.25">
      <c r="A283" s="12">
        <v>43402</v>
      </c>
      <c r="B283" s="18">
        <v>10.25174</v>
      </c>
    </row>
    <row r="284" spans="1:2" x14ac:dyDescent="0.25">
      <c r="A284" s="12">
        <v>43409</v>
      </c>
      <c r="B284" s="18">
        <v>7.9196790000000004</v>
      </c>
    </row>
    <row r="285" spans="1:2" x14ac:dyDescent="0.25">
      <c r="A285" s="12">
        <v>43416</v>
      </c>
      <c r="B285" s="18">
        <v>8.479374</v>
      </c>
    </row>
    <row r="286" spans="1:2" x14ac:dyDescent="0.25">
      <c r="A286" s="12">
        <v>43423</v>
      </c>
      <c r="B286" s="18">
        <v>8.0036339999999999</v>
      </c>
    </row>
    <row r="287" spans="1:2" x14ac:dyDescent="0.25">
      <c r="A287" s="12">
        <v>43430</v>
      </c>
      <c r="B287" s="18">
        <v>7.7797549999999998</v>
      </c>
    </row>
    <row r="288" spans="1:2" x14ac:dyDescent="0.25">
      <c r="A288" s="12">
        <v>43437</v>
      </c>
      <c r="B288" s="18">
        <v>7.1003550000000004</v>
      </c>
    </row>
    <row r="289" spans="1:2" x14ac:dyDescent="0.25">
      <c r="A289" s="12">
        <v>43444</v>
      </c>
      <c r="B289" s="18">
        <v>6.9204790000000003</v>
      </c>
    </row>
    <row r="290" spans="1:2" x14ac:dyDescent="0.25">
      <c r="A290" s="12">
        <v>43451</v>
      </c>
      <c r="B290" s="18">
        <v>5.8317579999999998</v>
      </c>
    </row>
    <row r="291" spans="1:2" x14ac:dyDescent="0.25">
      <c r="A291" s="12">
        <v>43458</v>
      </c>
      <c r="B291" s="18">
        <v>6.1441739999999996</v>
      </c>
    </row>
    <row r="292" spans="1:2" x14ac:dyDescent="0.25">
      <c r="A292" s="12">
        <v>43465</v>
      </c>
      <c r="B292" s="18">
        <v>6.7784709999999997</v>
      </c>
    </row>
    <row r="293" spans="1:2" x14ac:dyDescent="0.25">
      <c r="A293" s="12">
        <v>43472</v>
      </c>
      <c r="B293" s="18">
        <v>6.854209</v>
      </c>
    </row>
    <row r="294" spans="1:2" x14ac:dyDescent="0.25">
      <c r="A294" s="12">
        <v>43479</v>
      </c>
      <c r="B294" s="18">
        <v>7.1287570000000002</v>
      </c>
    </row>
    <row r="295" spans="1:2" x14ac:dyDescent="0.25">
      <c r="A295" s="12">
        <v>43486</v>
      </c>
      <c r="B295" s="18">
        <v>6.9204790000000003</v>
      </c>
    </row>
    <row r="296" spans="1:2" x14ac:dyDescent="0.25">
      <c r="A296" s="12">
        <v>43493</v>
      </c>
      <c r="B296" s="18">
        <v>7.1382240000000001</v>
      </c>
    </row>
    <row r="297" spans="1:2" x14ac:dyDescent="0.25">
      <c r="A297" s="12">
        <v>43500</v>
      </c>
      <c r="B297" s="18">
        <v>8.8328410000000002</v>
      </c>
    </row>
    <row r="298" spans="1:2" x14ac:dyDescent="0.25">
      <c r="A298" s="12">
        <v>43507</v>
      </c>
      <c r="B298" s="18">
        <v>10.451722</v>
      </c>
    </row>
    <row r="299" spans="1:2" x14ac:dyDescent="0.25">
      <c r="A299" s="12">
        <v>43514</v>
      </c>
      <c r="B299" s="18">
        <v>10.669466999999999</v>
      </c>
    </row>
    <row r="300" spans="1:2" x14ac:dyDescent="0.25">
      <c r="A300" s="12">
        <v>43521</v>
      </c>
      <c r="B300" s="18">
        <v>10.489592</v>
      </c>
    </row>
    <row r="301" spans="1:2" x14ac:dyDescent="0.25">
      <c r="A301" s="12">
        <v>43528</v>
      </c>
      <c r="B301" s="18">
        <v>10.531604</v>
      </c>
    </row>
    <row r="302" spans="1:2" x14ac:dyDescent="0.25">
      <c r="A302" s="12">
        <v>43535</v>
      </c>
      <c r="B302" s="18">
        <v>10.426289000000001</v>
      </c>
    </row>
    <row r="303" spans="1:2" x14ac:dyDescent="0.25">
      <c r="A303" s="12">
        <v>43542</v>
      </c>
      <c r="B303" s="18">
        <v>10.742236</v>
      </c>
    </row>
    <row r="304" spans="1:2" x14ac:dyDescent="0.25">
      <c r="A304" s="12">
        <v>43549</v>
      </c>
      <c r="B304" s="18">
        <v>11.010313999999999</v>
      </c>
    </row>
    <row r="305" spans="1:2" x14ac:dyDescent="0.25">
      <c r="A305" s="12">
        <v>43556</v>
      </c>
      <c r="B305" s="18">
        <v>10.780533</v>
      </c>
    </row>
    <row r="306" spans="1:2" x14ac:dyDescent="0.25">
      <c r="A306" s="12">
        <v>43563</v>
      </c>
      <c r="B306" s="18">
        <v>10.723088000000001</v>
      </c>
    </row>
    <row r="307" spans="1:2" x14ac:dyDescent="0.25">
      <c r="A307" s="12">
        <v>43570</v>
      </c>
      <c r="B307" s="18">
        <v>10.780533</v>
      </c>
    </row>
    <row r="308" spans="1:2" x14ac:dyDescent="0.25">
      <c r="A308" s="12">
        <v>43577</v>
      </c>
      <c r="B308" s="18">
        <v>10.780533</v>
      </c>
    </row>
    <row r="309" spans="1:2" x14ac:dyDescent="0.25">
      <c r="A309" s="12">
        <v>43584</v>
      </c>
      <c r="B309" s="18">
        <v>10.991165000000001</v>
      </c>
    </row>
    <row r="310" spans="1:2" x14ac:dyDescent="0.25">
      <c r="A310" s="12">
        <v>43591</v>
      </c>
      <c r="B310" s="18">
        <v>11.230518999999999</v>
      </c>
    </row>
    <row r="311" spans="1:2" x14ac:dyDescent="0.25">
      <c r="A311" s="12">
        <v>43598</v>
      </c>
      <c r="B311" s="18">
        <v>12.925151</v>
      </c>
    </row>
    <row r="312" spans="1:2" x14ac:dyDescent="0.25">
      <c r="A312" s="12">
        <v>43605</v>
      </c>
      <c r="B312" s="18">
        <v>12.523034000000001</v>
      </c>
    </row>
    <row r="313" spans="1:2" x14ac:dyDescent="0.25">
      <c r="A313" s="12">
        <v>43612</v>
      </c>
      <c r="B313" s="18">
        <v>11.814545000000001</v>
      </c>
    </row>
    <row r="314" spans="1:2" x14ac:dyDescent="0.25">
      <c r="A314" s="12">
        <v>43619</v>
      </c>
      <c r="B314" s="18">
        <v>12.9443</v>
      </c>
    </row>
    <row r="315" spans="1:2" x14ac:dyDescent="0.25">
      <c r="A315" s="12">
        <v>43626</v>
      </c>
      <c r="B315" s="18">
        <v>13.127682</v>
      </c>
    </row>
    <row r="316" spans="1:2" x14ac:dyDescent="0.25">
      <c r="A316" s="12">
        <v>43633</v>
      </c>
      <c r="B316" s="18">
        <v>12.644335</v>
      </c>
    </row>
    <row r="317" spans="1:2" x14ac:dyDescent="0.25">
      <c r="A317" s="12">
        <v>43640</v>
      </c>
      <c r="B317" s="18">
        <v>12.953676</v>
      </c>
    </row>
    <row r="318" spans="1:2" x14ac:dyDescent="0.25">
      <c r="A318" s="12">
        <v>43647</v>
      </c>
      <c r="B318" s="18">
        <v>11.165297000000001</v>
      </c>
    </row>
    <row r="319" spans="1:2" x14ac:dyDescent="0.25">
      <c r="A319" s="12">
        <v>43654</v>
      </c>
      <c r="B319" s="18">
        <v>10.749618</v>
      </c>
    </row>
    <row r="320" spans="1:2" x14ac:dyDescent="0.25">
      <c r="A320" s="12">
        <v>43661</v>
      </c>
      <c r="B320" s="18">
        <v>10.701283</v>
      </c>
    </row>
    <row r="321" spans="1:2" x14ac:dyDescent="0.25">
      <c r="A321" s="12">
        <v>43668</v>
      </c>
      <c r="B321" s="18">
        <v>10.730286</v>
      </c>
    </row>
    <row r="322" spans="1:2" x14ac:dyDescent="0.25">
      <c r="A322" s="12">
        <v>43675</v>
      </c>
      <c r="B322" s="18">
        <v>10.343608</v>
      </c>
    </row>
    <row r="323" spans="1:2" x14ac:dyDescent="0.25">
      <c r="A323" s="12">
        <v>43682</v>
      </c>
      <c r="B323" s="18">
        <v>10.0246</v>
      </c>
    </row>
    <row r="324" spans="1:2" x14ac:dyDescent="0.25">
      <c r="A324" s="12">
        <v>43689</v>
      </c>
      <c r="B324" s="18">
        <v>8.8065660000000001</v>
      </c>
    </row>
    <row r="325" spans="1:2" x14ac:dyDescent="0.25">
      <c r="A325" s="12">
        <v>43696</v>
      </c>
      <c r="B325" s="18">
        <v>8.3908900000000006</v>
      </c>
    </row>
    <row r="326" spans="1:2" x14ac:dyDescent="0.25">
      <c r="A326" s="12">
        <v>43703</v>
      </c>
      <c r="B326" s="18">
        <v>9.2319119999999995</v>
      </c>
    </row>
    <row r="327" spans="1:2" x14ac:dyDescent="0.25">
      <c r="A327" s="12">
        <v>43710</v>
      </c>
      <c r="B327" s="18">
        <v>9.6862569999999995</v>
      </c>
    </row>
    <row r="328" spans="1:2" x14ac:dyDescent="0.25">
      <c r="A328" s="12">
        <v>43717</v>
      </c>
      <c r="B328" s="18">
        <v>10.436582</v>
      </c>
    </row>
    <row r="329" spans="1:2" x14ac:dyDescent="0.25">
      <c r="A329" s="12">
        <v>43724</v>
      </c>
      <c r="B329" s="18">
        <v>9.9568530000000006</v>
      </c>
    </row>
    <row r="330" spans="1:2" x14ac:dyDescent="0.25">
      <c r="A330" s="12">
        <v>43731</v>
      </c>
      <c r="B330" s="18">
        <v>10.309307</v>
      </c>
    </row>
    <row r="331" spans="1:2" x14ac:dyDescent="0.25">
      <c r="A331" s="12">
        <v>43738</v>
      </c>
      <c r="B331" s="18">
        <v>10.113498999999999</v>
      </c>
    </row>
    <row r="332" spans="1:2" x14ac:dyDescent="0.25">
      <c r="A332" s="12">
        <v>43745</v>
      </c>
      <c r="B332" s="18">
        <v>10.348468</v>
      </c>
    </row>
    <row r="333" spans="1:2" x14ac:dyDescent="0.25">
      <c r="A333" s="12">
        <v>43752</v>
      </c>
      <c r="B333" s="18">
        <v>9.9078990000000005</v>
      </c>
    </row>
    <row r="334" spans="1:2" x14ac:dyDescent="0.25">
      <c r="A334" s="12">
        <v>43759</v>
      </c>
      <c r="B334" s="18">
        <v>11.513528000000001</v>
      </c>
    </row>
    <row r="335" spans="1:2" x14ac:dyDescent="0.25">
      <c r="A335" s="12">
        <v>43766</v>
      </c>
      <c r="B335" s="18">
        <v>11.425414</v>
      </c>
    </row>
    <row r="336" spans="1:2" x14ac:dyDescent="0.25">
      <c r="A336" s="12">
        <v>43773</v>
      </c>
      <c r="B336" s="18">
        <v>12.570892000000001</v>
      </c>
    </row>
    <row r="337" spans="1:2" x14ac:dyDescent="0.25">
      <c r="A337" s="12">
        <v>43780</v>
      </c>
      <c r="B337" s="18">
        <v>11.660382999999999</v>
      </c>
    </row>
    <row r="338" spans="1:2" x14ac:dyDescent="0.25">
      <c r="A338" s="12">
        <v>43787</v>
      </c>
      <c r="B338" s="18">
        <v>11.405108</v>
      </c>
    </row>
    <row r="339" spans="1:2" x14ac:dyDescent="0.25">
      <c r="A339" s="12">
        <v>43794</v>
      </c>
      <c r="B339" s="18">
        <v>11.414999999999999</v>
      </c>
    </row>
    <row r="340" spans="1:2" x14ac:dyDescent="0.25">
      <c r="A340" s="12">
        <v>43801</v>
      </c>
      <c r="B340" s="18">
        <v>11.741426000000001</v>
      </c>
    </row>
    <row r="341" spans="1:2" x14ac:dyDescent="0.25">
      <c r="A341" s="12">
        <v>43808</v>
      </c>
      <c r="B341" s="18">
        <v>10.959982999999999</v>
      </c>
    </row>
    <row r="342" spans="1:2" x14ac:dyDescent="0.25">
      <c r="A342" s="12">
        <v>43815</v>
      </c>
      <c r="B342" s="18">
        <v>11.355649</v>
      </c>
    </row>
    <row r="343" spans="1:2" x14ac:dyDescent="0.25">
      <c r="A343" s="12">
        <v>43822</v>
      </c>
      <c r="B343" s="18">
        <v>10.851174</v>
      </c>
    </row>
    <row r="344" spans="1:2" x14ac:dyDescent="0.25">
      <c r="A344" s="12">
        <v>43829</v>
      </c>
      <c r="B344" s="18">
        <v>10.940200000000001</v>
      </c>
    </row>
    <row r="345" spans="1:2" x14ac:dyDescent="0.25">
      <c r="A345" s="12">
        <v>43836</v>
      </c>
      <c r="B345" s="18">
        <v>10.485182999999999</v>
      </c>
    </row>
    <row r="346" spans="1:2" x14ac:dyDescent="0.25">
      <c r="A346" s="12">
        <v>43843</v>
      </c>
      <c r="B346" s="18">
        <v>10.910524000000001</v>
      </c>
    </row>
    <row r="347" spans="1:2" x14ac:dyDescent="0.25">
      <c r="A347" s="12">
        <v>43850</v>
      </c>
      <c r="B347" s="18">
        <v>10.425832</v>
      </c>
    </row>
    <row r="348" spans="1:2" x14ac:dyDescent="0.25">
      <c r="A348" s="12">
        <v>43857</v>
      </c>
      <c r="B348" s="18">
        <v>10.148865000000001</v>
      </c>
    </row>
    <row r="349" spans="1:2" x14ac:dyDescent="0.25">
      <c r="A349" s="12">
        <v>43864</v>
      </c>
      <c r="B349" s="18">
        <v>11.899692999999999</v>
      </c>
    </row>
    <row r="350" spans="1:2" x14ac:dyDescent="0.25">
      <c r="A350" s="12">
        <v>43871</v>
      </c>
      <c r="B350" s="18">
        <v>11.286408</v>
      </c>
    </row>
    <row r="351" spans="1:2" x14ac:dyDescent="0.25">
      <c r="A351" s="12">
        <v>43878</v>
      </c>
      <c r="B351" s="18">
        <v>11.24</v>
      </c>
    </row>
    <row r="352" spans="1:2" x14ac:dyDescent="0.25">
      <c r="A352" s="12">
        <v>43885</v>
      </c>
      <c r="B352" s="18">
        <v>9.23</v>
      </c>
    </row>
    <row r="353" spans="1:2" x14ac:dyDescent="0.25">
      <c r="A353" s="12">
        <v>43892</v>
      </c>
      <c r="B353" s="18">
        <v>8.6</v>
      </c>
    </row>
    <row r="354" spans="1:2" x14ac:dyDescent="0.25">
      <c r="A354" s="12">
        <v>43899</v>
      </c>
      <c r="B354" s="18">
        <v>7.77</v>
      </c>
    </row>
    <row r="355" spans="1:2" x14ac:dyDescent="0.25">
      <c r="A355" s="12">
        <v>43906</v>
      </c>
      <c r="B355" s="18">
        <v>4.4800000000000004</v>
      </c>
    </row>
    <row r="356" spans="1:2" x14ac:dyDescent="0.25">
      <c r="A356" s="12">
        <v>43913</v>
      </c>
      <c r="B356" s="18">
        <v>6.31</v>
      </c>
    </row>
    <row r="357" spans="1:2" x14ac:dyDescent="0.25">
      <c r="A357" s="12">
        <v>43920</v>
      </c>
      <c r="B357" s="18">
        <v>4.5999999999999996</v>
      </c>
    </row>
    <row r="358" spans="1:2" x14ac:dyDescent="0.25">
      <c r="A358" s="12">
        <v>43927</v>
      </c>
      <c r="B358" s="18">
        <v>6.02</v>
      </c>
    </row>
    <row r="359" spans="1:2" x14ac:dyDescent="0.25">
      <c r="A359" s="12">
        <v>43934</v>
      </c>
      <c r="B359" s="18">
        <v>5.75</v>
      </c>
    </row>
    <row r="360" spans="1:2" x14ac:dyDescent="0.25">
      <c r="A360" s="12">
        <v>43941</v>
      </c>
      <c r="B360" s="18">
        <v>6.27</v>
      </c>
    </row>
    <row r="361" spans="1:2" x14ac:dyDescent="0.25">
      <c r="A361" s="12">
        <v>43948</v>
      </c>
      <c r="B361" s="18">
        <v>5.18</v>
      </c>
    </row>
    <row r="362" spans="1:2" x14ac:dyDescent="0.25">
      <c r="A362" s="12">
        <v>43955</v>
      </c>
      <c r="B362" s="18">
        <v>5.2</v>
      </c>
    </row>
    <row r="363" spans="1:2" x14ac:dyDescent="0.25">
      <c r="A363" s="12">
        <v>43962</v>
      </c>
      <c r="B363" s="18">
        <v>3.29</v>
      </c>
    </row>
    <row r="364" spans="1:2" x14ac:dyDescent="0.25">
      <c r="A364" s="12">
        <v>43969</v>
      </c>
      <c r="B364" s="18">
        <v>3.75</v>
      </c>
    </row>
    <row r="365" spans="1:2" x14ac:dyDescent="0.25">
      <c r="A365" s="12">
        <v>43976</v>
      </c>
      <c r="B365" s="18">
        <v>3.63</v>
      </c>
    </row>
    <row r="366" spans="1:2" x14ac:dyDescent="0.25">
      <c r="A366" s="12">
        <v>43983</v>
      </c>
      <c r="B366" s="18">
        <v>5.08</v>
      </c>
    </row>
    <row r="367" spans="1:2" x14ac:dyDescent="0.25">
      <c r="A367" s="12">
        <v>43990</v>
      </c>
      <c r="B367" s="18">
        <v>4.87</v>
      </c>
    </row>
    <row r="368" spans="1:2" x14ac:dyDescent="0.25">
      <c r="A368" s="12">
        <v>43997</v>
      </c>
      <c r="B368" s="18">
        <v>4.72</v>
      </c>
    </row>
    <row r="369" spans="1:2" x14ac:dyDescent="0.25">
      <c r="A369" s="12">
        <v>44004</v>
      </c>
      <c r="B369" s="18">
        <v>4.18</v>
      </c>
    </row>
    <row r="370" spans="1:2" x14ac:dyDescent="0.25">
      <c r="A370" s="12">
        <v>44011</v>
      </c>
      <c r="B370" s="18">
        <v>4.45</v>
      </c>
    </row>
    <row r="371" spans="1:2" x14ac:dyDescent="0.25">
      <c r="A371" s="12">
        <v>44018</v>
      </c>
      <c r="B371" s="18">
        <v>4.22</v>
      </c>
    </row>
    <row r="372" spans="1:2" x14ac:dyDescent="0.25">
      <c r="A372" s="12">
        <v>44025</v>
      </c>
      <c r="B372" s="18">
        <v>4.2</v>
      </c>
    </row>
    <row r="373" spans="1:2" x14ac:dyDescent="0.25">
      <c r="A373" s="12">
        <v>44032</v>
      </c>
      <c r="B373" s="18">
        <v>4.01</v>
      </c>
    </row>
    <row r="374" spans="1:2" x14ac:dyDescent="0.25">
      <c r="A374" s="12">
        <v>44039</v>
      </c>
      <c r="B374" s="18">
        <v>3.71</v>
      </c>
    </row>
    <row r="375" spans="1:2" x14ac:dyDescent="0.25">
      <c r="A375" s="12">
        <v>44046</v>
      </c>
      <c r="B375" s="18">
        <v>4</v>
      </c>
    </row>
    <row r="376" spans="1:2" x14ac:dyDescent="0.25">
      <c r="A376" s="12">
        <v>44053</v>
      </c>
      <c r="B376" s="18">
        <v>4.1900000000000004</v>
      </c>
    </row>
    <row r="377" spans="1:2" x14ac:dyDescent="0.25">
      <c r="A377" s="12">
        <v>44060</v>
      </c>
      <c r="B377" s="18">
        <v>3.79</v>
      </c>
    </row>
    <row r="378" spans="1:2" x14ac:dyDescent="0.25">
      <c r="A378" s="12">
        <v>44067</v>
      </c>
      <c r="B378" s="18">
        <v>3.71</v>
      </c>
    </row>
    <row r="379" spans="1:2" x14ac:dyDescent="0.25">
      <c r="A379" s="12">
        <v>44074</v>
      </c>
      <c r="B379" s="18">
        <v>3.87</v>
      </c>
    </row>
    <row r="380" spans="1:2" x14ac:dyDescent="0.25">
      <c r="A380" s="12">
        <v>44081</v>
      </c>
      <c r="B380" s="18">
        <v>3.51</v>
      </c>
    </row>
    <row r="381" spans="1:2" x14ac:dyDescent="0.25">
      <c r="A381" s="12">
        <v>44088</v>
      </c>
      <c r="B381" s="18">
        <v>3.05</v>
      </c>
    </row>
    <row r="382" spans="1:2" x14ac:dyDescent="0.25">
      <c r="A382" s="12">
        <v>44095</v>
      </c>
      <c r="B382" s="18">
        <v>2.7</v>
      </c>
    </row>
    <row r="383" spans="1:2" x14ac:dyDescent="0.25">
      <c r="A383" s="12">
        <v>44102</v>
      </c>
      <c r="B383" s="18">
        <v>2.91</v>
      </c>
    </row>
    <row r="384" spans="1:2" x14ac:dyDescent="0.25">
      <c r="A384" s="12">
        <v>44109</v>
      </c>
      <c r="B384" s="18">
        <v>3.55</v>
      </c>
    </row>
    <row r="385" spans="1:2" x14ac:dyDescent="0.25">
      <c r="A385" s="12">
        <v>44116</v>
      </c>
      <c r="B385" s="18">
        <v>3.26</v>
      </c>
    </row>
    <row r="386" spans="1:2" x14ac:dyDescent="0.25">
      <c r="A386" s="12">
        <v>44123</v>
      </c>
      <c r="B386" s="18">
        <v>3.39</v>
      </c>
    </row>
    <row r="387" spans="1:2" x14ac:dyDescent="0.25">
      <c r="A387" s="12">
        <v>44130</v>
      </c>
      <c r="B387" s="18">
        <v>2.9</v>
      </c>
    </row>
    <row r="388" spans="1:2" x14ac:dyDescent="0.25">
      <c r="A388" s="12">
        <v>44137</v>
      </c>
      <c r="B388" s="18">
        <v>4.08</v>
      </c>
    </row>
    <row r="389" spans="1:2" x14ac:dyDescent="0.25">
      <c r="A389" s="12">
        <v>44144</v>
      </c>
      <c r="B389" s="18">
        <v>4.79</v>
      </c>
    </row>
    <row r="390" spans="1:2" x14ac:dyDescent="0.25">
      <c r="A390" s="12">
        <v>44151</v>
      </c>
      <c r="B390" s="18">
        <v>6.05</v>
      </c>
    </row>
    <row r="391" spans="1:2" x14ac:dyDescent="0.25">
      <c r="A391" s="12">
        <v>44158</v>
      </c>
      <c r="B391" s="18">
        <v>6.89</v>
      </c>
    </row>
    <row r="392" spans="1:2" x14ac:dyDescent="0.25">
      <c r="A392" s="12">
        <v>44165</v>
      </c>
      <c r="B392" s="18">
        <v>7.75</v>
      </c>
    </row>
    <row r="393" spans="1:2" x14ac:dyDescent="0.25">
      <c r="A393" s="12">
        <v>44172</v>
      </c>
      <c r="B393" s="18">
        <v>6.91</v>
      </c>
    </row>
    <row r="394" spans="1:2" x14ac:dyDescent="0.25">
      <c r="A394" s="12">
        <v>44179</v>
      </c>
      <c r="B394" s="18">
        <v>6.99</v>
      </c>
    </row>
    <row r="395" spans="1:2" x14ac:dyDescent="0.25">
      <c r="A395" s="12">
        <v>44186</v>
      </c>
      <c r="B395" s="18">
        <v>7.18</v>
      </c>
    </row>
    <row r="396" spans="1:2" x14ac:dyDescent="0.25">
      <c r="A396" s="12">
        <v>44193</v>
      </c>
      <c r="B396" s="18">
        <v>7.02</v>
      </c>
    </row>
    <row r="397" spans="1:2" x14ac:dyDescent="0.25">
      <c r="A397" s="12">
        <v>44200</v>
      </c>
      <c r="B397" s="18">
        <v>6.81</v>
      </c>
    </row>
    <row r="398" spans="1:2" x14ac:dyDescent="0.25">
      <c r="A398" s="12">
        <v>44207</v>
      </c>
      <c r="B398" s="18">
        <v>6.9</v>
      </c>
    </row>
    <row r="399" spans="1:2" x14ac:dyDescent="0.25">
      <c r="A399" s="12">
        <v>44214</v>
      </c>
      <c r="B399" s="18">
        <v>6.33</v>
      </c>
    </row>
    <row r="400" spans="1:2" x14ac:dyDescent="0.25">
      <c r="A400" s="12">
        <v>44221</v>
      </c>
      <c r="B400" s="18">
        <v>6.37</v>
      </c>
    </row>
    <row r="401" spans="1:2" x14ac:dyDescent="0.25">
      <c r="A401" s="12">
        <v>44228</v>
      </c>
      <c r="B401" s="18">
        <v>7.64</v>
      </c>
    </row>
    <row r="402" spans="1:2" x14ac:dyDescent="0.25">
      <c r="A402" s="12">
        <v>44235</v>
      </c>
      <c r="B402" s="18">
        <v>6.78</v>
      </c>
    </row>
    <row r="403" spans="1:2" x14ac:dyDescent="0.25">
      <c r="A403" s="12">
        <v>44242</v>
      </c>
      <c r="B403" s="18">
        <v>7.69</v>
      </c>
    </row>
    <row r="404" spans="1:2" x14ac:dyDescent="0.25">
      <c r="A404" s="12">
        <v>44249</v>
      </c>
      <c r="B404" s="18">
        <v>7.67</v>
      </c>
    </row>
    <row r="405" spans="1:2" x14ac:dyDescent="0.25">
      <c r="A405" s="12">
        <v>44256</v>
      </c>
      <c r="B405" s="18">
        <v>7.82</v>
      </c>
    </row>
    <row r="406" spans="1:2" x14ac:dyDescent="0.25">
      <c r="A406" s="12">
        <v>44263</v>
      </c>
      <c r="B406" s="18">
        <v>8.9700000000000006</v>
      </c>
    </row>
    <row r="407" spans="1:2" x14ac:dyDescent="0.25">
      <c r="A407" s="12">
        <v>44270</v>
      </c>
      <c r="B407" s="18">
        <v>8.8000000000000007</v>
      </c>
    </row>
    <row r="408" spans="1:2" x14ac:dyDescent="0.25">
      <c r="A408" s="12">
        <v>44277</v>
      </c>
      <c r="B408" s="18">
        <v>8.7799999999999994</v>
      </c>
    </row>
    <row r="409" spans="1:2" x14ac:dyDescent="0.25">
      <c r="A409" s="12">
        <v>44284</v>
      </c>
      <c r="B409" s="18">
        <v>8.9700000000000006</v>
      </c>
    </row>
    <row r="410" spans="1:2" x14ac:dyDescent="0.25">
      <c r="A410" s="12">
        <v>44291</v>
      </c>
      <c r="B410" s="18">
        <v>8.67</v>
      </c>
    </row>
    <row r="411" spans="1:2" x14ac:dyDescent="0.25">
      <c r="A411" s="12">
        <v>44298</v>
      </c>
      <c r="B411" s="18">
        <v>9</v>
      </c>
    </row>
    <row r="412" spans="1:2" x14ac:dyDescent="0.25">
      <c r="A412" s="12">
        <v>44305</v>
      </c>
      <c r="B412" s="18">
        <v>9.91</v>
      </c>
    </row>
    <row r="413" spans="1:2" x14ac:dyDescent="0.25">
      <c r="A413" s="12">
        <v>44312</v>
      </c>
      <c r="B413" s="18">
        <v>10.01</v>
      </c>
    </row>
    <row r="414" spans="1:2" x14ac:dyDescent="0.25">
      <c r="A414" s="12">
        <v>44319</v>
      </c>
      <c r="B414" s="18">
        <v>10.34</v>
      </c>
    </row>
    <row r="415" spans="1:2" x14ac:dyDescent="0.25">
      <c r="A415" s="12">
        <v>44326</v>
      </c>
      <c r="B415" s="18">
        <v>8.9499999999999993</v>
      </c>
    </row>
    <row r="416" spans="1:2" x14ac:dyDescent="0.25">
      <c r="A416" s="12">
        <v>44333</v>
      </c>
      <c r="B416" s="18">
        <v>8.43</v>
      </c>
    </row>
    <row r="417" spans="1:2" x14ac:dyDescent="0.25">
      <c r="A417" s="12">
        <v>44340</v>
      </c>
      <c r="B417" s="18">
        <v>8.91</v>
      </c>
    </row>
    <row r="418" spans="1:2" x14ac:dyDescent="0.25">
      <c r="A418" s="12">
        <v>44347</v>
      </c>
      <c r="B418" s="18">
        <v>8.73</v>
      </c>
    </row>
    <row r="419" spans="1:2" x14ac:dyDescent="0.25">
      <c r="A419" s="12">
        <v>44354</v>
      </c>
      <c r="B419" s="18">
        <v>9.0399999999999991</v>
      </c>
    </row>
    <row r="420" spans="1:2" x14ac:dyDescent="0.25">
      <c r="A420" s="12">
        <v>44361</v>
      </c>
      <c r="B420" s="18">
        <v>8.41</v>
      </c>
    </row>
    <row r="421" spans="1:2" x14ac:dyDescent="0.25">
      <c r="A421" s="12">
        <v>44368</v>
      </c>
      <c r="B421" s="18">
        <v>9.44</v>
      </c>
    </row>
    <row r="422" spans="1:2" x14ac:dyDescent="0.25">
      <c r="A422" s="12">
        <v>44375</v>
      </c>
      <c r="B422" s="18">
        <v>8.89</v>
      </c>
    </row>
    <row r="423" spans="1:2" x14ac:dyDescent="0.25">
      <c r="A423" s="12">
        <v>44382</v>
      </c>
      <c r="B423" s="18">
        <v>8.9</v>
      </c>
    </row>
    <row r="424" spans="1:2" x14ac:dyDescent="0.25">
      <c r="A424" s="12">
        <v>44389</v>
      </c>
      <c r="B424" s="18">
        <v>8.44</v>
      </c>
    </row>
    <row r="425" spans="1:2" x14ac:dyDescent="0.25">
      <c r="A425" s="12">
        <v>44396</v>
      </c>
      <c r="B425" s="18">
        <v>8.7200000000000006</v>
      </c>
    </row>
    <row r="426" spans="1:2" x14ac:dyDescent="0.25">
      <c r="A426" s="12">
        <v>44403</v>
      </c>
      <c r="B426" s="18">
        <v>8.73</v>
      </c>
    </row>
    <row r="427" spans="1:2" x14ac:dyDescent="0.25">
      <c r="A427" s="12">
        <v>44410</v>
      </c>
      <c r="B427" s="18">
        <v>8.6</v>
      </c>
    </row>
    <row r="428" spans="1:2" x14ac:dyDescent="0.25">
      <c r="A428" s="12">
        <v>44417</v>
      </c>
      <c r="B428" s="18">
        <v>8.25</v>
      </c>
    </row>
    <row r="429" spans="1:2" x14ac:dyDescent="0.25">
      <c r="A429" s="12">
        <v>44424</v>
      </c>
      <c r="B429" s="18">
        <v>7.86</v>
      </c>
    </row>
    <row r="430" spans="1:2" x14ac:dyDescent="0.25">
      <c r="A430" s="12">
        <v>44431</v>
      </c>
      <c r="B430" s="18">
        <v>9.51</v>
      </c>
    </row>
    <row r="431" spans="1:2" x14ac:dyDescent="0.25">
      <c r="A431" s="12">
        <v>44438</v>
      </c>
      <c r="B431" s="18">
        <v>9.48</v>
      </c>
    </row>
    <row r="432" spans="1:2" x14ac:dyDescent="0.25">
      <c r="A432" s="12">
        <v>44445</v>
      </c>
      <c r="B432" s="18">
        <v>8.23</v>
      </c>
    </row>
    <row r="433" spans="1:2" x14ac:dyDescent="0.25">
      <c r="A433" s="12">
        <v>44452</v>
      </c>
      <c r="B433" s="18">
        <v>8.35</v>
      </c>
    </row>
    <row r="434" spans="1:2" x14ac:dyDescent="0.25">
      <c r="A434" s="12">
        <v>44459</v>
      </c>
      <c r="B434" s="18">
        <v>8.01</v>
      </c>
    </row>
    <row r="435" spans="1:2" x14ac:dyDescent="0.25">
      <c r="A435" s="12">
        <v>44466</v>
      </c>
      <c r="B435" s="18">
        <v>8.18</v>
      </c>
    </row>
    <row r="436" spans="1:2" x14ac:dyDescent="0.25">
      <c r="A436" s="12">
        <v>44473</v>
      </c>
      <c r="B436" s="18">
        <v>7.97</v>
      </c>
    </row>
    <row r="437" spans="1:2" x14ac:dyDescent="0.25">
      <c r="A437" s="12">
        <v>44480</v>
      </c>
      <c r="B437" s="18">
        <v>7.83</v>
      </c>
    </row>
    <row r="438" spans="1:2" x14ac:dyDescent="0.25">
      <c r="A438" s="12">
        <v>44487</v>
      </c>
      <c r="B438" s="18">
        <v>8.08</v>
      </c>
    </row>
    <row r="439" spans="1:2" x14ac:dyDescent="0.25">
      <c r="A439" s="12">
        <v>44494</v>
      </c>
      <c r="B439" s="18">
        <v>8.48</v>
      </c>
    </row>
    <row r="440" spans="1:2" x14ac:dyDescent="0.25">
      <c r="A440" s="12">
        <v>44501</v>
      </c>
      <c r="B440" s="18">
        <v>9.2899999999999991</v>
      </c>
    </row>
    <row r="441" spans="1:2" x14ac:dyDescent="0.25">
      <c r="A441" s="12">
        <v>44508</v>
      </c>
      <c r="B441" s="18">
        <v>10.81</v>
      </c>
    </row>
    <row r="442" spans="1:2" x14ac:dyDescent="0.25">
      <c r="A442" s="12">
        <v>44515</v>
      </c>
      <c r="B442" s="18">
        <v>10.35</v>
      </c>
    </row>
    <row r="443" spans="1:2" x14ac:dyDescent="0.25">
      <c r="A443" s="12">
        <v>44522</v>
      </c>
      <c r="B443" s="18">
        <v>9.64</v>
      </c>
    </row>
    <row r="444" spans="1:2" x14ac:dyDescent="0.25">
      <c r="A444" s="12">
        <v>44529</v>
      </c>
      <c r="B444" s="18">
        <v>9.4</v>
      </c>
    </row>
    <row r="445" spans="1:2" x14ac:dyDescent="0.25">
      <c r="A445" s="12">
        <v>44536</v>
      </c>
      <c r="B445" s="18">
        <v>10.15</v>
      </c>
    </row>
    <row r="446" spans="1:2" x14ac:dyDescent="0.25">
      <c r="A446" s="12">
        <v>44543</v>
      </c>
      <c r="B446" s="18">
        <v>9.73</v>
      </c>
    </row>
    <row r="447" spans="1:2" x14ac:dyDescent="0.25">
      <c r="A447" s="12">
        <v>44550</v>
      </c>
      <c r="B447" s="18">
        <v>10.52</v>
      </c>
    </row>
    <row r="448" spans="1:2" x14ac:dyDescent="0.25">
      <c r="A448" s="12">
        <v>44557</v>
      </c>
      <c r="B448" s="18">
        <v>10.5</v>
      </c>
    </row>
    <row r="449" spans="1:2" x14ac:dyDescent="0.25">
      <c r="A449" s="12">
        <v>44564</v>
      </c>
      <c r="B449" s="18">
        <v>10.039999999999999</v>
      </c>
    </row>
    <row r="450" spans="1:2" x14ac:dyDescent="0.25">
      <c r="A450" s="12">
        <v>44571</v>
      </c>
      <c r="B450" s="18">
        <v>8.93</v>
      </c>
    </row>
    <row r="451" spans="1:2" x14ac:dyDescent="0.25">
      <c r="A451" s="12">
        <v>44578</v>
      </c>
      <c r="B451" s="18">
        <v>8.39</v>
      </c>
    </row>
    <row r="452" spans="1:2" x14ac:dyDescent="0.25">
      <c r="A452" s="12">
        <v>44585</v>
      </c>
      <c r="B452" s="18">
        <v>8.1300000000000008</v>
      </c>
    </row>
    <row r="453" spans="1:2" x14ac:dyDescent="0.25">
      <c r="A453" s="12">
        <v>44592</v>
      </c>
      <c r="B453" s="18">
        <v>8.4700000000000006</v>
      </c>
    </row>
    <row r="454" spans="1:2" x14ac:dyDescent="0.25">
      <c r="A454" s="12">
        <v>44599</v>
      </c>
      <c r="B454" s="18">
        <v>9.32</v>
      </c>
    </row>
    <row r="455" spans="1:2" x14ac:dyDescent="0.25">
      <c r="A455" s="12">
        <v>44606</v>
      </c>
      <c r="B455" s="18">
        <v>9.17</v>
      </c>
    </row>
    <row r="456" spans="1:2" x14ac:dyDescent="0.25">
      <c r="A456" s="12">
        <v>44613</v>
      </c>
      <c r="B456" s="18">
        <v>9.1300000000000008</v>
      </c>
    </row>
    <row r="457" spans="1:2" x14ac:dyDescent="0.25">
      <c r="A457" s="12">
        <v>44620</v>
      </c>
      <c r="B457" s="18">
        <v>8.1199999999999992</v>
      </c>
    </row>
    <row r="458" spans="1:2" x14ac:dyDescent="0.25">
      <c r="A458" s="12">
        <v>44627</v>
      </c>
      <c r="B458" s="18">
        <v>8.2100000000000009</v>
      </c>
    </row>
    <row r="459" spans="1:2" x14ac:dyDescent="0.25">
      <c r="A459" s="12">
        <v>44634</v>
      </c>
      <c r="B459" s="18">
        <v>9.06</v>
      </c>
    </row>
    <row r="460" spans="1:2" x14ac:dyDescent="0.25">
      <c r="A460" s="12">
        <v>44641</v>
      </c>
      <c r="B460" s="18">
        <v>8.92</v>
      </c>
    </row>
    <row r="461" spans="1:2" x14ac:dyDescent="0.25">
      <c r="A461" s="12">
        <v>44648</v>
      </c>
      <c r="B461" s="18">
        <v>8.9700000000000006</v>
      </c>
    </row>
    <row r="462" spans="1:2" x14ac:dyDescent="0.25">
      <c r="A462" s="12">
        <v>44655</v>
      </c>
      <c r="B462" s="18">
        <v>8.59</v>
      </c>
    </row>
    <row r="463" spans="1:2" x14ac:dyDescent="0.25">
      <c r="A463" s="12">
        <v>44662</v>
      </c>
      <c r="B463" s="18">
        <v>8.56</v>
      </c>
    </row>
    <row r="464" spans="1:2" x14ac:dyDescent="0.25">
      <c r="A464" s="12">
        <v>44669</v>
      </c>
      <c r="B464" s="18">
        <v>8.07</v>
      </c>
    </row>
    <row r="465" spans="1:2" x14ac:dyDescent="0.25">
      <c r="A465" s="12">
        <v>44676</v>
      </c>
      <c r="B465" s="18">
        <v>8.11</v>
      </c>
    </row>
    <row r="466" spans="1:2" x14ac:dyDescent="0.25">
      <c r="A466" s="12">
        <v>44683</v>
      </c>
      <c r="B466" s="18">
        <v>7.28</v>
      </c>
    </row>
    <row r="467" spans="1:2" x14ac:dyDescent="0.25">
      <c r="A467" s="12">
        <v>44690</v>
      </c>
      <c r="B467" s="18">
        <v>6.58</v>
      </c>
    </row>
    <row r="468" spans="1:2" x14ac:dyDescent="0.25">
      <c r="A468" s="12">
        <v>44697</v>
      </c>
      <c r="B468" s="18">
        <v>6.27</v>
      </c>
    </row>
    <row r="469" spans="1:2" x14ac:dyDescent="0.25">
      <c r="A469" s="12">
        <v>44704</v>
      </c>
      <c r="B469" s="18">
        <v>7.08</v>
      </c>
    </row>
    <row r="470" spans="1:2" x14ac:dyDescent="0.25">
      <c r="A470" s="12">
        <v>44711</v>
      </c>
      <c r="B470" s="18">
        <v>7.27</v>
      </c>
    </row>
    <row r="471" spans="1:2" x14ac:dyDescent="0.25">
      <c r="A471" s="12">
        <v>44718</v>
      </c>
      <c r="B471" s="18">
        <v>7.05</v>
      </c>
    </row>
    <row r="472" spans="1:2" x14ac:dyDescent="0.25">
      <c r="A472" s="12">
        <v>44725</v>
      </c>
      <c r="B472" s="18">
        <v>7.04</v>
      </c>
    </row>
    <row r="473" spans="1:2" x14ac:dyDescent="0.25">
      <c r="A473" s="12">
        <v>44732</v>
      </c>
      <c r="B473" s="18">
        <v>8.0500000000000007</v>
      </c>
    </row>
    <row r="474" spans="1:2" x14ac:dyDescent="0.25">
      <c r="A474" s="12">
        <v>44739</v>
      </c>
      <c r="B474" s="18">
        <v>7.77</v>
      </c>
    </row>
    <row r="475" spans="1:2" x14ac:dyDescent="0.25">
      <c r="A475" s="12">
        <v>44746</v>
      </c>
      <c r="B475" s="18">
        <v>7.68</v>
      </c>
    </row>
    <row r="476" spans="1:2" x14ac:dyDescent="0.25">
      <c r="A476" s="12">
        <v>44753</v>
      </c>
      <c r="B476" s="18">
        <v>7.3</v>
      </c>
    </row>
    <row r="477" spans="1:2" x14ac:dyDescent="0.25">
      <c r="A477" s="12">
        <v>44760</v>
      </c>
      <c r="B477" s="18">
        <v>7.8</v>
      </c>
    </row>
    <row r="478" spans="1:2" x14ac:dyDescent="0.25">
      <c r="A478" s="12">
        <v>44767</v>
      </c>
      <c r="B478" s="18">
        <v>7.32</v>
      </c>
    </row>
    <row r="479" spans="1:2" x14ac:dyDescent="0.25">
      <c r="A479" s="12">
        <v>44774</v>
      </c>
      <c r="B479" s="18">
        <v>7.52</v>
      </c>
    </row>
    <row r="480" spans="1:2" x14ac:dyDescent="0.25">
      <c r="A480" s="12">
        <v>44781</v>
      </c>
      <c r="B480" s="18">
        <v>7.66</v>
      </c>
    </row>
    <row r="481" spans="1:2" x14ac:dyDescent="0.25">
      <c r="A481" s="12">
        <v>44788</v>
      </c>
      <c r="B481" s="18">
        <v>7.5</v>
      </c>
    </row>
    <row r="482" spans="1:2" x14ac:dyDescent="0.25">
      <c r="A482" s="12">
        <v>44795</v>
      </c>
      <c r="B482" s="18">
        <v>7.94</v>
      </c>
    </row>
    <row r="483" spans="1:2" x14ac:dyDescent="0.25">
      <c r="A483" s="12">
        <v>44802</v>
      </c>
      <c r="B483" s="18">
        <v>7.53</v>
      </c>
    </row>
    <row r="484" spans="1:2" x14ac:dyDescent="0.25">
      <c r="A484" s="12">
        <v>44809</v>
      </c>
      <c r="B484" s="18">
        <v>7.86</v>
      </c>
    </row>
    <row r="485" spans="1:2" x14ac:dyDescent="0.25">
      <c r="A485" s="12">
        <v>44816</v>
      </c>
      <c r="B485" s="18">
        <v>7.69</v>
      </c>
    </row>
    <row r="486" spans="1:2" x14ac:dyDescent="0.25">
      <c r="A486" s="12">
        <v>44823</v>
      </c>
      <c r="B486" s="18">
        <v>7.38</v>
      </c>
    </row>
    <row r="487" spans="1:2" x14ac:dyDescent="0.25">
      <c r="A487" s="12">
        <v>44830</v>
      </c>
      <c r="B487" s="18">
        <v>6.32</v>
      </c>
    </row>
    <row r="488" spans="1:2" x14ac:dyDescent="0.25">
      <c r="A488" s="12">
        <v>44837</v>
      </c>
      <c r="B488" s="18">
        <v>6.33</v>
      </c>
    </row>
    <row r="489" spans="1:2" x14ac:dyDescent="0.25">
      <c r="A489" s="12">
        <v>44844</v>
      </c>
      <c r="B489" s="18">
        <v>6.45</v>
      </c>
    </row>
    <row r="490" spans="1:2" x14ac:dyDescent="0.25">
      <c r="A490" s="12">
        <v>44851</v>
      </c>
      <c r="B490" s="18">
        <v>6.43</v>
      </c>
    </row>
    <row r="491" spans="1:2" x14ac:dyDescent="0.25">
      <c r="A491" s="12">
        <v>44858</v>
      </c>
      <c r="B491" s="18">
        <v>6.73</v>
      </c>
    </row>
    <row r="492" spans="1:2" x14ac:dyDescent="0.25">
      <c r="A492" s="12">
        <v>44865</v>
      </c>
      <c r="B492" s="18">
        <v>6.93</v>
      </c>
    </row>
    <row r="493" spans="1:2" x14ac:dyDescent="0.25">
      <c r="A493" s="12">
        <v>44872</v>
      </c>
      <c r="B493" s="18">
        <v>7.76</v>
      </c>
    </row>
    <row r="494" spans="1:2" x14ac:dyDescent="0.25">
      <c r="A494" s="12">
        <v>44879</v>
      </c>
      <c r="B494" s="18">
        <v>7.77</v>
      </c>
    </row>
    <row r="495" spans="1:2" x14ac:dyDescent="0.25">
      <c r="A495" s="12">
        <v>44886</v>
      </c>
      <c r="B495" s="18">
        <v>7.58</v>
      </c>
    </row>
    <row r="496" spans="1:2" x14ac:dyDescent="0.25">
      <c r="A496" s="12">
        <v>44893</v>
      </c>
      <c r="B496" s="18">
        <v>8.07</v>
      </c>
    </row>
    <row r="497" spans="1:2" x14ac:dyDescent="0.25">
      <c r="A497" s="12">
        <v>44900</v>
      </c>
      <c r="B497" s="18">
        <v>7.89</v>
      </c>
    </row>
    <row r="498" spans="1:2" x14ac:dyDescent="0.25">
      <c r="A498" s="12">
        <v>44907</v>
      </c>
      <c r="B498" s="18">
        <v>7.94</v>
      </c>
    </row>
    <row r="499" spans="1:2" x14ac:dyDescent="0.25">
      <c r="A499" s="12">
        <v>44914</v>
      </c>
      <c r="B499" s="18">
        <v>8.32</v>
      </c>
    </row>
    <row r="500" spans="1:2" x14ac:dyDescent="0.25">
      <c r="A500" s="12">
        <v>44921</v>
      </c>
      <c r="B500" s="18">
        <v>8.56</v>
      </c>
    </row>
    <row r="501" spans="1:2" x14ac:dyDescent="0.25">
      <c r="A501" s="12">
        <v>44928</v>
      </c>
      <c r="B501" s="18">
        <v>9.1999999999999993</v>
      </c>
    </row>
    <row r="502" spans="1:2" x14ac:dyDescent="0.25">
      <c r="A502" s="12">
        <v>44935</v>
      </c>
      <c r="B502" s="18">
        <v>9.51</v>
      </c>
    </row>
    <row r="503" spans="1:2" x14ac:dyDescent="0.25">
      <c r="A503" s="12">
        <v>44942</v>
      </c>
      <c r="B503" s="18">
        <v>9.52</v>
      </c>
    </row>
    <row r="504" spans="1:2" x14ac:dyDescent="0.25">
      <c r="A504" s="12">
        <v>44949</v>
      </c>
      <c r="B504" s="18">
        <v>9.86</v>
      </c>
    </row>
    <row r="505" spans="1:2" x14ac:dyDescent="0.25">
      <c r="A505" s="12">
        <v>44956</v>
      </c>
      <c r="B505" s="18">
        <v>10.220000000000001</v>
      </c>
    </row>
    <row r="506" spans="1:2" x14ac:dyDescent="0.25">
      <c r="A506" s="12">
        <v>44963</v>
      </c>
      <c r="B506" s="18">
        <v>10.41</v>
      </c>
    </row>
    <row r="507" spans="1:2" x14ac:dyDescent="0.25">
      <c r="A507" s="12">
        <v>44970</v>
      </c>
      <c r="B507" s="18">
        <v>11.05</v>
      </c>
    </row>
    <row r="508" spans="1:2" x14ac:dyDescent="0.25">
      <c r="A508" s="12">
        <v>44977</v>
      </c>
      <c r="B508" s="18">
        <v>11.15</v>
      </c>
    </row>
    <row r="509" spans="1:2" x14ac:dyDescent="0.25">
      <c r="A509" s="12">
        <v>44984</v>
      </c>
      <c r="B509" s="18">
        <v>11.58</v>
      </c>
    </row>
    <row r="510" spans="1:2" x14ac:dyDescent="0.25">
      <c r="A510" s="12">
        <v>44991</v>
      </c>
      <c r="B510" s="18">
        <v>10.72</v>
      </c>
    </row>
    <row r="511" spans="1:2" x14ac:dyDescent="0.25">
      <c r="A511" s="12">
        <v>44998</v>
      </c>
      <c r="B511" s="18">
        <v>10.87</v>
      </c>
    </row>
    <row r="512" spans="1:2" x14ac:dyDescent="0.25">
      <c r="A512" s="12">
        <v>45005</v>
      </c>
      <c r="B512" s="18">
        <v>11.6</v>
      </c>
    </row>
    <row r="513" spans="1:2" x14ac:dyDescent="0.25">
      <c r="A513" s="12">
        <v>45012</v>
      </c>
      <c r="B513" s="18">
        <v>12.06</v>
      </c>
    </row>
    <row r="514" spans="1:2" x14ac:dyDescent="0.25">
      <c r="A514" s="12">
        <v>45019</v>
      </c>
      <c r="B514" s="18">
        <v>11.64</v>
      </c>
    </row>
    <row r="515" spans="1:2" x14ac:dyDescent="0.25">
      <c r="A515" s="12">
        <v>45026</v>
      </c>
      <c r="B515" s="18">
        <v>12.26</v>
      </c>
    </row>
    <row r="516" spans="1:2" x14ac:dyDescent="0.25">
      <c r="A516" s="12">
        <v>45033</v>
      </c>
      <c r="B516" s="18">
        <v>12.3</v>
      </c>
    </row>
    <row r="517" spans="1:2" x14ac:dyDescent="0.25">
      <c r="A517" s="12">
        <v>45040</v>
      </c>
      <c r="B517" s="18">
        <v>11.87</v>
      </c>
    </row>
    <row r="518" spans="1:2" x14ac:dyDescent="0.25">
      <c r="A518" s="12">
        <v>45047</v>
      </c>
      <c r="B518" s="18">
        <v>12.1</v>
      </c>
    </row>
    <row r="519" spans="1:2" x14ac:dyDescent="0.25">
      <c r="A519" s="12">
        <v>45054</v>
      </c>
      <c r="B519" s="18">
        <v>11.23</v>
      </c>
    </row>
    <row r="520" spans="1:2" x14ac:dyDescent="0.25">
      <c r="A520" s="12">
        <v>45061</v>
      </c>
      <c r="B520" s="18">
        <v>11.24</v>
      </c>
    </row>
    <row r="521" spans="1:2" x14ac:dyDescent="0.25">
      <c r="A521" s="12">
        <v>45068</v>
      </c>
      <c r="B521" s="18">
        <v>11.03</v>
      </c>
    </row>
    <row r="522" spans="1:2" x14ac:dyDescent="0.25">
      <c r="A522" s="12">
        <v>45075</v>
      </c>
      <c r="B522" s="18">
        <v>11.55</v>
      </c>
    </row>
    <row r="523" spans="1:2" x14ac:dyDescent="0.25">
      <c r="A523" s="12">
        <v>45082</v>
      </c>
      <c r="B523" s="18">
        <v>11.81</v>
      </c>
    </row>
    <row r="524" spans="1:2" x14ac:dyDescent="0.25">
      <c r="A524" s="12">
        <v>45089</v>
      </c>
      <c r="B524" s="18">
        <v>12.44</v>
      </c>
    </row>
    <row r="525" spans="1:2" x14ac:dyDescent="0.25">
      <c r="A525" s="12">
        <v>45096</v>
      </c>
      <c r="B525" s="18">
        <v>12.22</v>
      </c>
    </row>
    <row r="526" spans="1:2" x14ac:dyDescent="0.25">
      <c r="A526" s="12">
        <v>45103</v>
      </c>
      <c r="B526" s="18">
        <v>12.29</v>
      </c>
    </row>
    <row r="527" spans="1:2" x14ac:dyDescent="0.25">
      <c r="A527" s="12">
        <v>45110</v>
      </c>
      <c r="B527" s="18">
        <v>12.45</v>
      </c>
    </row>
    <row r="528" spans="1:2" x14ac:dyDescent="0.25">
      <c r="A528" s="12">
        <v>45117</v>
      </c>
      <c r="B528" s="18">
        <v>12.22</v>
      </c>
    </row>
    <row r="529" spans="1:2" x14ac:dyDescent="0.25">
      <c r="A529" s="12">
        <v>45124</v>
      </c>
      <c r="B529" s="18">
        <v>12.05</v>
      </c>
    </row>
    <row r="530" spans="1:2" x14ac:dyDescent="0.25">
      <c r="A530" s="12">
        <v>45131</v>
      </c>
      <c r="B530" s="18">
        <v>11.98</v>
      </c>
    </row>
    <row r="531" spans="1:2" x14ac:dyDescent="0.25">
      <c r="A531" s="12">
        <v>45138</v>
      </c>
      <c r="B531" s="18">
        <v>12.07</v>
      </c>
    </row>
    <row r="532" spans="1:2" x14ac:dyDescent="0.25">
      <c r="A532" s="12">
        <v>45145</v>
      </c>
      <c r="B532" s="18">
        <v>11.72</v>
      </c>
    </row>
    <row r="533" spans="1:2" x14ac:dyDescent="0.25">
      <c r="A533" s="12">
        <v>45152</v>
      </c>
      <c r="B533" s="18">
        <v>11.28</v>
      </c>
    </row>
    <row r="534" spans="1:2" x14ac:dyDescent="0.25">
      <c r="A534" s="12">
        <v>45159</v>
      </c>
      <c r="B534" s="18">
        <v>11.02</v>
      </c>
    </row>
    <row r="535" spans="1:2" x14ac:dyDescent="0.25">
      <c r="A535" s="12">
        <v>45166</v>
      </c>
      <c r="B535" s="18">
        <v>11.57</v>
      </c>
    </row>
    <row r="536" spans="1:2" x14ac:dyDescent="0.25">
      <c r="A536" s="12">
        <v>45173</v>
      </c>
      <c r="B536" s="18">
        <v>11.31</v>
      </c>
    </row>
    <row r="537" spans="1:2" x14ac:dyDescent="0.25">
      <c r="A537" s="12">
        <v>45180</v>
      </c>
      <c r="B537" s="18">
        <v>11.91</v>
      </c>
    </row>
    <row r="538" spans="1:2" x14ac:dyDescent="0.25">
      <c r="A538" s="12">
        <v>45187</v>
      </c>
      <c r="B538" s="18">
        <v>11.87</v>
      </c>
    </row>
    <row r="539" spans="1:2" x14ac:dyDescent="0.25">
      <c r="A539" s="12">
        <v>45194</v>
      </c>
      <c r="B539" s="18">
        <v>10.97</v>
      </c>
    </row>
    <row r="540" spans="1:2" x14ac:dyDescent="0.25">
      <c r="A540" s="12">
        <v>45201</v>
      </c>
      <c r="B540" s="18">
        <v>10.55</v>
      </c>
    </row>
    <row r="541" spans="1:2" x14ac:dyDescent="0.25">
      <c r="A541" s="12">
        <v>45208</v>
      </c>
      <c r="B541" s="18">
        <v>9.67</v>
      </c>
    </row>
    <row r="542" spans="1:2" x14ac:dyDescent="0.25">
      <c r="A542" s="12">
        <v>45215</v>
      </c>
      <c r="B542" s="18">
        <v>9.49</v>
      </c>
    </row>
    <row r="543" spans="1:2" x14ac:dyDescent="0.25">
      <c r="A543" s="12">
        <v>45222</v>
      </c>
      <c r="B543" s="18">
        <v>9.14</v>
      </c>
    </row>
    <row r="544" spans="1:2" x14ac:dyDescent="0.25">
      <c r="A544" s="12">
        <v>45229</v>
      </c>
      <c r="B544" s="18">
        <v>9.81</v>
      </c>
    </row>
    <row r="545" spans="1:2" x14ac:dyDescent="0.25">
      <c r="A545" s="12">
        <v>45236</v>
      </c>
      <c r="B545" s="18">
        <v>9.7899999999999991</v>
      </c>
    </row>
    <row r="546" spans="1:2" x14ac:dyDescent="0.25">
      <c r="A546" s="12">
        <v>45243</v>
      </c>
      <c r="B546" s="18">
        <v>11.06</v>
      </c>
    </row>
    <row r="547" spans="1:2" x14ac:dyDescent="0.25">
      <c r="A547" s="12">
        <v>45250</v>
      </c>
      <c r="B547" s="18">
        <v>11.36</v>
      </c>
    </row>
    <row r="548" spans="1:2" x14ac:dyDescent="0.25">
      <c r="A548" s="12">
        <v>45257</v>
      </c>
      <c r="B548" s="18">
        <v>11.58</v>
      </c>
    </row>
    <row r="549" spans="1:2" x14ac:dyDescent="0.25">
      <c r="A549" s="12">
        <v>45264</v>
      </c>
      <c r="B549" s="18">
        <v>11.62</v>
      </c>
    </row>
    <row r="550" spans="1:2" x14ac:dyDescent="0.25">
      <c r="A550" s="12">
        <v>45271</v>
      </c>
      <c r="B550" s="18">
        <v>12.52</v>
      </c>
    </row>
    <row r="551" spans="1:2" x14ac:dyDescent="0.25">
      <c r="A551" s="12">
        <v>45278</v>
      </c>
      <c r="B551" s="18">
        <v>12.45</v>
      </c>
    </row>
    <row r="552" spans="1:2" x14ac:dyDescent="0.25">
      <c r="A552" s="12">
        <v>45285</v>
      </c>
      <c r="B552" s="18">
        <v>12.42</v>
      </c>
    </row>
    <row r="553" spans="1:2" x14ac:dyDescent="0.25">
      <c r="A553" s="12">
        <v>45292</v>
      </c>
      <c r="B553" s="18">
        <v>11.52</v>
      </c>
    </row>
    <row r="554" spans="1:2" x14ac:dyDescent="0.25">
      <c r="A554" s="12">
        <v>45299</v>
      </c>
      <c r="B554" s="18">
        <v>12.24</v>
      </c>
    </row>
    <row r="555" spans="1:2" x14ac:dyDescent="0.25">
      <c r="A555" s="12">
        <v>45306</v>
      </c>
      <c r="B555" s="18">
        <v>12.1</v>
      </c>
    </row>
    <row r="556" spans="1:2" x14ac:dyDescent="0.25">
      <c r="A556" s="12">
        <v>45313</v>
      </c>
      <c r="B556" s="18">
        <v>12.16</v>
      </c>
    </row>
    <row r="557" spans="1:2" x14ac:dyDescent="0.25">
      <c r="A557" s="12">
        <v>45320</v>
      </c>
      <c r="B557" s="18">
        <v>12.1</v>
      </c>
    </row>
    <row r="558" spans="1:2" x14ac:dyDescent="0.25">
      <c r="A558" s="12">
        <v>45327</v>
      </c>
      <c r="B558" s="18">
        <v>11.62</v>
      </c>
    </row>
    <row r="559" spans="1:2" x14ac:dyDescent="0.25">
      <c r="A559" s="12">
        <v>45334</v>
      </c>
      <c r="B559" s="18">
        <v>11.9</v>
      </c>
    </row>
    <row r="560" spans="1:2" x14ac:dyDescent="0.25">
      <c r="A560" s="12">
        <v>45341</v>
      </c>
      <c r="B560" s="18">
        <v>13.1</v>
      </c>
    </row>
    <row r="561" spans="1:2" x14ac:dyDescent="0.25">
      <c r="A561" s="12">
        <v>45348</v>
      </c>
      <c r="B561" s="18">
        <v>12.67</v>
      </c>
    </row>
    <row r="562" spans="1:2" x14ac:dyDescent="0.25">
      <c r="A562" s="12">
        <v>45355</v>
      </c>
      <c r="B562" s="18">
        <v>12.73</v>
      </c>
    </row>
    <row r="563" spans="1:2" x14ac:dyDescent="0.25">
      <c r="A563" s="12">
        <v>45362</v>
      </c>
      <c r="B563" s="18">
        <v>12.34</v>
      </c>
    </row>
    <row r="564" spans="1:2" x14ac:dyDescent="0.25">
      <c r="A564" s="12">
        <v>45369</v>
      </c>
      <c r="B564" s="18">
        <v>11.78</v>
      </c>
    </row>
    <row r="565" spans="1:2" x14ac:dyDescent="0.25">
      <c r="A565" s="12">
        <v>45373</v>
      </c>
      <c r="B565" s="18">
        <v>11.78</v>
      </c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"/>
  <sheetViews>
    <sheetView workbookViewId="0">
      <selection activeCell="J30" sqref="J3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2024-03-23T15:54:34Z</dcterms:modified>
</cp:coreProperties>
</file>