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40ADB66D-227D-4E33-980A-08127615B884}" xr6:coauthVersionLast="47" xr6:coauthVersionMax="47" xr10:uidLastSave="{00000000-0000-0000-0000-000000000000}"/>
  <bookViews>
    <workbookView xWindow="2400" yWindow="2175" windowWidth="16845" windowHeight="12285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2" l="1"/>
  <c r="X32" i="2"/>
  <c r="W31" i="2"/>
  <c r="V30" i="2"/>
  <c r="V21" i="2"/>
  <c r="V9" i="2"/>
  <c r="V16" i="2" s="1"/>
  <c r="V20" i="2" s="1"/>
  <c r="V22" i="2" s="1"/>
  <c r="V26" i="2" s="1"/>
  <c r="W21" i="2"/>
  <c r="X26" i="2"/>
  <c r="X21" i="2"/>
  <c r="W9" i="2"/>
  <c r="W16" i="2" s="1"/>
  <c r="W20" i="2" s="1"/>
  <c r="X9" i="2"/>
  <c r="X16" i="2" s="1"/>
  <c r="X20" i="2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30" i="2"/>
  <c r="L30" i="2"/>
  <c r="Z38" i="2"/>
  <c r="AA38" i="2"/>
  <c r="Z39" i="2"/>
  <c r="AA39" i="2"/>
  <c r="Y38" i="2"/>
  <c r="Y39" i="2"/>
  <c r="X39" i="2"/>
  <c r="W39" i="2"/>
  <c r="X38" i="2"/>
  <c r="W38" i="2"/>
  <c r="AA40" i="2"/>
  <c r="Z40" i="2"/>
  <c r="Y40" i="2"/>
  <c r="X40" i="2"/>
  <c r="W40" i="2"/>
  <c r="AA35" i="2"/>
  <c r="AA36" i="2"/>
  <c r="AA37" i="2"/>
  <c r="Z35" i="2"/>
  <c r="Z36" i="2"/>
  <c r="Z37" i="2"/>
  <c r="Y35" i="2"/>
  <c r="Y36" i="2"/>
  <c r="Y37" i="2"/>
  <c r="X37" i="2"/>
  <c r="X36" i="2"/>
  <c r="X35" i="2"/>
  <c r="W37" i="2"/>
  <c r="W36" i="2"/>
  <c r="W35" i="2"/>
  <c r="J19" i="2"/>
  <c r="J18" i="2"/>
  <c r="J17" i="2"/>
  <c r="J15" i="2"/>
  <c r="J14" i="2"/>
  <c r="J13" i="2"/>
  <c r="J12" i="2"/>
  <c r="J11" i="2"/>
  <c r="J10" i="2"/>
  <c r="J8" i="2"/>
  <c r="J7" i="2"/>
  <c r="E21" i="2"/>
  <c r="E9" i="2"/>
  <c r="E16" i="2" s="1"/>
  <c r="E20" i="2" s="1"/>
  <c r="C21" i="2"/>
  <c r="C9" i="2"/>
  <c r="C16" i="2" s="1"/>
  <c r="C20" i="2" s="1"/>
  <c r="H21" i="2"/>
  <c r="D21" i="2"/>
  <c r="D9" i="2"/>
  <c r="D16" i="2" s="1"/>
  <c r="D20" i="2" s="1"/>
  <c r="H9" i="2"/>
  <c r="H16" i="2" s="1"/>
  <c r="H20" i="2" s="1"/>
  <c r="G21" i="2"/>
  <c r="G9" i="2"/>
  <c r="G16" i="2" s="1"/>
  <c r="G20" i="2" s="1"/>
  <c r="N27" i="2"/>
  <c r="N19" i="2"/>
  <c r="N18" i="2"/>
  <c r="N17" i="2"/>
  <c r="N15" i="2"/>
  <c r="N14" i="2"/>
  <c r="N13" i="2"/>
  <c r="N12" i="2"/>
  <c r="N11" i="2"/>
  <c r="N10" i="2"/>
  <c r="N8" i="2"/>
  <c r="N7" i="2"/>
  <c r="K21" i="2"/>
  <c r="K9" i="2"/>
  <c r="K16" i="2" s="1"/>
  <c r="K20" i="2" s="1"/>
  <c r="I21" i="2"/>
  <c r="I9" i="2"/>
  <c r="I16" i="2" s="1"/>
  <c r="I20" i="2" s="1"/>
  <c r="R19" i="2"/>
  <c r="R17" i="2"/>
  <c r="R11" i="2"/>
  <c r="R12" i="2"/>
  <c r="R13" i="2"/>
  <c r="R14" i="2"/>
  <c r="R15" i="2"/>
  <c r="R10" i="2"/>
  <c r="R8" i="2"/>
  <c r="R7" i="2"/>
  <c r="L9" i="2"/>
  <c r="L16" i="2" s="1"/>
  <c r="L20" i="2" s="1"/>
  <c r="L22" i="2" s="1"/>
  <c r="L26" i="2" s="1"/>
  <c r="P21" i="2"/>
  <c r="P9" i="2"/>
  <c r="P16" i="2" s="1"/>
  <c r="P20" i="2" s="1"/>
  <c r="Z21" i="2"/>
  <c r="Y9" i="2"/>
  <c r="Y16" i="2" s="1"/>
  <c r="Y20" i="2" s="1"/>
  <c r="Y22" i="2" s="1"/>
  <c r="Y30" i="2" s="1"/>
  <c r="Z9" i="2"/>
  <c r="Z16" i="2" s="1"/>
  <c r="Z20" i="2" s="1"/>
  <c r="AA21" i="2"/>
  <c r="AA18" i="2"/>
  <c r="R18" i="2" s="1"/>
  <c r="AA9" i="2"/>
  <c r="AA16" i="2" s="1"/>
  <c r="M9" i="2"/>
  <c r="M16" i="2" s="1"/>
  <c r="M20" i="2" s="1"/>
  <c r="Q21" i="2"/>
  <c r="Q9" i="2"/>
  <c r="O9" i="2"/>
  <c r="O16" i="2" s="1"/>
  <c r="O20" i="2" s="1"/>
  <c r="O22" i="2" s="1"/>
  <c r="O26" i="2" s="1"/>
  <c r="S21" i="2"/>
  <c r="S9" i="2"/>
  <c r="S16" i="2" s="1"/>
  <c r="S20" i="2" s="1"/>
  <c r="L4" i="1"/>
  <c r="W22" i="2" l="1"/>
  <c r="W26" i="2" s="1"/>
  <c r="X22" i="2"/>
  <c r="Y31" i="2" s="1"/>
  <c r="O30" i="2"/>
  <c r="X30" i="2"/>
  <c r="AA20" i="2"/>
  <c r="AA32" i="2" s="1"/>
  <c r="G22" i="2"/>
  <c r="P22" i="2"/>
  <c r="Y26" i="2"/>
  <c r="H32" i="2"/>
  <c r="L32" i="2"/>
  <c r="R21" i="2"/>
  <c r="P32" i="2"/>
  <c r="S22" i="2"/>
  <c r="R9" i="2"/>
  <c r="R16" i="2" s="1"/>
  <c r="C22" i="2"/>
  <c r="C30" i="2" s="1"/>
  <c r="G32" i="2"/>
  <c r="K32" i="2"/>
  <c r="S32" i="2"/>
  <c r="J21" i="2"/>
  <c r="N9" i="2"/>
  <c r="N21" i="2"/>
  <c r="M22" i="2"/>
  <c r="M30" i="2" s="1"/>
  <c r="M32" i="2"/>
  <c r="S29" i="2"/>
  <c r="Q29" i="2"/>
  <c r="Z32" i="2"/>
  <c r="Z29" i="2"/>
  <c r="AA29" i="2"/>
  <c r="M29" i="2"/>
  <c r="K29" i="2"/>
  <c r="I32" i="2"/>
  <c r="P29" i="2"/>
  <c r="O32" i="2"/>
  <c r="J9" i="2"/>
  <c r="J16" i="2" s="1"/>
  <c r="J20" i="2" s="1"/>
  <c r="E22" i="2"/>
  <c r="E30" i="2" s="1"/>
  <c r="I29" i="2"/>
  <c r="G29" i="2"/>
  <c r="H22" i="2"/>
  <c r="D22" i="2"/>
  <c r="L29" i="2"/>
  <c r="H29" i="2"/>
  <c r="K22" i="2"/>
  <c r="K30" i="2" s="1"/>
  <c r="O29" i="2"/>
  <c r="I22" i="2"/>
  <c r="Y32" i="2"/>
  <c r="Z22" i="2"/>
  <c r="Z30" i="2" s="1"/>
  <c r="Q16" i="2"/>
  <c r="Q20" i="2" s="1"/>
  <c r="Q22" i="2" s="1"/>
  <c r="Q30" i="2" s="1"/>
  <c r="X31" i="2" l="1"/>
  <c r="W30" i="2"/>
  <c r="P26" i="2"/>
  <c r="P30" i="2"/>
  <c r="D26" i="2"/>
  <c r="D30" i="2"/>
  <c r="S26" i="2"/>
  <c r="S30" i="2"/>
  <c r="G26" i="2"/>
  <c r="G30" i="2"/>
  <c r="H26" i="2"/>
  <c r="H30" i="2"/>
  <c r="AA22" i="2"/>
  <c r="I26" i="2"/>
  <c r="I30" i="2"/>
  <c r="J22" i="2"/>
  <c r="P31" i="2"/>
  <c r="G31" i="2"/>
  <c r="C26" i="2"/>
  <c r="Q31" i="2"/>
  <c r="R29" i="2"/>
  <c r="I31" i="2"/>
  <c r="J32" i="2"/>
  <c r="S31" i="2"/>
  <c r="N16" i="2"/>
  <c r="N20" i="2" s="1"/>
  <c r="N32" i="2" s="1"/>
  <c r="E26" i="2"/>
  <c r="Z26" i="2"/>
  <c r="Z31" i="2"/>
  <c r="M26" i="2"/>
  <c r="M31" i="2"/>
  <c r="O31" i="2"/>
  <c r="K31" i="2"/>
  <c r="R20" i="2"/>
  <c r="R32" i="2" s="1"/>
  <c r="AA31" i="2"/>
  <c r="N29" i="2"/>
  <c r="J29" i="2"/>
  <c r="L31" i="2"/>
  <c r="H31" i="2"/>
  <c r="K26" i="2"/>
  <c r="Q32" i="2"/>
  <c r="Q26" i="2"/>
  <c r="R26" i="2" l="1"/>
  <c r="J31" i="2"/>
  <c r="J30" i="2"/>
  <c r="AA26" i="2"/>
  <c r="AA30" i="2"/>
  <c r="R22" i="2"/>
  <c r="R30" i="2" s="1"/>
  <c r="N22" i="2"/>
  <c r="N30" i="2" s="1"/>
  <c r="R31" i="2" l="1"/>
  <c r="N26" i="2"/>
  <c r="N31" i="2"/>
  <c r="J26" i="2"/>
</calcChain>
</file>

<file path=xl/sharedStrings.xml><?xml version="1.0" encoding="utf-8"?>
<sst xmlns="http://schemas.openxmlformats.org/spreadsheetml/2006/main" count="72" uniqueCount="71">
  <si>
    <t>Price</t>
  </si>
  <si>
    <t>Shares</t>
  </si>
  <si>
    <t>MC</t>
  </si>
  <si>
    <t>Cash</t>
  </si>
  <si>
    <t>Debt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</si>
  <si>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</si>
  <si>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</si>
  <si>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</si>
  <si>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</si>
  <si>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</si>
  <si>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</si>
  <si>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</si>
  <si>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</si>
  <si>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</si>
  <si>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</si>
  <si>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</si>
  <si>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</si>
  <si>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</si>
  <si>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</si>
  <si>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</si>
  <si>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</si>
  <si>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</si>
  <si>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</si>
  <si>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FY19</t>
  </si>
  <si>
    <t>FY18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</si>
  <si>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</si>
  <si>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</si>
  <si>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</si>
  <si>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</si>
  <si>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</si>
  <si>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</si>
  <si>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</si>
  <si>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</si>
  <si>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</si>
  <si>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</si>
  <si>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</si>
  <si>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COS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</si>
  <si>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</si>
  <si>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</si>
  <si>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</si>
  <si>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</si>
  <si>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</si>
  <si>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</si>
  <si>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</si>
  <si>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</si>
  <si>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</si>
  <si>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</si>
  <si>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</si>
  <si>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</si>
  <si>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</si>
  <si>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</si>
  <si>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</si>
  <si>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</si>
  <si>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</si>
  <si>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Employees</t>
  </si>
  <si>
    <t xml:space="preserve"> </t>
  </si>
  <si>
    <t>International</t>
  </si>
  <si>
    <t>AWS</t>
  </si>
  <si>
    <t>US %</t>
  </si>
  <si>
    <t>International %</t>
  </si>
  <si>
    <t>AWS %</t>
  </si>
  <si>
    <t>US</t>
  </si>
  <si>
    <t>NI US</t>
  </si>
  <si>
    <t>NI Int.</t>
  </si>
  <si>
    <t>NI AWS</t>
  </si>
  <si>
    <t>Net Margin</t>
  </si>
  <si>
    <t>US Margin</t>
  </si>
  <si>
    <t>Internation Margin</t>
  </si>
  <si>
    <t>AWS Margin</t>
  </si>
  <si>
    <t>Balance Sheeet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</si>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</sst>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0" fontId="0" fillId="0" borderId="0" xfId="0" applyFont="1"/>
    <xf numFmtId="10" fontId="0" fillId="0" borderId="0" xfId="0" applyNumberFormat="1" applyFont="1"/>
    <xf numFmtId="9" fontId="0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S9"/>
  <sheetViews>
    <sheetView workbookViewId="0">
      <selection activeCell="B4" sqref="B4:B15"/>
    </sheetView>
  </sheetViews>
  <sheetFormatPr defaultColWidth="8.85546875" defaultRowHeight="15" x14ac:dyDescent="0.25"/>
  <cols>
    <col min="12" max="12" width="11.140625" bestFit="1" customWidth="1"/>
    <col min="13" max="13" width="10.140625" bestFit="1" customWidth="1"/>
  </cols>
  <sheetData>
    <row r="2" spans="11:19" x14ac:dyDescent="0.25">
      <c r="K2" t="s">
        <v>0</v>
      </c>
      <c r="L2">
        <v>128.78</v>
      </c>
      <c r="M2" s="12">
        <v>45119</v>
      </c>
    </row>
    <row r="3" spans="11:19" x14ac:dyDescent="0.25">
      <c r="K3" t="s">
        <v>1</v>
      </c>
      <c r="L3" s="1">
        <v>10171</v>
      </c>
    </row>
    <row r="4" spans="11:19" x14ac:dyDescent="0.25">
      <c r="K4" t="s">
        <v>2</v>
      </c>
      <c r="L4" s="1">
        <f>L2*L3</f>
        <v>1309821.3800000001</v>
      </c>
    </row>
    <row r="5" spans="11:19" x14ac:dyDescent="0.25">
      <c r="K5" t="s">
        <v>3</v>
      </c>
    </row>
    <row r="6" spans="11:19" x14ac:dyDescent="0.25">
      <c r="K6" t="s">
        <v>4</v>
      </c>
    </row>
    <row r="7" spans="11:19" x14ac:dyDescent="0.25">
      <c r="K7" t="s">
        <v>5</v>
      </c>
    </row>
    <row r="8" spans="11:19" x14ac:dyDescent="0.25">
      <c r="K8" t="s">
        <v>6</v>
      </c>
    </row>
    <row r="9" spans="11:19" x14ac:dyDescent="0.25">
      <c r="S9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AC43"/>
  <sheetViews>
    <sheetView tabSelected="1" zoomScaleNormal="100" workbookViewId="0">
      <pane xSplit="1" ySplit="1" topLeftCell="Q6" activePane="bottomRight" state="frozen"/>
      <selection pane="topRight" activeCell="B1" sqref="B1"/>
      <selection pane="bottomLeft" activeCell="A2" sqref="A2"/>
      <selection pane="bottomRight" activeCell="U15" sqref="U15"/>
    </sheetView>
  </sheetViews>
  <sheetFormatPr defaultColWidth="11.42578125" defaultRowHeight="15" x14ac:dyDescent="0.25"/>
  <cols>
    <col min="1" max="1" width="14.5703125" bestFit="1" customWidth="1"/>
  </cols>
  <sheetData>
    <row r="1" spans="1:29" x14ac:dyDescent="0.25">
      <c r="A1" s="2" t="s">
        <v>7</v>
      </c>
      <c r="C1" s="4" t="s">
        <v>31</v>
      </c>
      <c r="D1" s="4" t="s">
        <v>32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V1" s="4" t="s">
        <v>70</v>
      </c>
      <c r="W1" s="4" t="s">
        <v>24</v>
      </c>
      <c r="X1" s="4" t="s">
        <v>23</v>
      </c>
      <c r="Y1" s="4" t="s">
        <v>22</v>
      </c>
      <c r="Z1" s="4" t="s">
        <v>18</v>
      </c>
      <c r="AA1" s="4" t="s">
        <v>19</v>
      </c>
      <c r="AB1" s="4" t="s">
        <v>20</v>
      </c>
      <c r="AC1" s="4" t="s">
        <v>21</v>
      </c>
    </row>
    <row r="2" spans="1:29" x14ac:dyDescent="0.25">
      <c r="A2" s="2"/>
    </row>
    <row r="3" spans="1:29" x14ac:dyDescent="0.25">
      <c r="A3" t="s">
        <v>61</v>
      </c>
      <c r="W3" s="1">
        <v>141366</v>
      </c>
      <c r="X3" s="1">
        <v>170733</v>
      </c>
    </row>
    <row r="4" spans="1:29" x14ac:dyDescent="0.25">
      <c r="A4" t="s">
        <v>56</v>
      </c>
      <c r="W4" s="1">
        <v>65866</v>
      </c>
      <c r="X4" s="1">
        <v>74723</v>
      </c>
    </row>
    <row r="5" spans="1:29" x14ac:dyDescent="0.25">
      <c r="A5" t="s">
        <v>57</v>
      </c>
      <c r="W5" s="1">
        <v>25655</v>
      </c>
      <c r="X5" s="1">
        <v>35026</v>
      </c>
    </row>
    <row r="6" spans="1:29" x14ac:dyDescent="0.25">
      <c r="A6" s="2"/>
    </row>
    <row r="7" spans="1:29" x14ac:dyDescent="0.25">
      <c r="A7" t="s">
        <v>33</v>
      </c>
      <c r="C7" s="1">
        <v>34283</v>
      </c>
      <c r="D7" s="1">
        <v>35856</v>
      </c>
      <c r="E7" s="1">
        <v>39726</v>
      </c>
      <c r="G7" s="1">
        <v>41841</v>
      </c>
      <c r="H7" s="1">
        <v>50244</v>
      </c>
      <c r="I7" s="1">
        <v>52774</v>
      </c>
      <c r="J7" s="1">
        <f>Y7-I7-H7-G7</f>
        <v>71056</v>
      </c>
      <c r="K7" s="1">
        <v>57491</v>
      </c>
      <c r="L7" s="1">
        <v>58004</v>
      </c>
      <c r="M7" s="1">
        <v>54876</v>
      </c>
      <c r="N7" s="1">
        <f>Z7-M7-L7-K7</f>
        <v>71416</v>
      </c>
      <c r="O7" s="1">
        <v>56455</v>
      </c>
      <c r="P7" s="1">
        <v>56575</v>
      </c>
      <c r="Q7" s="1">
        <v>59340</v>
      </c>
      <c r="R7" s="1">
        <f>AA7-Q7-P7-O7</f>
        <v>70531</v>
      </c>
      <c r="S7" s="1">
        <v>56981</v>
      </c>
      <c r="V7" s="1">
        <v>118573</v>
      </c>
      <c r="W7" s="1">
        <v>141915</v>
      </c>
      <c r="X7" s="1">
        <v>160408</v>
      </c>
      <c r="Y7" s="1">
        <v>215915</v>
      </c>
      <c r="Z7" s="1">
        <v>241787</v>
      </c>
      <c r="AA7" s="1">
        <v>242901</v>
      </c>
    </row>
    <row r="8" spans="1:29" x14ac:dyDescent="0.25">
      <c r="A8" t="s">
        <v>34</v>
      </c>
      <c r="C8" s="1">
        <v>25417</v>
      </c>
      <c r="D8" s="1">
        <v>27548</v>
      </c>
      <c r="E8" s="1">
        <v>30255</v>
      </c>
      <c r="G8" s="1">
        <v>33611</v>
      </c>
      <c r="H8" s="1">
        <v>38668</v>
      </c>
      <c r="I8" s="1">
        <v>43371</v>
      </c>
      <c r="J8" s="1">
        <f>Y8-I8-H8-G8</f>
        <v>54499</v>
      </c>
      <c r="K8" s="1">
        <v>51027</v>
      </c>
      <c r="L8" s="1">
        <v>55076</v>
      </c>
      <c r="M8" s="1">
        <v>55936</v>
      </c>
      <c r="N8" s="1">
        <f>Z8-M8-L8-K8</f>
        <v>65996</v>
      </c>
      <c r="O8" s="1">
        <v>59989</v>
      </c>
      <c r="P8" s="1">
        <v>64659</v>
      </c>
      <c r="Q8" s="1">
        <v>67761</v>
      </c>
      <c r="R8" s="1">
        <f>AA8-Q8-P8-O8</f>
        <v>78673</v>
      </c>
      <c r="S8" s="1">
        <v>70377</v>
      </c>
      <c r="V8" s="1">
        <v>59293</v>
      </c>
      <c r="W8" s="1">
        <v>90972</v>
      </c>
      <c r="X8" s="1">
        <v>120114</v>
      </c>
      <c r="Y8" s="1">
        <v>170149</v>
      </c>
      <c r="Z8" s="1">
        <v>228035</v>
      </c>
      <c r="AA8" s="1">
        <v>271082</v>
      </c>
    </row>
    <row r="9" spans="1:29" x14ac:dyDescent="0.25">
      <c r="A9" s="4" t="s">
        <v>35</v>
      </c>
      <c r="B9" s="4"/>
      <c r="C9" s="5">
        <f>C7+C8</f>
        <v>59700</v>
      </c>
      <c r="D9" s="5">
        <f>D7+D8</f>
        <v>63404</v>
      </c>
      <c r="E9" s="5">
        <f>E7+E8</f>
        <v>69981</v>
      </c>
      <c r="F9" s="4"/>
      <c r="G9" s="5">
        <f>G7+G8</f>
        <v>75452</v>
      </c>
      <c r="H9" s="5">
        <f>H7+H8</f>
        <v>88912</v>
      </c>
      <c r="I9" s="5">
        <f>I7+I8</f>
        <v>96145</v>
      </c>
      <c r="J9" s="5">
        <f>J7+J8</f>
        <v>125555</v>
      </c>
      <c r="K9" s="5">
        <f>K7+K8</f>
        <v>108518</v>
      </c>
      <c r="L9" s="5">
        <f>L7+L8</f>
        <v>113080</v>
      </c>
      <c r="M9" s="5">
        <f>M7+M8</f>
        <v>110812</v>
      </c>
      <c r="N9" s="5">
        <f>N7+N8</f>
        <v>137412</v>
      </c>
      <c r="O9" s="5">
        <f>O7+O8</f>
        <v>116444</v>
      </c>
      <c r="P9" s="5">
        <f>P7+P8</f>
        <v>121234</v>
      </c>
      <c r="Q9" s="5">
        <f>Q7+Q8</f>
        <v>127101</v>
      </c>
      <c r="R9" s="5">
        <f>R7+R8</f>
        <v>149204</v>
      </c>
      <c r="S9" s="5">
        <f>S7+S8</f>
        <v>127358</v>
      </c>
      <c r="V9" s="5">
        <f>V7+V8</f>
        <v>177866</v>
      </c>
      <c r="W9" s="5">
        <f>W7+W8</f>
        <v>232887</v>
      </c>
      <c r="X9" s="5">
        <f>X7+X8</f>
        <v>280522</v>
      </c>
      <c r="Y9" s="5">
        <f>Y7+Y8</f>
        <v>386064</v>
      </c>
      <c r="Z9" s="5">
        <f>Z7+Z8</f>
        <v>469822</v>
      </c>
      <c r="AA9" s="5">
        <f>AA7+AA8</f>
        <v>513983</v>
      </c>
    </row>
    <row r="10" spans="1:29" x14ac:dyDescent="0.25">
      <c r="A10" t="s">
        <v>36</v>
      </c>
      <c r="C10" s="1">
        <v>33920</v>
      </c>
      <c r="D10" s="1">
        <v>36337</v>
      </c>
      <c r="E10" s="1">
        <v>41302</v>
      </c>
      <c r="G10" s="1">
        <v>44257</v>
      </c>
      <c r="H10" s="1">
        <v>52660</v>
      </c>
      <c r="I10" s="1">
        <v>57106</v>
      </c>
      <c r="J10" s="1">
        <f>Y10-I10-H10-G10</f>
        <v>79284</v>
      </c>
      <c r="K10" s="1">
        <v>62403</v>
      </c>
      <c r="L10" s="1">
        <v>64176</v>
      </c>
      <c r="M10" s="1">
        <v>62930</v>
      </c>
      <c r="N10" s="1">
        <f>Z10-M10-L10-K10</f>
        <v>82835</v>
      </c>
      <c r="O10" s="1">
        <v>66499</v>
      </c>
      <c r="P10" s="1">
        <v>66424</v>
      </c>
      <c r="Q10" s="1">
        <v>70268</v>
      </c>
      <c r="R10" s="1">
        <f>AA10-SUM(O10:Q10)</f>
        <v>85640</v>
      </c>
      <c r="S10" s="1">
        <v>67791</v>
      </c>
      <c r="V10" s="1">
        <v>111934</v>
      </c>
      <c r="W10" s="1">
        <v>139156</v>
      </c>
      <c r="X10" s="1">
        <v>165536</v>
      </c>
      <c r="Y10" s="1">
        <v>233307</v>
      </c>
      <c r="Z10" s="1">
        <v>272344</v>
      </c>
      <c r="AA10" s="1">
        <v>288831</v>
      </c>
    </row>
    <row r="11" spans="1:29" x14ac:dyDescent="0.25">
      <c r="A11" t="s">
        <v>37</v>
      </c>
      <c r="C11" s="1">
        <v>8601</v>
      </c>
      <c r="D11" s="1">
        <v>9271</v>
      </c>
      <c r="E11" s="1">
        <v>10167</v>
      </c>
      <c r="G11" s="1">
        <v>11531</v>
      </c>
      <c r="H11" s="1">
        <v>13806</v>
      </c>
      <c r="I11" s="1">
        <v>14705</v>
      </c>
      <c r="J11" s="1">
        <f>Y11-I11-H11-G11</f>
        <v>18475</v>
      </c>
      <c r="K11" s="1">
        <v>16530</v>
      </c>
      <c r="L11" s="1">
        <v>17638</v>
      </c>
      <c r="M11" s="1">
        <v>18498</v>
      </c>
      <c r="N11" s="1">
        <f>Z11-M11-L11-K11</f>
        <v>22445</v>
      </c>
      <c r="O11" s="1">
        <v>20271</v>
      </c>
      <c r="P11" s="1">
        <v>20342</v>
      </c>
      <c r="Q11" s="1">
        <v>20583</v>
      </c>
      <c r="R11" s="1">
        <f t="shared" ref="R11:R15" si="0">AA11-SUM(O11:Q11)</f>
        <v>23103</v>
      </c>
      <c r="S11" s="1">
        <v>20905</v>
      </c>
      <c r="V11" s="1">
        <v>25249</v>
      </c>
      <c r="W11" s="1">
        <v>34027</v>
      </c>
      <c r="X11" s="1">
        <v>40232</v>
      </c>
      <c r="Y11" s="1">
        <v>58517</v>
      </c>
      <c r="Z11" s="1">
        <v>75111</v>
      </c>
      <c r="AA11" s="1">
        <v>84299</v>
      </c>
    </row>
    <row r="12" spans="1:29" x14ac:dyDescent="0.25">
      <c r="A12" t="s">
        <v>38</v>
      </c>
      <c r="C12" s="1">
        <v>7927</v>
      </c>
      <c r="D12" s="1">
        <v>9065</v>
      </c>
      <c r="E12" s="1">
        <v>9200</v>
      </c>
      <c r="G12" s="1">
        <v>9325</v>
      </c>
      <c r="H12" s="1">
        <v>10388</v>
      </c>
      <c r="I12" s="1">
        <v>10976</v>
      </c>
      <c r="J12" s="1">
        <f>Y12-I12-H12-G12</f>
        <v>12051</v>
      </c>
      <c r="K12" s="1">
        <v>12488</v>
      </c>
      <c r="L12" s="1">
        <v>13871</v>
      </c>
      <c r="M12" s="1">
        <v>14380</v>
      </c>
      <c r="N12" s="1">
        <f>Z12-M12-L12-K12</f>
        <v>15313</v>
      </c>
      <c r="O12" s="1">
        <v>14842</v>
      </c>
      <c r="P12" s="1">
        <v>18072</v>
      </c>
      <c r="Q12" s="1">
        <v>19485</v>
      </c>
      <c r="R12" s="1">
        <f t="shared" si="0"/>
        <v>20814</v>
      </c>
      <c r="S12" s="1">
        <v>20450</v>
      </c>
      <c r="V12" s="1">
        <v>22620</v>
      </c>
      <c r="W12" s="1">
        <v>28837</v>
      </c>
      <c r="X12" s="1">
        <v>35931</v>
      </c>
      <c r="Y12" s="1">
        <v>42740</v>
      </c>
      <c r="Z12" s="1">
        <v>56052</v>
      </c>
      <c r="AA12" s="1">
        <v>73213</v>
      </c>
    </row>
    <row r="13" spans="1:29" x14ac:dyDescent="0.25">
      <c r="A13" t="s">
        <v>39</v>
      </c>
      <c r="C13" s="1">
        <v>3664</v>
      </c>
      <c r="D13" s="1">
        <v>4291</v>
      </c>
      <c r="E13" s="1">
        <v>4752</v>
      </c>
      <c r="G13" s="1">
        <v>4828</v>
      </c>
      <c r="H13" s="1">
        <v>4345</v>
      </c>
      <c r="I13" s="1">
        <v>5434</v>
      </c>
      <c r="J13" s="1">
        <f>Y13-I13-H13-G13</f>
        <v>7401</v>
      </c>
      <c r="K13" s="1">
        <v>6207</v>
      </c>
      <c r="L13" s="1">
        <v>7524</v>
      </c>
      <c r="M13" s="1">
        <v>8010</v>
      </c>
      <c r="N13" s="1">
        <f>Z13-M13-L13-K13</f>
        <v>10810</v>
      </c>
      <c r="O13" s="1">
        <v>8320</v>
      </c>
      <c r="P13" s="1">
        <v>10086</v>
      </c>
      <c r="Q13" s="1">
        <v>11014</v>
      </c>
      <c r="R13" s="1">
        <f t="shared" si="0"/>
        <v>12818</v>
      </c>
      <c r="S13" s="1">
        <v>10172</v>
      </c>
      <c r="V13" s="1">
        <v>10069</v>
      </c>
      <c r="W13" s="1">
        <v>13814</v>
      </c>
      <c r="X13" s="1">
        <v>18878</v>
      </c>
      <c r="Y13" s="1">
        <v>22008</v>
      </c>
      <c r="Z13" s="1">
        <v>32551</v>
      </c>
      <c r="AA13" s="1">
        <v>42238</v>
      </c>
    </row>
    <row r="14" spans="1:29" x14ac:dyDescent="0.25">
      <c r="A14" t="s">
        <v>40</v>
      </c>
      <c r="C14" s="1">
        <v>1173</v>
      </c>
      <c r="D14" s="1">
        <v>1270</v>
      </c>
      <c r="E14" s="1">
        <v>1348</v>
      </c>
      <c r="G14" s="1">
        <v>1452</v>
      </c>
      <c r="H14" s="1">
        <v>1580</v>
      </c>
      <c r="I14" s="1">
        <v>1668</v>
      </c>
      <c r="J14" s="1">
        <f>Y14-I14-H14-G14</f>
        <v>1968</v>
      </c>
      <c r="K14" s="1">
        <v>1987</v>
      </c>
      <c r="L14" s="1">
        <v>2158</v>
      </c>
      <c r="M14" s="1">
        <v>2153</v>
      </c>
      <c r="N14" s="1">
        <f>Z14-M14-L14-K14</f>
        <v>2525</v>
      </c>
      <c r="O14" s="1">
        <v>2594</v>
      </c>
      <c r="P14" s="1">
        <v>2903</v>
      </c>
      <c r="Q14" s="1">
        <v>3061</v>
      </c>
      <c r="R14" s="1">
        <f t="shared" si="0"/>
        <v>3333</v>
      </c>
      <c r="S14" s="1">
        <v>3043</v>
      </c>
      <c r="V14" s="1">
        <v>3674</v>
      </c>
      <c r="W14" s="1">
        <v>4336</v>
      </c>
      <c r="X14" s="1">
        <v>5203</v>
      </c>
      <c r="Y14" s="1">
        <v>6668</v>
      </c>
      <c r="Z14" s="1">
        <v>8823</v>
      </c>
      <c r="AA14" s="1">
        <v>11891</v>
      </c>
    </row>
    <row r="15" spans="1:29" x14ac:dyDescent="0.25">
      <c r="A15" t="s">
        <v>41</v>
      </c>
      <c r="C15" s="1">
        <v>-5</v>
      </c>
      <c r="D15" s="1">
        <v>86</v>
      </c>
      <c r="E15" s="1">
        <v>55</v>
      </c>
      <c r="G15" s="1">
        <v>70</v>
      </c>
      <c r="H15" s="1">
        <v>290</v>
      </c>
      <c r="I15" s="1">
        <v>62</v>
      </c>
      <c r="J15" s="1">
        <f>Y15-I15-H15-G15</f>
        <v>-497</v>
      </c>
      <c r="K15" s="1">
        <v>38</v>
      </c>
      <c r="L15" s="1">
        <v>11</v>
      </c>
      <c r="M15" s="1">
        <v>-11</v>
      </c>
      <c r="N15" s="1">
        <f>Z15-M15-L15-K15</f>
        <v>24</v>
      </c>
      <c r="O15" s="1">
        <v>249</v>
      </c>
      <c r="P15" s="1">
        <v>90</v>
      </c>
      <c r="Q15" s="1">
        <v>165</v>
      </c>
      <c r="R15" s="1">
        <f t="shared" si="0"/>
        <v>759</v>
      </c>
      <c r="S15" s="1">
        <v>223</v>
      </c>
      <c r="V15" s="1">
        <v>214</v>
      </c>
      <c r="W15" s="1">
        <v>296</v>
      </c>
      <c r="X15" s="1">
        <v>201</v>
      </c>
      <c r="Y15" s="1">
        <v>-75</v>
      </c>
      <c r="Z15" s="1">
        <v>62</v>
      </c>
      <c r="AA15" s="1">
        <v>1263</v>
      </c>
    </row>
    <row r="16" spans="1:29" x14ac:dyDescent="0.25">
      <c r="A16" t="s">
        <v>42</v>
      </c>
      <c r="C16" s="5">
        <f>C9-SUM(C10:C15)</f>
        <v>4420</v>
      </c>
      <c r="D16" s="5">
        <f>D9-SUM(D10:D15)</f>
        <v>3084</v>
      </c>
      <c r="E16" s="5">
        <f>E9-SUM(E10:E15)</f>
        <v>3157</v>
      </c>
      <c r="G16" s="5">
        <f>G9-SUM(G10:G15)</f>
        <v>3989</v>
      </c>
      <c r="H16" s="5">
        <f>H9-SUM(H10:H15)</f>
        <v>5843</v>
      </c>
      <c r="I16" s="5">
        <f>I9-SUM(I10:I15)</f>
        <v>6194</v>
      </c>
      <c r="J16" s="5">
        <f>J9-SUM(J10:J15)</f>
        <v>6873</v>
      </c>
      <c r="K16" s="5">
        <f>K9-SUM(K10:K15)</f>
        <v>8865</v>
      </c>
      <c r="L16" s="5">
        <f>L9-SUM(L10:L15)</f>
        <v>7702</v>
      </c>
      <c r="M16" s="5">
        <f>M9-SUM(M10:M15)</f>
        <v>4852</v>
      </c>
      <c r="N16" s="5">
        <f>N9-SUM(N10:N15)</f>
        <v>3460</v>
      </c>
      <c r="O16" s="5">
        <f>O9-SUM(O10:O15)</f>
        <v>3669</v>
      </c>
      <c r="P16" s="5">
        <f>P9-SUM(P10:P15)</f>
        <v>3317</v>
      </c>
      <c r="Q16" s="5">
        <f>Q9-SUM(Q10:Q15)</f>
        <v>2525</v>
      </c>
      <c r="R16" s="5">
        <f>R9-SUM(R10:R15)</f>
        <v>2737</v>
      </c>
      <c r="S16" s="5">
        <f>S9-SUM(S10:S15)</f>
        <v>4774</v>
      </c>
      <c r="V16" s="5">
        <f>V9-SUM(V10:V15)</f>
        <v>4106</v>
      </c>
      <c r="W16" s="5">
        <f>W9-SUM(W10:W15)</f>
        <v>12421</v>
      </c>
      <c r="X16" s="5">
        <f>X9-SUM(X10:X15)</f>
        <v>14541</v>
      </c>
      <c r="Y16" s="5">
        <f>Y9-SUM(Y10:Y15)</f>
        <v>22899</v>
      </c>
      <c r="Z16" s="5">
        <f>Z9-SUM(Z10:Z15)</f>
        <v>24879</v>
      </c>
      <c r="AA16" s="5">
        <f>AA9-SUM(AA10:AA15)</f>
        <v>12248</v>
      </c>
    </row>
    <row r="17" spans="1:27" x14ac:dyDescent="0.25">
      <c r="A17" t="s">
        <v>43</v>
      </c>
      <c r="C17" s="1">
        <v>183</v>
      </c>
      <c r="D17" s="1">
        <v>215</v>
      </c>
      <c r="E17" s="1">
        <v>224</v>
      </c>
      <c r="G17" s="1">
        <v>202</v>
      </c>
      <c r="H17" s="1">
        <v>135</v>
      </c>
      <c r="I17" s="1">
        <v>118</v>
      </c>
      <c r="J17" s="1">
        <f>Y17-I17-H17-G17</f>
        <v>100</v>
      </c>
      <c r="K17" s="1">
        <v>105</v>
      </c>
      <c r="L17" s="1">
        <v>106</v>
      </c>
      <c r="M17" s="1">
        <v>119</v>
      </c>
      <c r="N17" s="1">
        <f>Z17-M17-L17-K17</f>
        <v>118</v>
      </c>
      <c r="O17" s="1">
        <v>108</v>
      </c>
      <c r="P17" s="1">
        <v>159</v>
      </c>
      <c r="Q17" s="1">
        <v>277</v>
      </c>
      <c r="R17" s="1">
        <f>AA17-SUM(O17:Q17)</f>
        <v>445</v>
      </c>
      <c r="S17" s="1">
        <v>611</v>
      </c>
      <c r="V17" s="1">
        <v>202</v>
      </c>
      <c r="W17" s="1">
        <v>440</v>
      </c>
      <c r="X17" s="1">
        <v>832</v>
      </c>
      <c r="Y17" s="1">
        <v>555</v>
      </c>
      <c r="Z17" s="1">
        <v>448</v>
      </c>
      <c r="AA17" s="1">
        <v>989</v>
      </c>
    </row>
    <row r="18" spans="1:27" x14ac:dyDescent="0.25">
      <c r="A18" t="s">
        <v>44</v>
      </c>
      <c r="C18" s="1">
        <v>-366</v>
      </c>
      <c r="D18" s="1">
        <v>-383</v>
      </c>
      <c r="E18" s="1">
        <v>-396</v>
      </c>
      <c r="G18" s="1">
        <v>-402</v>
      </c>
      <c r="H18" s="1">
        <v>-403</v>
      </c>
      <c r="I18" s="1">
        <v>-428</v>
      </c>
      <c r="J18" s="1">
        <f>Y18-I18-H18-G18</f>
        <v>-414</v>
      </c>
      <c r="K18" s="1">
        <v>-399</v>
      </c>
      <c r="L18" s="1">
        <v>-435</v>
      </c>
      <c r="M18" s="1">
        <v>-493</v>
      </c>
      <c r="N18" s="1">
        <f>Z18-M18-L18-K18</f>
        <v>-482</v>
      </c>
      <c r="O18" s="1">
        <v>-472</v>
      </c>
      <c r="P18" s="1">
        <v>-584</v>
      </c>
      <c r="Q18" s="1">
        <v>-617</v>
      </c>
      <c r="R18" s="1">
        <f t="shared" ref="R18:R19" si="1">AA18-SUM(O18:Q18)</f>
        <v>-694</v>
      </c>
      <c r="S18" s="1">
        <v>-823</v>
      </c>
      <c r="V18" s="1">
        <v>-848</v>
      </c>
      <c r="W18" s="1">
        <v>-1417</v>
      </c>
      <c r="X18" s="1">
        <v>-1600</v>
      </c>
      <c r="Y18" s="1">
        <v>-1647</v>
      </c>
      <c r="Z18" s="1">
        <v>-1809</v>
      </c>
      <c r="AA18" s="1">
        <f>-2367</f>
        <v>-2367</v>
      </c>
    </row>
    <row r="19" spans="1:27" x14ac:dyDescent="0.25">
      <c r="A19" t="s">
        <v>45</v>
      </c>
      <c r="C19" s="1">
        <v>164</v>
      </c>
      <c r="D19" s="1">
        <v>-27</v>
      </c>
      <c r="E19" s="1">
        <v>-353</v>
      </c>
      <c r="G19" s="1">
        <v>-406</v>
      </c>
      <c r="H19" s="1">
        <v>646</v>
      </c>
      <c r="I19" s="1">
        <v>925</v>
      </c>
      <c r="J19" s="1">
        <f>Y19-I19-H19-G19</f>
        <v>1206</v>
      </c>
      <c r="K19" s="1">
        <v>1697</v>
      </c>
      <c r="L19" s="1">
        <v>1261</v>
      </c>
      <c r="M19" s="1">
        <v>-163</v>
      </c>
      <c r="N19" s="1">
        <f>Z19-M19-L19-K19</f>
        <v>11838</v>
      </c>
      <c r="O19" s="1">
        <v>-8570</v>
      </c>
      <c r="P19" s="1">
        <v>-5545</v>
      </c>
      <c r="Q19" s="1">
        <v>759</v>
      </c>
      <c r="R19" s="1">
        <f t="shared" si="1"/>
        <v>-3450</v>
      </c>
      <c r="S19" s="1">
        <v>-443</v>
      </c>
      <c r="V19" s="1">
        <v>346</v>
      </c>
      <c r="W19" s="1">
        <v>-183</v>
      </c>
      <c r="X19" s="1">
        <v>203</v>
      </c>
      <c r="Y19" s="1">
        <v>2371</v>
      </c>
      <c r="Z19" s="1">
        <v>14633</v>
      </c>
      <c r="AA19" s="8">
        <v>-16806</v>
      </c>
    </row>
    <row r="20" spans="1:27" x14ac:dyDescent="0.25">
      <c r="A20" t="s">
        <v>47</v>
      </c>
      <c r="C20" s="5">
        <f>C16+C17+C18+C19</f>
        <v>4401</v>
      </c>
      <c r="D20" s="5">
        <f>D16+D17+D18+D19</f>
        <v>2889</v>
      </c>
      <c r="E20" s="5">
        <f>E16+E17+E18+E19</f>
        <v>2632</v>
      </c>
      <c r="G20" s="5">
        <f>G16+G17+G18+G19</f>
        <v>3383</v>
      </c>
      <c r="H20" s="5">
        <f>H16+H17+H18+H19</f>
        <v>6221</v>
      </c>
      <c r="I20" s="5">
        <f>I16+I17+I18+I19</f>
        <v>6809</v>
      </c>
      <c r="J20" s="5">
        <f>J16+J17+J18+J19</f>
        <v>7765</v>
      </c>
      <c r="K20" s="5">
        <f>K16+K17+K18+K19</f>
        <v>10268</v>
      </c>
      <c r="L20" s="5">
        <f>L16+L17+L18+L19</f>
        <v>8634</v>
      </c>
      <c r="M20" s="5">
        <f>M16+M17+M18+M19</f>
        <v>4315</v>
      </c>
      <c r="N20" s="5">
        <f>N16+N17+N18+N19</f>
        <v>14934</v>
      </c>
      <c r="O20" s="5">
        <f>O16+O17+O18+O19</f>
        <v>-5265</v>
      </c>
      <c r="P20" s="5">
        <f>P16+P17+P18+P19</f>
        <v>-2653</v>
      </c>
      <c r="Q20" s="5">
        <f>Q16+Q17+Q18+Q19</f>
        <v>2944</v>
      </c>
      <c r="R20" s="5">
        <f>R16+R17+R18+R19</f>
        <v>-962</v>
      </c>
      <c r="S20" s="5">
        <f>S16+S17+S18+S19</f>
        <v>4119</v>
      </c>
      <c r="V20" s="5">
        <f>V16+V17+V18+V19</f>
        <v>3806</v>
      </c>
      <c r="W20" s="5">
        <f>W16+W17+W18+W19</f>
        <v>11261</v>
      </c>
      <c r="X20" s="5">
        <f>X16+X17+X18+X19</f>
        <v>13976</v>
      </c>
      <c r="Y20" s="5">
        <f>Y16+Y17+Y18+Y19</f>
        <v>24178</v>
      </c>
      <c r="Z20" s="5">
        <f>Z16+Z17+Z18+Z19</f>
        <v>38151</v>
      </c>
      <c r="AA20" s="5">
        <f>AA16+AA17+AA18+AA19</f>
        <v>-5936</v>
      </c>
    </row>
    <row r="21" spans="1:27" x14ac:dyDescent="0.25">
      <c r="A21" t="s">
        <v>46</v>
      </c>
      <c r="C21" s="1">
        <f>-836-4</f>
        <v>-840</v>
      </c>
      <c r="D21" s="1">
        <f>-257-7</f>
        <v>-264</v>
      </c>
      <c r="E21" s="1">
        <f>-494-4</f>
        <v>-498</v>
      </c>
      <c r="G21" s="1">
        <f>-744-104</f>
        <v>-848</v>
      </c>
      <c r="H21" s="1">
        <f>-984+6</f>
        <v>-978</v>
      </c>
      <c r="I21" s="1">
        <f>-569+91</f>
        <v>-478</v>
      </c>
      <c r="J21" s="1">
        <f>U21-I21-H21-G21</f>
        <v>2304</v>
      </c>
      <c r="K21" s="1">
        <f>-2156-5</f>
        <v>-2161</v>
      </c>
      <c r="L21" s="1">
        <v>-868</v>
      </c>
      <c r="M21" s="1">
        <v>-1155</v>
      </c>
      <c r="N21" s="1">
        <f>Z21-M21-L21-K21</f>
        <v>-603</v>
      </c>
      <c r="O21" s="1">
        <v>1422</v>
      </c>
      <c r="P21" s="1">
        <f>637-12</f>
        <v>625</v>
      </c>
      <c r="Q21" s="1">
        <f>-69-3</f>
        <v>-72</v>
      </c>
      <c r="R21" s="1">
        <f>AA21-SUM(O21:Q21)</f>
        <v>1239</v>
      </c>
      <c r="S21" s="1">
        <f>-948+1</f>
        <v>-947</v>
      </c>
      <c r="V21" s="1">
        <f>-769-4</f>
        <v>-773</v>
      </c>
      <c r="W21" s="1">
        <f>-1197+9</f>
        <v>-1188</v>
      </c>
      <c r="X21" s="1">
        <f>-2374-14</f>
        <v>-2388</v>
      </c>
      <c r="Y21" s="1">
        <v>-2863</v>
      </c>
      <c r="Z21" s="1">
        <f>-4791+4</f>
        <v>-4787</v>
      </c>
      <c r="AA21" s="1">
        <f>3217-3</f>
        <v>3214</v>
      </c>
    </row>
    <row r="22" spans="1:27" x14ac:dyDescent="0.25">
      <c r="A22" s="4" t="s">
        <v>48</v>
      </c>
      <c r="C22" s="5">
        <f>C20+C21</f>
        <v>3561</v>
      </c>
      <c r="D22" s="5">
        <f>D20+D21</f>
        <v>2625</v>
      </c>
      <c r="E22" s="5">
        <f>E20+E21</f>
        <v>2134</v>
      </c>
      <c r="G22" s="5">
        <f>G20+G21</f>
        <v>2535</v>
      </c>
      <c r="H22" s="5">
        <f>H20+H21</f>
        <v>5243</v>
      </c>
      <c r="I22" s="5">
        <f>I20+I21</f>
        <v>6331</v>
      </c>
      <c r="J22" s="5">
        <f>J20+J21</f>
        <v>10069</v>
      </c>
      <c r="K22" s="5">
        <f>K20+K21</f>
        <v>8107</v>
      </c>
      <c r="L22" s="5">
        <f>L20+L21</f>
        <v>7766</v>
      </c>
      <c r="M22" s="5">
        <f>M20+M21</f>
        <v>3160</v>
      </c>
      <c r="N22" s="5">
        <f>N20+N21</f>
        <v>14331</v>
      </c>
      <c r="O22" s="5">
        <f>O20+O21</f>
        <v>-3843</v>
      </c>
      <c r="P22" s="5">
        <f>P20+P21</f>
        <v>-2028</v>
      </c>
      <c r="Q22" s="5">
        <f>Q20+Q21</f>
        <v>2872</v>
      </c>
      <c r="R22" s="5">
        <f>R20+R21</f>
        <v>277</v>
      </c>
      <c r="S22" s="5">
        <f>S20+S21</f>
        <v>3172</v>
      </c>
      <c r="V22" s="5">
        <f>V20+V21</f>
        <v>3033</v>
      </c>
      <c r="W22" s="5">
        <f>W20+W21</f>
        <v>10073</v>
      </c>
      <c r="X22" s="5">
        <f>X20+X21</f>
        <v>11588</v>
      </c>
      <c r="Y22" s="5">
        <f>Y20+Y21</f>
        <v>21315</v>
      </c>
      <c r="Z22" s="5">
        <f>Z20+Z21</f>
        <v>33364</v>
      </c>
      <c r="AA22" s="5">
        <f>AA20+AA21</f>
        <v>-2722</v>
      </c>
    </row>
    <row r="23" spans="1:27" x14ac:dyDescent="0.25">
      <c r="A23" t="s">
        <v>62</v>
      </c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W23" s="5">
        <v>7267</v>
      </c>
      <c r="X23" s="5">
        <v>7033</v>
      </c>
      <c r="Y23" s="5"/>
      <c r="Z23" s="5"/>
      <c r="AA23" s="5"/>
    </row>
    <row r="24" spans="1:27" x14ac:dyDescent="0.25">
      <c r="A24" t="s">
        <v>63</v>
      </c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W24" s="5">
        <v>-2142</v>
      </c>
      <c r="X24" s="5">
        <v>-1693</v>
      </c>
      <c r="Y24" s="5"/>
      <c r="Z24" s="5"/>
      <c r="AA24" s="5"/>
    </row>
    <row r="25" spans="1:27" x14ac:dyDescent="0.25">
      <c r="A25" t="s">
        <v>64</v>
      </c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W25" s="5">
        <v>7296</v>
      </c>
      <c r="X25" s="5">
        <v>9201</v>
      </c>
      <c r="Y25" s="5"/>
      <c r="Z25" s="5"/>
      <c r="AA25" s="5"/>
    </row>
    <row r="26" spans="1:27" x14ac:dyDescent="0.25">
      <c r="A26" t="s">
        <v>49</v>
      </c>
      <c r="C26" s="3">
        <f>C22/C27</f>
        <v>7.2525458248472505</v>
      </c>
      <c r="D26" s="3">
        <f>D22/D27</f>
        <v>5.3245436105476678</v>
      </c>
      <c r="E26" s="3">
        <f>E22/E27</f>
        <v>4.3111111111111109</v>
      </c>
      <c r="G26" s="3">
        <f>G22/G27</f>
        <v>5.0903614457831328</v>
      </c>
      <c r="H26" s="3">
        <f>H22/H27</f>
        <v>10.486000000000001</v>
      </c>
      <c r="I26" s="3">
        <f>I22/I27</f>
        <v>12.636726546906187</v>
      </c>
      <c r="J26" s="3">
        <f>J22/J27</f>
        <v>20.097804391217565</v>
      </c>
      <c r="K26" s="3">
        <f>K22/K27</f>
        <v>16.085317460317459</v>
      </c>
      <c r="L26" s="3">
        <f>L22/L27</f>
        <v>0.76868256953380187</v>
      </c>
      <c r="M26" s="3">
        <f>M22/M27</f>
        <v>0.31188314251875249</v>
      </c>
      <c r="N26" s="3">
        <f>N22/N27</f>
        <v>1.4144295302013423</v>
      </c>
      <c r="O26" s="3">
        <f>O22/O27</f>
        <v>-0.37783895388850652</v>
      </c>
      <c r="P26" s="3">
        <f>P22/P27</f>
        <v>-0.19931203931203931</v>
      </c>
      <c r="Q26" s="3">
        <f>Q22/Q27</f>
        <v>0.28181728976547932</v>
      </c>
      <c r="R26" s="3">
        <f>AA26-SUM(O26:Q26)</f>
        <v>2.8182854480311437E-2</v>
      </c>
      <c r="S26" s="3">
        <f>S22/S27</f>
        <v>0.30946341463414634</v>
      </c>
      <c r="V26" s="3">
        <f>V22/V27</f>
        <v>6.3187499999999996</v>
      </c>
      <c r="W26" s="3">
        <f>W22/W27</f>
        <v>20.683778234086244</v>
      </c>
      <c r="X26" s="3">
        <f>X22/X27</f>
        <v>23.457489878542511</v>
      </c>
      <c r="Y26" s="3">
        <f>Y22/Y27</f>
        <v>42.544910179640716</v>
      </c>
      <c r="Z26" s="3">
        <f>Z22/Z27</f>
        <v>3.2978155579717305</v>
      </c>
      <c r="AA26" s="3">
        <f>AA22/AA27</f>
        <v>-0.2671508489547551</v>
      </c>
    </row>
    <row r="27" spans="1:27" x14ac:dyDescent="0.25">
      <c r="A27" t="s">
        <v>1</v>
      </c>
      <c r="C27" s="1">
        <v>491</v>
      </c>
      <c r="D27" s="1">
        <v>493</v>
      </c>
      <c r="E27" s="1">
        <v>495</v>
      </c>
      <c r="G27" s="1">
        <v>498</v>
      </c>
      <c r="H27" s="1">
        <v>500</v>
      </c>
      <c r="I27" s="1">
        <v>501</v>
      </c>
      <c r="J27" s="1">
        <v>501</v>
      </c>
      <c r="K27" s="1">
        <v>504</v>
      </c>
      <c r="L27" s="1">
        <v>10103</v>
      </c>
      <c r="M27" s="1">
        <v>10132</v>
      </c>
      <c r="N27" s="1">
        <f>M27</f>
        <v>10132</v>
      </c>
      <c r="O27" s="1">
        <v>10171</v>
      </c>
      <c r="P27" s="1">
        <v>10175</v>
      </c>
      <c r="Q27" s="1">
        <v>10191</v>
      </c>
      <c r="R27" s="1">
        <v>10189</v>
      </c>
      <c r="S27" s="1">
        <v>10250</v>
      </c>
      <c r="V27" s="1">
        <v>480</v>
      </c>
      <c r="W27" s="1">
        <v>487</v>
      </c>
      <c r="X27" s="1">
        <v>494</v>
      </c>
      <c r="Y27" s="1">
        <v>501</v>
      </c>
      <c r="Z27" s="1">
        <v>10117</v>
      </c>
      <c r="AA27" s="1">
        <v>10189</v>
      </c>
    </row>
    <row r="29" spans="1:27" x14ac:dyDescent="0.25">
      <c r="A29" t="s">
        <v>50</v>
      </c>
      <c r="G29" s="6">
        <f t="shared" ref="G29:H29" si="2">G9/C9-1</f>
        <v>0.26385259631490787</v>
      </c>
      <c r="H29" s="6">
        <f t="shared" si="2"/>
        <v>0.40230900258658764</v>
      </c>
      <c r="I29" s="6">
        <f t="shared" ref="I29" si="3">I9/E9-1</f>
        <v>0.37387290836084075</v>
      </c>
      <c r="J29" s="6" t="e">
        <f t="shared" ref="J29" si="4">J9/F9-1</f>
        <v>#DIV/0!</v>
      </c>
      <c r="K29" s="6">
        <f t="shared" ref="K29" si="5">K9/G9-1</f>
        <v>0.43823888034777081</v>
      </c>
      <c r="L29" s="6">
        <f t="shared" ref="L29:M29" si="6">L9/H9-1</f>
        <v>0.27181932697498645</v>
      </c>
      <c r="M29" s="6">
        <f t="shared" si="6"/>
        <v>0.15255083467679031</v>
      </c>
      <c r="N29" s="6">
        <f>N9/J9-1</f>
        <v>9.4436701047349692E-2</v>
      </c>
      <c r="O29" s="6">
        <f>O9/K9-1</f>
        <v>7.3038574245747334E-2</v>
      </c>
      <c r="P29" s="6">
        <f>P9/L9-1</f>
        <v>7.2108241952600016E-2</v>
      </c>
      <c r="Q29" s="6">
        <f>Q9/M9-1</f>
        <v>0.14699671515720314</v>
      </c>
      <c r="R29" s="6">
        <f>R9/N9-1</f>
        <v>8.5814921549791867E-2</v>
      </c>
      <c r="S29" s="6">
        <f>S9/O9-1</f>
        <v>9.3727456975026602E-2</v>
      </c>
      <c r="Z29" s="7">
        <f>Z9/Y9-1</f>
        <v>0.21695366571345676</v>
      </c>
      <c r="AA29" s="7">
        <f>AA9/Z9-1</f>
        <v>9.399517263985091E-2</v>
      </c>
    </row>
    <row r="30" spans="1:27" x14ac:dyDescent="0.25">
      <c r="A30" t="s">
        <v>65</v>
      </c>
      <c r="C30" s="7">
        <f t="shared" ref="C30:I30" si="7">C22/C9</f>
        <v>5.9648241206030149E-2</v>
      </c>
      <c r="D30" s="7">
        <f t="shared" si="7"/>
        <v>4.1401173427544007E-2</v>
      </c>
      <c r="E30" s="7">
        <f t="shared" si="7"/>
        <v>3.0493991226189964E-2</v>
      </c>
      <c r="F30" s="7" t="e">
        <f t="shared" si="7"/>
        <v>#DIV/0!</v>
      </c>
      <c r="G30" s="7">
        <f t="shared" si="7"/>
        <v>3.3597518952446587E-2</v>
      </c>
      <c r="H30" s="7">
        <f t="shared" si="7"/>
        <v>5.896841821126507E-2</v>
      </c>
      <c r="I30" s="7">
        <f t="shared" si="7"/>
        <v>6.5848458058141351E-2</v>
      </c>
      <c r="J30" s="7">
        <f t="shared" ref="J30:S30" si="8">J22/J9</f>
        <v>8.0195930070487031E-2</v>
      </c>
      <c r="K30" s="7">
        <f t="shared" si="8"/>
        <v>7.470650030409702E-2</v>
      </c>
      <c r="L30" s="7">
        <f t="shared" si="8"/>
        <v>6.8677042801556426E-2</v>
      </c>
      <c r="M30" s="7">
        <f t="shared" si="8"/>
        <v>2.8516767137133161E-2</v>
      </c>
      <c r="N30" s="7">
        <f t="shared" si="8"/>
        <v>0.10429220155444939</v>
      </c>
      <c r="O30" s="7">
        <f t="shared" si="8"/>
        <v>-3.3002988561025043E-2</v>
      </c>
      <c r="P30" s="7">
        <f t="shared" si="8"/>
        <v>-1.6727980599501788E-2</v>
      </c>
      <c r="Q30" s="7">
        <f t="shared" si="8"/>
        <v>2.2596203019645794E-2</v>
      </c>
      <c r="R30" s="7">
        <f t="shared" si="8"/>
        <v>1.8565185919948526E-3</v>
      </c>
      <c r="S30" s="7">
        <f t="shared" si="8"/>
        <v>2.4906170008951147E-2</v>
      </c>
      <c r="T30" s="7"/>
      <c r="U30" s="7"/>
      <c r="V30" s="7">
        <f>V22/V9</f>
        <v>1.7052162864178651E-2</v>
      </c>
      <c r="W30" s="7">
        <f>W22/W9</f>
        <v>4.3252736305590261E-2</v>
      </c>
      <c r="X30" s="7">
        <f>X22/X9</f>
        <v>4.1308703060722513E-2</v>
      </c>
      <c r="Y30" s="7">
        <f>Y22/Y9</f>
        <v>5.5211053089643171E-2</v>
      </c>
      <c r="Z30" s="7">
        <f>Z22/Z9</f>
        <v>7.1014128755145567E-2</v>
      </c>
      <c r="AA30" s="7">
        <f>AA22/AA9</f>
        <v>-5.2958950004183018E-3</v>
      </c>
    </row>
    <row r="31" spans="1:27" s="9" customFormat="1" x14ac:dyDescent="0.25">
      <c r="A31" s="9" t="s">
        <v>51</v>
      </c>
      <c r="G31" s="10">
        <f t="shared" ref="G31:J31" si="9">-(G22/C22-1)</f>
        <v>0.2881213142375737</v>
      </c>
      <c r="H31" s="10">
        <f t="shared" si="9"/>
        <v>-0.9973333333333334</v>
      </c>
      <c r="I31" s="10">
        <f t="shared" si="9"/>
        <v>-1.9667291471415185</v>
      </c>
      <c r="J31" s="10" t="e">
        <f t="shared" si="9"/>
        <v>#DIV/0!</v>
      </c>
      <c r="K31" s="10">
        <f>K22/G22-1</f>
        <v>2.1980276134122287</v>
      </c>
      <c r="L31" s="10">
        <f>-(L22/H22-1)</f>
        <v>-0.48121304596604997</v>
      </c>
      <c r="M31" s="10">
        <f t="shared" ref="M31" si="10">-(M22/I22-1)</f>
        <v>0.50086874111514768</v>
      </c>
      <c r="N31" s="10">
        <f t="shared" ref="N31" si="11">-(N22/J22-1)</f>
        <v>-0.42327937233091673</v>
      </c>
      <c r="O31" s="10">
        <f t="shared" ref="O31:P31" si="12">-(O22/K22-1)</f>
        <v>1.4740347847539164</v>
      </c>
      <c r="P31" s="10">
        <f t="shared" si="12"/>
        <v>1.2611382951326293</v>
      </c>
      <c r="Q31" s="10">
        <f>-(Q22/M22-1)</f>
        <v>9.1139240506329156E-2</v>
      </c>
      <c r="R31" s="10">
        <f>-(R22/N22-1)</f>
        <v>0.9806712720675459</v>
      </c>
      <c r="S31" s="10">
        <f>-(S22/O22-1)</f>
        <v>1.8253968253968254</v>
      </c>
      <c r="W31" s="11">
        <f>W22/V22-1</f>
        <v>2.3211341905703922</v>
      </c>
      <c r="X31" s="11">
        <f>X22/W22-1</f>
        <v>0.1504020649260398</v>
      </c>
      <c r="Y31" s="11">
        <f>Y22/X22-1</f>
        <v>0.83940283051432507</v>
      </c>
      <c r="Z31" s="11">
        <f>Z22/Y22-1</f>
        <v>0.56528266479005396</v>
      </c>
      <c r="AA31" s="11">
        <f>AA22/Z22-1</f>
        <v>-1.0815849418534949</v>
      </c>
    </row>
    <row r="32" spans="1:27" x14ac:dyDescent="0.25">
      <c r="A32" t="s">
        <v>52</v>
      </c>
      <c r="G32" s="6">
        <f t="shared" ref="G32:K32" si="13">-G21/G20</f>
        <v>0.25066509015666566</v>
      </c>
      <c r="H32" s="6">
        <f t="shared" si="13"/>
        <v>0.1572094518566147</v>
      </c>
      <c r="I32" s="6">
        <f t="shared" si="13"/>
        <v>7.0201204288441774E-2</v>
      </c>
      <c r="J32" s="6">
        <f t="shared" si="13"/>
        <v>-0.29671603348358017</v>
      </c>
      <c r="K32" s="6">
        <f t="shared" si="13"/>
        <v>0.21045968056096612</v>
      </c>
      <c r="L32" s="6">
        <f>-L21/L20</f>
        <v>0.1005327773917072</v>
      </c>
      <c r="M32" s="6">
        <f>-M21/M20</f>
        <v>0.26767091541135574</v>
      </c>
      <c r="N32" s="6">
        <f>-N21/N20</f>
        <v>4.0377661711530732E-2</v>
      </c>
      <c r="O32" s="6">
        <f>-O21/O20</f>
        <v>0.27008547008547007</v>
      </c>
      <c r="P32" s="6">
        <f t="shared" ref="L32:P32" si="14">-P21/P20</f>
        <v>0.23558235959291368</v>
      </c>
      <c r="Q32" s="6">
        <f>-Q21/Q20</f>
        <v>2.4456521739130436E-2</v>
      </c>
      <c r="R32" s="6">
        <f>-R21/R20</f>
        <v>1.287941787941788</v>
      </c>
      <c r="S32" s="6">
        <f>-S21/S20</f>
        <v>0.22991017237193492</v>
      </c>
      <c r="W32" s="6">
        <f>-W21/W20</f>
        <v>0.10549684752686263</v>
      </c>
      <c r="X32" s="6">
        <f>-X21/X20</f>
        <v>0.1708643388666285</v>
      </c>
      <c r="Y32" s="6">
        <f>-Y21/Y20</f>
        <v>0.1184134337000579</v>
      </c>
      <c r="Z32" s="6">
        <f>-Z21/Z20</f>
        <v>0.12547508584309716</v>
      </c>
      <c r="AA32" s="6">
        <f>-AA21/AA20</f>
        <v>0.5414420485175202</v>
      </c>
    </row>
    <row r="33" spans="1:27" s="4" customFormat="1" x14ac:dyDescent="0.25">
      <c r="A33" s="4" t="s">
        <v>54</v>
      </c>
      <c r="C33" s="4" t="s">
        <v>55</v>
      </c>
    </row>
    <row r="35" spans="1:27" x14ac:dyDescent="0.25">
      <c r="A35" t="s">
        <v>58</v>
      </c>
      <c r="C35" s="7" t="e">
        <f t="shared" ref="C35:S35" si="15">C3/SUM(C$3:C$5)</f>
        <v>#DIV/0!</v>
      </c>
      <c r="D35" s="7" t="e">
        <f t="shared" si="15"/>
        <v>#DIV/0!</v>
      </c>
      <c r="E35" s="7" t="e">
        <f t="shared" si="15"/>
        <v>#DIV/0!</v>
      </c>
      <c r="F35" s="7" t="e">
        <f t="shared" si="15"/>
        <v>#DIV/0!</v>
      </c>
      <c r="G35" s="7" t="e">
        <f t="shared" si="15"/>
        <v>#DIV/0!</v>
      </c>
      <c r="H35" s="7" t="e">
        <f t="shared" si="15"/>
        <v>#DIV/0!</v>
      </c>
      <c r="I35" s="7" t="e">
        <f t="shared" si="15"/>
        <v>#DIV/0!</v>
      </c>
      <c r="J35" s="7" t="e">
        <f t="shared" si="15"/>
        <v>#DIV/0!</v>
      </c>
      <c r="K35" s="7" t="e">
        <f t="shared" si="15"/>
        <v>#DIV/0!</v>
      </c>
      <c r="L35" s="7" t="e">
        <f t="shared" si="15"/>
        <v>#DIV/0!</v>
      </c>
      <c r="M35" s="7" t="e">
        <f t="shared" si="15"/>
        <v>#DIV/0!</v>
      </c>
      <c r="N35" s="7" t="e">
        <f t="shared" si="15"/>
        <v>#DIV/0!</v>
      </c>
      <c r="O35" s="7" t="e">
        <f t="shared" si="15"/>
        <v>#DIV/0!</v>
      </c>
      <c r="P35" s="7" t="e">
        <f t="shared" si="15"/>
        <v>#DIV/0!</v>
      </c>
      <c r="Q35" s="7" t="e">
        <f t="shared" si="15"/>
        <v>#DIV/0!</v>
      </c>
      <c r="R35" s="7" t="e">
        <f t="shared" si="15"/>
        <v>#DIV/0!</v>
      </c>
      <c r="S35" s="7" t="e">
        <f t="shared" si="15"/>
        <v>#DIV/0!</v>
      </c>
      <c r="T35" s="7"/>
      <c r="U35" s="7"/>
      <c r="V35" s="7"/>
      <c r="W35" s="7">
        <f>W3/SUM(W$3:W$5)</f>
        <v>0.6070154194952917</v>
      </c>
      <c r="X35" s="7">
        <f>X3/SUM(X$3:X$5)</f>
        <v>0.60871285857916013</v>
      </c>
      <c r="Y35" s="7" t="e">
        <f>Y3/SUM(Y$3:Y$5)</f>
        <v>#DIV/0!</v>
      </c>
      <c r="Z35" s="7" t="e">
        <f>Z3/SUM(Z$3:Z$5)</f>
        <v>#DIV/0!</v>
      </c>
      <c r="AA35" s="7" t="e">
        <f>AA3/SUM(AA$3:AA$5)</f>
        <v>#DIV/0!</v>
      </c>
    </row>
    <row r="36" spans="1:27" x14ac:dyDescent="0.25">
      <c r="A36" t="s">
        <v>59</v>
      </c>
      <c r="C36" s="7" t="e">
        <f t="shared" ref="C36:S36" si="16">C4/SUM(C$3:C$5)</f>
        <v>#DIV/0!</v>
      </c>
      <c r="D36" s="7" t="e">
        <f t="shared" si="16"/>
        <v>#DIV/0!</v>
      </c>
      <c r="E36" s="7" t="e">
        <f t="shared" si="16"/>
        <v>#DIV/0!</v>
      </c>
      <c r="F36" s="7" t="e">
        <f t="shared" si="16"/>
        <v>#DIV/0!</v>
      </c>
      <c r="G36" s="7" t="e">
        <f t="shared" si="16"/>
        <v>#DIV/0!</v>
      </c>
      <c r="H36" s="7" t="e">
        <f t="shared" si="16"/>
        <v>#DIV/0!</v>
      </c>
      <c r="I36" s="7" t="e">
        <f t="shared" si="16"/>
        <v>#DIV/0!</v>
      </c>
      <c r="J36" s="7" t="e">
        <f t="shared" si="16"/>
        <v>#DIV/0!</v>
      </c>
      <c r="K36" s="7" t="e">
        <f t="shared" si="16"/>
        <v>#DIV/0!</v>
      </c>
      <c r="L36" s="7" t="e">
        <f t="shared" si="16"/>
        <v>#DIV/0!</v>
      </c>
      <c r="M36" s="7" t="e">
        <f t="shared" si="16"/>
        <v>#DIV/0!</v>
      </c>
      <c r="N36" s="7" t="e">
        <f t="shared" si="16"/>
        <v>#DIV/0!</v>
      </c>
      <c r="O36" s="7" t="e">
        <f t="shared" si="16"/>
        <v>#DIV/0!</v>
      </c>
      <c r="P36" s="7" t="e">
        <f t="shared" si="16"/>
        <v>#DIV/0!</v>
      </c>
      <c r="Q36" s="7" t="e">
        <f t="shared" si="16"/>
        <v>#DIV/0!</v>
      </c>
      <c r="R36" s="7" t="e">
        <f t="shared" si="16"/>
        <v>#DIV/0!</v>
      </c>
      <c r="S36" s="7" t="e">
        <f t="shared" si="16"/>
        <v>#DIV/0!</v>
      </c>
      <c r="T36" s="7"/>
      <c r="U36" s="7"/>
      <c r="V36" s="7"/>
      <c r="W36" s="7">
        <f>W4/SUM(W$3:W$5)</f>
        <v>0.28282385878129734</v>
      </c>
      <c r="X36" s="7">
        <f>X4/SUM(X$3:X$5)</f>
        <v>0.26640925264366339</v>
      </c>
      <c r="Y36" s="7" t="e">
        <f>Y4/SUM(Y$3:Y$5)</f>
        <v>#DIV/0!</v>
      </c>
      <c r="Z36" s="7" t="e">
        <f>Z4/SUM(Z$3:Z$5)</f>
        <v>#DIV/0!</v>
      </c>
      <c r="AA36" s="7" t="e">
        <f>AA4/SUM(AA$3:AA$5)</f>
        <v>#DIV/0!</v>
      </c>
    </row>
    <row r="37" spans="1:27" x14ac:dyDescent="0.25">
      <c r="A37" t="s">
        <v>60</v>
      </c>
      <c r="C37" s="7" t="e">
        <f t="shared" ref="C37:S37" si="17">C5/SUM(C$3:C$5)</f>
        <v>#DIV/0!</v>
      </c>
      <c r="D37" s="7" t="e">
        <f t="shared" si="17"/>
        <v>#DIV/0!</v>
      </c>
      <c r="E37" s="7" t="e">
        <f t="shared" si="17"/>
        <v>#DIV/0!</v>
      </c>
      <c r="F37" s="7" t="e">
        <f t="shared" si="17"/>
        <v>#DIV/0!</v>
      </c>
      <c r="G37" s="7" t="e">
        <f t="shared" si="17"/>
        <v>#DIV/0!</v>
      </c>
      <c r="H37" s="7" t="e">
        <f t="shared" si="17"/>
        <v>#DIV/0!</v>
      </c>
      <c r="I37" s="7" t="e">
        <f t="shared" si="17"/>
        <v>#DIV/0!</v>
      </c>
      <c r="J37" s="7" t="e">
        <f t="shared" si="17"/>
        <v>#DIV/0!</v>
      </c>
      <c r="K37" s="7" t="e">
        <f t="shared" si="17"/>
        <v>#DIV/0!</v>
      </c>
      <c r="L37" s="7" t="e">
        <f t="shared" si="17"/>
        <v>#DIV/0!</v>
      </c>
      <c r="M37" s="7" t="e">
        <f t="shared" si="17"/>
        <v>#DIV/0!</v>
      </c>
      <c r="N37" s="7" t="e">
        <f t="shared" si="17"/>
        <v>#DIV/0!</v>
      </c>
      <c r="O37" s="7" t="e">
        <f t="shared" si="17"/>
        <v>#DIV/0!</v>
      </c>
      <c r="P37" s="7" t="e">
        <f t="shared" si="17"/>
        <v>#DIV/0!</v>
      </c>
      <c r="Q37" s="7" t="e">
        <f t="shared" si="17"/>
        <v>#DIV/0!</v>
      </c>
      <c r="R37" s="7" t="e">
        <f t="shared" si="17"/>
        <v>#DIV/0!</v>
      </c>
      <c r="S37" s="7" t="e">
        <f t="shared" si="17"/>
        <v>#DIV/0!</v>
      </c>
      <c r="T37" s="7"/>
      <c r="U37" s="7"/>
      <c r="V37" s="7"/>
      <c r="W37" s="7">
        <f>W5/SUM(W$3:W$5)</f>
        <v>0.11016072172341093</v>
      </c>
      <c r="X37" s="7">
        <f>X5/SUM(X$3:X$5)</f>
        <v>0.12487788877717643</v>
      </c>
      <c r="Y37" s="7" t="e">
        <f>Y5/SUM(Y$3:Y$5)</f>
        <v>#DIV/0!</v>
      </c>
      <c r="Z37" s="7" t="e">
        <f>Z5/SUM(Z$3:Z$5)</f>
        <v>#DIV/0!</v>
      </c>
      <c r="AA37" s="7" t="e">
        <f>AA5/SUM(AA$3:AA$5)</f>
        <v>#DIV/0!</v>
      </c>
    </row>
    <row r="38" spans="1:27" x14ac:dyDescent="0.25">
      <c r="A38" t="s">
        <v>66</v>
      </c>
      <c r="C38" s="7" t="e">
        <f t="shared" ref="C38:S38" si="18">C23/C3</f>
        <v>#DIV/0!</v>
      </c>
      <c r="D38" s="7" t="e">
        <f t="shared" si="18"/>
        <v>#DIV/0!</v>
      </c>
      <c r="E38" s="7" t="e">
        <f t="shared" si="18"/>
        <v>#DIV/0!</v>
      </c>
      <c r="F38" s="7" t="e">
        <f t="shared" si="18"/>
        <v>#DIV/0!</v>
      </c>
      <c r="G38" s="7" t="e">
        <f t="shared" si="18"/>
        <v>#DIV/0!</v>
      </c>
      <c r="H38" s="7" t="e">
        <f t="shared" si="18"/>
        <v>#DIV/0!</v>
      </c>
      <c r="I38" s="7" t="e">
        <f t="shared" si="18"/>
        <v>#DIV/0!</v>
      </c>
      <c r="J38" s="7" t="e">
        <f t="shared" si="18"/>
        <v>#DIV/0!</v>
      </c>
      <c r="K38" s="7" t="e">
        <f t="shared" si="18"/>
        <v>#DIV/0!</v>
      </c>
      <c r="L38" s="7" t="e">
        <f t="shared" si="18"/>
        <v>#DIV/0!</v>
      </c>
      <c r="M38" s="7" t="e">
        <f t="shared" si="18"/>
        <v>#DIV/0!</v>
      </c>
      <c r="N38" s="7" t="e">
        <f t="shared" si="18"/>
        <v>#DIV/0!</v>
      </c>
      <c r="O38" s="7" t="e">
        <f t="shared" si="18"/>
        <v>#DIV/0!</v>
      </c>
      <c r="P38" s="7" t="e">
        <f t="shared" si="18"/>
        <v>#DIV/0!</v>
      </c>
      <c r="Q38" s="7" t="e">
        <f t="shared" si="18"/>
        <v>#DIV/0!</v>
      </c>
      <c r="R38" s="7" t="e">
        <f t="shared" si="18"/>
        <v>#DIV/0!</v>
      </c>
      <c r="S38" s="7" t="e">
        <f t="shared" si="18"/>
        <v>#DIV/0!</v>
      </c>
      <c r="T38" s="7"/>
      <c r="U38" s="7"/>
      <c r="V38" s="7"/>
      <c r="W38" s="7">
        <f>W23/W3</f>
        <v>5.1405571353790869E-2</v>
      </c>
      <c r="X38" s="7">
        <f>X23/X3</f>
        <v>4.1192973824626757E-2</v>
      </c>
      <c r="Y38" s="7" t="e">
        <f>Y23/Y3</f>
        <v>#DIV/0!</v>
      </c>
      <c r="Z38" s="7" t="e">
        <f t="shared" ref="Z38:AA38" si="19">Z23/Z3</f>
        <v>#DIV/0!</v>
      </c>
      <c r="AA38" s="7" t="e">
        <f t="shared" si="19"/>
        <v>#DIV/0!</v>
      </c>
    </row>
    <row r="39" spans="1:27" x14ac:dyDescent="0.25">
      <c r="A39" t="s">
        <v>67</v>
      </c>
      <c r="C39" s="7" t="e">
        <f t="shared" ref="C39:S39" si="20">C24/C4</f>
        <v>#DIV/0!</v>
      </c>
      <c r="D39" s="7" t="e">
        <f t="shared" si="20"/>
        <v>#DIV/0!</v>
      </c>
      <c r="E39" s="7" t="e">
        <f t="shared" si="20"/>
        <v>#DIV/0!</v>
      </c>
      <c r="F39" s="7" t="e">
        <f t="shared" si="20"/>
        <v>#DIV/0!</v>
      </c>
      <c r="G39" s="7" t="e">
        <f t="shared" si="20"/>
        <v>#DIV/0!</v>
      </c>
      <c r="H39" s="7" t="e">
        <f t="shared" si="20"/>
        <v>#DIV/0!</v>
      </c>
      <c r="I39" s="7" t="e">
        <f t="shared" si="20"/>
        <v>#DIV/0!</v>
      </c>
      <c r="J39" s="7" t="e">
        <f t="shared" si="20"/>
        <v>#DIV/0!</v>
      </c>
      <c r="K39" s="7" t="e">
        <f t="shared" si="20"/>
        <v>#DIV/0!</v>
      </c>
      <c r="L39" s="7" t="e">
        <f t="shared" si="20"/>
        <v>#DIV/0!</v>
      </c>
      <c r="M39" s="7" t="e">
        <f t="shared" si="20"/>
        <v>#DIV/0!</v>
      </c>
      <c r="N39" s="7" t="e">
        <f t="shared" si="20"/>
        <v>#DIV/0!</v>
      </c>
      <c r="O39" s="7" t="e">
        <f t="shared" si="20"/>
        <v>#DIV/0!</v>
      </c>
      <c r="P39" s="7" t="e">
        <f t="shared" si="20"/>
        <v>#DIV/0!</v>
      </c>
      <c r="Q39" s="7" t="e">
        <f t="shared" si="20"/>
        <v>#DIV/0!</v>
      </c>
      <c r="R39" s="7" t="e">
        <f t="shared" si="20"/>
        <v>#DIV/0!</v>
      </c>
      <c r="S39" s="7" t="e">
        <f t="shared" si="20"/>
        <v>#DIV/0!</v>
      </c>
      <c r="T39" s="7"/>
      <c r="U39" s="7"/>
      <c r="V39" s="7"/>
      <c r="W39" s="7">
        <f>W24/W4</f>
        <v>-3.2520572070567515E-2</v>
      </c>
      <c r="X39" s="7">
        <f>X24/X4</f>
        <v>-2.2657013235549965E-2</v>
      </c>
      <c r="Y39" s="7" t="e">
        <f>Y24/Y4</f>
        <v>#DIV/0!</v>
      </c>
      <c r="Z39" s="7" t="e">
        <f t="shared" ref="Z39:AA39" si="21">Z24/Z4</f>
        <v>#DIV/0!</v>
      </c>
      <c r="AA39" s="7" t="e">
        <f t="shared" si="21"/>
        <v>#DIV/0!</v>
      </c>
    </row>
    <row r="40" spans="1:27" x14ac:dyDescent="0.25">
      <c r="A40" t="s">
        <v>68</v>
      </c>
      <c r="C40" s="7" t="e">
        <f t="shared" ref="C40:S40" si="22">C25/C5</f>
        <v>#DIV/0!</v>
      </c>
      <c r="D40" s="7" t="e">
        <f t="shared" si="22"/>
        <v>#DIV/0!</v>
      </c>
      <c r="E40" s="7" t="e">
        <f t="shared" si="22"/>
        <v>#DIV/0!</v>
      </c>
      <c r="F40" s="7" t="e">
        <f t="shared" si="22"/>
        <v>#DIV/0!</v>
      </c>
      <c r="G40" s="7" t="e">
        <f t="shared" si="22"/>
        <v>#DIV/0!</v>
      </c>
      <c r="H40" s="7" t="e">
        <f t="shared" si="22"/>
        <v>#DIV/0!</v>
      </c>
      <c r="I40" s="7" t="e">
        <f t="shared" si="22"/>
        <v>#DIV/0!</v>
      </c>
      <c r="J40" s="7" t="e">
        <f t="shared" si="22"/>
        <v>#DIV/0!</v>
      </c>
      <c r="K40" s="7" t="e">
        <f t="shared" si="22"/>
        <v>#DIV/0!</v>
      </c>
      <c r="L40" s="7" t="e">
        <f t="shared" si="22"/>
        <v>#DIV/0!</v>
      </c>
      <c r="M40" s="7" t="e">
        <f t="shared" si="22"/>
        <v>#DIV/0!</v>
      </c>
      <c r="N40" s="7" t="e">
        <f t="shared" si="22"/>
        <v>#DIV/0!</v>
      </c>
      <c r="O40" s="7" t="e">
        <f t="shared" si="22"/>
        <v>#DIV/0!</v>
      </c>
      <c r="P40" s="7" t="e">
        <f t="shared" si="22"/>
        <v>#DIV/0!</v>
      </c>
      <c r="Q40" s="7" t="e">
        <f t="shared" si="22"/>
        <v>#DIV/0!</v>
      </c>
      <c r="R40" s="7" t="e">
        <f t="shared" si="22"/>
        <v>#DIV/0!</v>
      </c>
      <c r="S40" s="7" t="e">
        <f t="shared" si="22"/>
        <v>#DIV/0!</v>
      </c>
      <c r="T40" s="7"/>
      <c r="U40" s="7"/>
      <c r="V40" s="7"/>
      <c r="W40" s="7">
        <f>W25/W5</f>
        <v>0.28438900799064509</v>
      </c>
      <c r="X40" s="7">
        <f>X25/X5</f>
        <v>0.26269057271740992</v>
      </c>
      <c r="Y40" s="7" t="e">
        <f>Y25/Y5</f>
        <v>#DIV/0!</v>
      </c>
      <c r="Z40" s="7" t="e">
        <f>Z25/Z5</f>
        <v>#DIV/0!</v>
      </c>
      <c r="AA40" s="7" t="e">
        <f>AA25/AA5</f>
        <v>#DIV/0!</v>
      </c>
    </row>
    <row r="43" spans="1:27" x14ac:dyDescent="0.25">
      <c r="A43" t="s">
        <v>69</v>
      </c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2023-07-11T23:37:50Z</dcterms:modified>
</cp:coreProperties>
</file>