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453245ED-28DF-49B4-9FE9-417AF42E10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Model!$B$25</definedName>
    <definedName name="_xlchart.v1.1" hidden="1">Model!$B$26</definedName>
    <definedName name="_xlchart.v1.2" hidden="1">Model!$L$25:$X$25</definedName>
    <definedName name="_xlchart.v1.3" hidden="1">Model!$L$26:$X$26</definedName>
    <definedName name="_xlchart.v1.4" hidden="1">Model!$L$2:$X$2</definedName>
    <definedName name="_xlchart.v1.5" hidden="1">Model!$B$6</definedName>
    <definedName name="_xlchart.v1.6" hidden="1">Model!$B$7</definedName>
    <definedName name="_xlchart.v1.7" hidden="1">Model!$L$2:$X$2</definedName>
    <definedName name="_xlchart.v1.8" hidden="1">Model!$L$6:$X$6</definedName>
    <definedName name="_xlchart.v1.9" hidden="1">Model!$L$7:$X$7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0" i="2" l="1"/>
  <c r="W40" i="2"/>
  <c r="X40" i="2"/>
  <c r="Y40" i="2"/>
  <c r="Z40" i="2"/>
  <c r="AA40" i="2"/>
  <c r="V47" i="2"/>
  <c r="V54" i="2" s="1"/>
  <c r="V66" i="2" s="1"/>
  <c r="W47" i="2"/>
  <c r="W54" i="2" s="1"/>
  <c r="W66" i="2" s="1"/>
  <c r="X47" i="2"/>
  <c r="Y47" i="2"/>
  <c r="Z47" i="2"/>
  <c r="Z54" i="2" s="1"/>
  <c r="AA47" i="2"/>
  <c r="AA54" i="2" s="1"/>
  <c r="X54" i="2"/>
  <c r="X66" i="2" s="1"/>
  <c r="Y54" i="2"/>
  <c r="Y66" i="2" s="1"/>
  <c r="V60" i="2"/>
  <c r="W60" i="2"/>
  <c r="W65" i="2" s="1"/>
  <c r="X60" i="2"/>
  <c r="X65" i="2" s="1"/>
  <c r="Y60" i="2"/>
  <c r="Z60" i="2"/>
  <c r="Z65" i="2" s="1"/>
  <c r="AA60" i="2"/>
  <c r="AA65" i="2" s="1"/>
  <c r="V65" i="2"/>
  <c r="Y65" i="2"/>
  <c r="T6" i="2"/>
  <c r="U6" i="2"/>
  <c r="V6" i="2"/>
  <c r="W6" i="2"/>
  <c r="X6" i="2"/>
  <c r="Y6" i="2"/>
  <c r="Y16" i="2" s="1"/>
  <c r="Y20" i="2" s="1"/>
  <c r="Y23" i="2" s="1"/>
  <c r="Z6" i="2"/>
  <c r="AA6" i="2"/>
  <c r="T11" i="2"/>
  <c r="U11" i="2"/>
  <c r="V11" i="2"/>
  <c r="W11" i="2"/>
  <c r="X11" i="2"/>
  <c r="Y11" i="2"/>
  <c r="Z11" i="2"/>
  <c r="AA11" i="2"/>
  <c r="T16" i="2"/>
  <c r="U16" i="2"/>
  <c r="V16" i="2"/>
  <c r="W16" i="2"/>
  <c r="X16" i="2"/>
  <c r="Z16" i="2"/>
  <c r="AA16" i="2"/>
  <c r="T20" i="2"/>
  <c r="U20" i="2"/>
  <c r="V20" i="2"/>
  <c r="W20" i="2"/>
  <c r="X20" i="2"/>
  <c r="Z20" i="2"/>
  <c r="AA20" i="2"/>
  <c r="T23" i="2"/>
  <c r="U23" i="2"/>
  <c r="V23" i="2"/>
  <c r="W23" i="2"/>
  <c r="X23" i="2"/>
  <c r="Z23" i="2"/>
  <c r="AA23" i="2"/>
  <c r="T25" i="2"/>
  <c r="U25" i="2"/>
  <c r="V25" i="2"/>
  <c r="W25" i="2"/>
  <c r="X25" i="2"/>
  <c r="Z25" i="2"/>
  <c r="AA25" i="2"/>
  <c r="T27" i="2"/>
  <c r="U27" i="2"/>
  <c r="V27" i="2"/>
  <c r="W27" i="2"/>
  <c r="X27" i="2"/>
  <c r="Y27" i="2"/>
  <c r="Z27" i="2"/>
  <c r="AA27" i="2"/>
  <c r="T28" i="2"/>
  <c r="U28" i="2"/>
  <c r="V28" i="2"/>
  <c r="W28" i="2"/>
  <c r="X28" i="2"/>
  <c r="Z28" i="2"/>
  <c r="AA28" i="2"/>
  <c r="T29" i="2"/>
  <c r="U29" i="2"/>
  <c r="V29" i="2"/>
  <c r="W29" i="2"/>
  <c r="X29" i="2"/>
  <c r="Y29" i="2"/>
  <c r="Z29" i="2"/>
  <c r="AA29" i="2"/>
  <c r="T30" i="2"/>
  <c r="U30" i="2"/>
  <c r="V30" i="2"/>
  <c r="W30" i="2"/>
  <c r="X30" i="2"/>
  <c r="Y30" i="2"/>
  <c r="Z30" i="2"/>
  <c r="AA30" i="2"/>
  <c r="T31" i="2"/>
  <c r="U31" i="2"/>
  <c r="V31" i="2"/>
  <c r="W31" i="2"/>
  <c r="X31" i="2"/>
  <c r="Y31" i="2"/>
  <c r="Z31" i="2"/>
  <c r="AA31" i="2"/>
  <c r="T32" i="2"/>
  <c r="U32" i="2"/>
  <c r="V32" i="2"/>
  <c r="W32" i="2"/>
  <c r="X32" i="2"/>
  <c r="Y32" i="2"/>
  <c r="Z32" i="2"/>
  <c r="AA32" i="2"/>
  <c r="T35" i="2"/>
  <c r="U35" i="2"/>
  <c r="V35" i="2"/>
  <c r="W35" i="2"/>
  <c r="X35" i="2"/>
  <c r="Z35" i="2"/>
  <c r="AA35" i="2"/>
  <c r="M6" i="2"/>
  <c r="M16" i="2" s="1"/>
  <c r="M20" i="2" s="1"/>
  <c r="M23" i="2" s="1"/>
  <c r="M25" i="2" s="1"/>
  <c r="N6" i="2"/>
  <c r="N31" i="2" s="1"/>
  <c r="O6" i="2"/>
  <c r="O16" i="2" s="1"/>
  <c r="O20" i="2" s="1"/>
  <c r="O23" i="2" s="1"/>
  <c r="O25" i="2" s="1"/>
  <c r="P6" i="2"/>
  <c r="Q6" i="2"/>
  <c r="R6" i="2"/>
  <c r="S6" i="2"/>
  <c r="L6" i="2"/>
  <c r="U66" i="2"/>
  <c r="T66" i="2"/>
  <c r="S66" i="2"/>
  <c r="R66" i="2"/>
  <c r="Q66" i="2"/>
  <c r="P66" i="2"/>
  <c r="O66" i="2"/>
  <c r="N66" i="2"/>
  <c r="M66" i="2"/>
  <c r="L66" i="2"/>
  <c r="E66" i="2"/>
  <c r="D66" i="2"/>
  <c r="C66" i="2"/>
  <c r="F66" i="2"/>
  <c r="G66" i="2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5" i="2"/>
  <c r="H35" i="2"/>
  <c r="D23" i="2"/>
  <c r="E23" i="2"/>
  <c r="F23" i="2"/>
  <c r="G23" i="2"/>
  <c r="C23" i="2"/>
  <c r="P20" i="2"/>
  <c r="P23" i="2" s="1"/>
  <c r="P25" i="2" s="1"/>
  <c r="E20" i="2"/>
  <c r="F20" i="2"/>
  <c r="G20" i="2"/>
  <c r="H20" i="2"/>
  <c r="I20" i="2"/>
  <c r="D20" i="2"/>
  <c r="C20" i="2"/>
  <c r="P16" i="2"/>
  <c r="Q16" i="2"/>
  <c r="Q20" i="2" s="1"/>
  <c r="Q23" i="2" s="1"/>
  <c r="Q25" i="2" s="1"/>
  <c r="R16" i="2"/>
  <c r="R20" i="2" s="1"/>
  <c r="R23" i="2" s="1"/>
  <c r="R25" i="2" s="1"/>
  <c r="S16" i="2"/>
  <c r="S20" i="2" s="1"/>
  <c r="S23" i="2" s="1"/>
  <c r="S25" i="2" s="1"/>
  <c r="L16" i="2"/>
  <c r="L20" i="2" s="1"/>
  <c r="L23" i="2" s="1"/>
  <c r="L25" i="2" s="1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L11" i="2"/>
  <c r="D11" i="2"/>
  <c r="E11" i="2"/>
  <c r="F11" i="2"/>
  <c r="G11" i="2"/>
  <c r="H11" i="2"/>
  <c r="I11" i="2"/>
  <c r="C11" i="2"/>
  <c r="M40" i="2"/>
  <c r="N40" i="2"/>
  <c r="O40" i="2"/>
  <c r="P40" i="2"/>
  <c r="Q40" i="2"/>
  <c r="R40" i="2"/>
  <c r="S40" i="2"/>
  <c r="T40" i="2"/>
  <c r="U40" i="2"/>
  <c r="L40" i="2"/>
  <c r="D40" i="2"/>
  <c r="E40" i="2"/>
  <c r="F40" i="2"/>
  <c r="G40" i="2"/>
  <c r="C40" i="2"/>
  <c r="S32" i="2"/>
  <c r="R32" i="2"/>
  <c r="Q32" i="2"/>
  <c r="P32" i="2"/>
  <c r="M32" i="2"/>
  <c r="L32" i="2"/>
  <c r="S31" i="2"/>
  <c r="R31" i="2"/>
  <c r="Q31" i="2"/>
  <c r="P31" i="2"/>
  <c r="O31" i="2"/>
  <c r="M31" i="2"/>
  <c r="L31" i="2"/>
  <c r="AA66" i="2" l="1"/>
  <c r="Z66" i="2"/>
  <c r="Y25" i="2"/>
  <c r="Y28" i="2"/>
  <c r="Y35" i="2"/>
  <c r="O32" i="2"/>
  <c r="N16" i="2"/>
  <c r="N20" i="2" s="1"/>
  <c r="N23" i="2" s="1"/>
  <c r="N25" i="2" s="1"/>
  <c r="N32" i="2"/>
  <c r="C31" i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P29" i="2"/>
  <c r="Q29" i="2"/>
  <c r="R29" i="2"/>
  <c r="S29" i="2"/>
  <c r="L30" i="2"/>
  <c r="M30" i="2"/>
  <c r="N30" i="2"/>
  <c r="O30" i="2"/>
  <c r="P30" i="2"/>
  <c r="Q30" i="2"/>
  <c r="R30" i="2"/>
  <c r="S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I36" i="2"/>
  <c r="H36" i="2"/>
  <c r="C47" i="2"/>
  <c r="C54" i="2" s="1"/>
  <c r="D47" i="2"/>
  <c r="D54" i="2" s="1"/>
  <c r="E47" i="2"/>
  <c r="E54" i="2" s="1"/>
  <c r="I28" i="2"/>
  <c r="H28" i="2"/>
  <c r="I29" i="2"/>
  <c r="E34" i="2"/>
  <c r="F34" i="2"/>
  <c r="G34" i="2"/>
  <c r="E33" i="2"/>
  <c r="F33" i="2"/>
  <c r="G33" i="2"/>
  <c r="K11" i="5" l="1"/>
  <c r="L28" i="2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P28" i="2"/>
  <c r="S28" i="2"/>
  <c r="S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P35" i="2" l="1"/>
  <c r="C16" i="1"/>
  <c r="C14" i="1"/>
  <c r="C17" i="1"/>
  <c r="C19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18" i="1" l="1"/>
  <c r="C25" i="2"/>
  <c r="E25" i="2"/>
  <c r="D28" i="2"/>
  <c r="G35" i="2"/>
  <c r="G25" i="2"/>
  <c r="G28" i="2"/>
  <c r="C28" i="2" l="1"/>
  <c r="D35" i="2"/>
  <c r="E28" i="2"/>
  <c r="F35" i="2"/>
  <c r="F25" i="2"/>
  <c r="E35" i="2"/>
  <c r="D25" i="2"/>
  <c r="F28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<sst xmlns="http://schemas.openxmlformats.org/spreadsheetml/2006/main" count="213" uniqueCount="198">
  <si>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</si>
  <si>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</si>
  <si>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</si>
  <si>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</si>
  <si>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</si>
  <si>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</si>
  <si>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</si>
  <si>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</si>
  <si>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</si>
  <si>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</si>
  <si>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</si>
  <si>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</si>
  <si>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</si>
  <si>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</si>
  <si>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</si>
  <si>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</si>
  <si>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</si>
  <si>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</si>
  <si>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</si>
  <si>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</si>
  <si>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</si>
  <si>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</si>
  <si>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</si>
  <si>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</si>
  <si>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</si>
  <si>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</si>
  <si>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</si>
  <si>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</si>
  <si>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</si>
  <si>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</si>
  <si>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</si>
  <si>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</si>
  <si>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</si>
  <si>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</si>
  <si>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</si>
  <si>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</si>
  <si>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</si>
  <si>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</si>
  <si>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</si>
  <si>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</si>
  <si>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</si>
  <si>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</si>
  <si>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</si>
  <si>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</si>
  <si>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</si>
  <si>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</si>
  <si>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</si>
  <si>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</si>
  <si>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</si>
  <si>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</si>
  <si>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</si>
  <si>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</si>
  <si>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</si>
  <si>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</si>
  <si>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</si>
  <si>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</si>
  <si>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</si>
  <si>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</si>
  <si>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</si>
  <si>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</si>
  <si>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</si>
  <si>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</si>
  <si>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</si>
  <si>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</si>
  <si>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</si>
  <si>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</si>
  <si>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</si>
  <si>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</si>
  <si>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</si>
  <si>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</si>
  <si>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</si>
  <si>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</si>
  <si>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</si>
  <si>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</si>
  <si>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</si>
  <si>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</si>
  <si>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</si>
  <si>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</si>
  <si>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</si>
  <si>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</si>
  <si>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</si>
  <si>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</si>
  <si>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</si>
  <si>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</si>
  <si>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</si>
  <si>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</si>
  <si>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</si>
  <si>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</si>
  <si>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</si>
  <si>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</si>
  <si>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</si>
  <si>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</si>
  <si>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</si>
  <si>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</si>
  <si>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</si>
  <si>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</si>
  <si>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</si>
  <si>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</si>
  <si>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</si>
  <si>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</si>
  <si>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</si>
  <si>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</si>
  <si>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</si>
  <si>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</si>
  <si>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</si>
  <si>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</si>
  <si>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</si>
  <si>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</si>
  <si>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</si>
  <si>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</si>
  <si>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</si>
  <si>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</si>
  <si>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</si>
  <si>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</si>
  <si>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</si>
  <si>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</si>
  <si>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</si>
  <si>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</si>
  <si>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</si>
  <si>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</si>
  <si>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</si>
  <si>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</si>
  <si>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</si>
  <si>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</si>
  <si>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</si>
  <si>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</si>
  <si>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</si>
  <si>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</si>
  <si>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</si>
  <si>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</si>
  <si>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</si>
  <si>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</si>
  <si>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</si>
  <si>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</si>
  <si>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</si>
  <si>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</si>
  <si>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</si>
  <si>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</si>
  <si>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</si>
  <si>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</si>
  <si>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</si>
  <si>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</si>
  <si>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</si>
  <si>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</si>
  <si>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</si>
  <si>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</si>
  <si>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</si>
  <si>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</si>
  <si>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</si>
  <si>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</si>
  <si>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</si>
  <si>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</si>
  <si>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</si>
  <si>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</si>
  <si>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</si>
  <si>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</si>
  <si>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</si>
  <si>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</si>
  <si>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</si>
  <si>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</si>
  <si>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</si>
  <si>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</si>
  <si>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</si>
  <si>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</si>
  <si>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</si>
  <si>
    <t>Net Income before Tax</t>
  </si>
  <si>
    <t>Q324</t>
  </si>
  <si>
    <t>Q424</t>
  </si>
  <si>
    <t>FMR, LLC</t>
  </si>
  <si>
    <t>14.91%</t>
  </si>
  <si>
    <t>Intel Corporation</t>
  </si>
  <si>
    <t>3.77%</t>
  </si>
  <si>
    <t>Atreides Management, LP</t>
  </si>
  <si>
    <t>1.77%</t>
  </si>
  <si>
    <t>Vanguard Group Inc</t>
  </si>
  <si>
    <t>1.28%</t>
  </si>
  <si>
    <t>Blackrock Inc.</t>
  </si>
  <si>
    <t>0.95%</t>
  </si>
  <si>
    <t>Invesco Ltd.</t>
  </si>
  <si>
    <t>0.92%</t>
  </si>
  <si>
    <t>JP Morgan Chase &amp; Company</t>
  </si>
  <si>
    <t>0.91%</t>
  </si>
  <si>
    <t>Goldman Sachs Group Inc</t>
  </si>
  <si>
    <t>0.66%</t>
  </si>
  <si>
    <t>Maverick Capital Ltd.</t>
  </si>
  <si>
    <t>0.64%</t>
  </si>
  <si>
    <t>Summit Partners Public Asset Management LLC</t>
  </si>
  <si>
    <t>0.60%</t>
  </si>
  <si>
    <t>ALBA MANUELDirector</t>
  </si>
  <si>
    <t>DYCKERHOFF STEFAN ADirector and Beneficial Owner of more than 10% of a Class of Security</t>
  </si>
  <si>
    <t>GAJENDRA SANJAYPresident</t>
  </si>
  <si>
    <t>HURLSTON MICHAEL EDirector</t>
  </si>
  <si>
    <t>LAZAR JACK RDirector</t>
  </si>
  <si>
    <t>MAYER BETHANY JDirector</t>
  </si>
  <si>
    <t>MAZZARA PHILIPGeneral Counsel</t>
  </si>
  <si>
    <t>MOHAN JITENDRAChief Executive Officer</t>
  </si>
  <si>
    <t>SUTTER HILL VENTURESBeneficial Owner of more than 10% of a Class of Security</t>
  </si>
  <si>
    <t>TATE MICHAEL TRUETTChief Financial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</si>
</sst>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5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3" fontId="5" fillId="0" borderId="0" xfId="0" applyNumberFormat="1" applyFont="1" applyFill="1"/>
    <xf numFmtId="0" fontId="0" fillId="0" borderId="0" xfId="0" applyBorder="1"/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3" fontId="5" fillId="0" borderId="2" xfId="0" applyNumberFormat="1" applyFont="1" applyBorder="1"/>
    <xf numFmtId="2" fontId="5" fillId="0" borderId="2" xfId="0" applyNumberFormat="1" applyFont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Model!$L$29:$X$29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Model!$C$6:$I$6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Model!$C$29:$I$29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0.46403348155898527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Model!$L$23:$X$23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Model!$C$23:$I$23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Model!$C$35:$I$35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Model!$L$30:$V$30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Model!$L$31:$W$31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Model!$L$32:$W$32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Model!$C$30:$G$30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Model!$C$31:$G$31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</c:strCache>
            </c:strRef>
          </c:cat>
          <c:val>
            <c:numRef>
              <c:f>Model!$C$32:$G$32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2"/>
  <sheetViews>
    <sheetView tabSelected="1" workbookViewId="0">
      <selection activeCell="C7" sqref="C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53</v>
      </c>
      <c r="F2" s="65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45548</v>
      </c>
      <c r="E3" s="5" t="s">
        <v>168</v>
      </c>
      <c r="F3" s="28" t="s">
        <v>169</v>
      </c>
      <c r="H3" t="s">
        <v>188</v>
      </c>
      <c r="I3" s="10"/>
      <c r="J3" s="38"/>
      <c r="L3" s="5"/>
      <c r="N3" s="37"/>
    </row>
    <row r="4" spans="2:14" x14ac:dyDescent="0.25">
      <c r="B4" s="5"/>
      <c r="C4" s="21">
        <v>0.91527777777777775</v>
      </c>
      <c r="E4" s="5" t="s">
        <v>170</v>
      </c>
      <c r="F4" s="28" t="s">
        <v>171</v>
      </c>
      <c r="H4" t="s">
        <v>189</v>
      </c>
      <c r="I4" s="10"/>
      <c r="J4" s="38"/>
      <c r="L4" s="5"/>
      <c r="N4" s="13"/>
    </row>
    <row r="5" spans="2:14" x14ac:dyDescent="0.25">
      <c r="B5" s="5"/>
      <c r="C5" s="13"/>
      <c r="E5" s="5" t="s">
        <v>172</v>
      </c>
      <c r="F5" s="28" t="s">
        <v>173</v>
      </c>
      <c r="H5" t="s">
        <v>190</v>
      </c>
      <c r="I5" s="10"/>
      <c r="J5" s="38"/>
      <c r="L5" s="5"/>
      <c r="N5" s="13"/>
    </row>
    <row r="6" spans="2:14" x14ac:dyDescent="0.25">
      <c r="B6" s="5" t="s">
        <v>0</v>
      </c>
      <c r="C6" s="13">
        <v>75.2</v>
      </c>
      <c r="E6" s="5" t="s">
        <v>174</v>
      </c>
      <c r="F6" s="28" t="s">
        <v>175</v>
      </c>
      <c r="H6" t="s">
        <v>191</v>
      </c>
      <c r="I6" s="10">
        <v>161.74700000000001</v>
      </c>
      <c r="J6" s="38"/>
      <c r="L6" s="5"/>
      <c r="N6" s="13"/>
    </row>
    <row r="7" spans="2:14" x14ac:dyDescent="0.25">
      <c r="B7" s="5" t="s">
        <v>1</v>
      </c>
      <c r="C7" s="15"/>
      <c r="E7" s="5" t="s">
        <v>176</v>
      </c>
      <c r="F7" s="28" t="s">
        <v>177</v>
      </c>
      <c r="H7" t="s">
        <v>192</v>
      </c>
      <c r="I7" s="10">
        <v>165</v>
      </c>
      <c r="J7" s="38"/>
      <c r="L7" s="5"/>
      <c r="N7" s="13"/>
    </row>
    <row r="8" spans="2:14" x14ac:dyDescent="0.25">
      <c r="B8" s="5" t="s">
        <v>2</v>
      </c>
      <c r="C8" s="15">
        <f>C6*C7</f>
        <v>0</v>
      </c>
      <c r="E8" s="5" t="s">
        <v>178</v>
      </c>
      <c r="F8" s="28" t="s">
        <v>179</v>
      </c>
      <c r="H8" t="s">
        <v>193</v>
      </c>
      <c r="I8" s="10">
        <v>4.5730000000000004</v>
      </c>
      <c r="J8" s="38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 t="s">
        <v>180</v>
      </c>
      <c r="F9" s="28" t="s">
        <v>181</v>
      </c>
      <c r="H9" t="s">
        <v>194</v>
      </c>
      <c r="I9" s="10">
        <v>325.47399999999999</v>
      </c>
      <c r="J9" s="38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 t="s">
        <v>182</v>
      </c>
      <c r="F10" s="28" t="s">
        <v>183</v>
      </c>
      <c r="H10" t="s">
        <v>195</v>
      </c>
      <c r="I10" s="10"/>
      <c r="J10" s="38"/>
      <c r="L10" s="5"/>
      <c r="N10" s="13"/>
    </row>
    <row r="11" spans="2:14" x14ac:dyDescent="0.25">
      <c r="B11" s="5" t="s">
        <v>41</v>
      </c>
      <c r="C11" s="15" t="e">
        <f>C9-C10</f>
        <v>#DIV/0!</v>
      </c>
      <c r="E11" s="5" t="s">
        <v>184</v>
      </c>
      <c r="F11" s="28" t="s">
        <v>185</v>
      </c>
      <c r="H11" t="s">
        <v>196</v>
      </c>
      <c r="I11" s="10"/>
      <c r="J11" s="38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 t="s">
        <v>186</v>
      </c>
      <c r="F12" s="28" t="s">
        <v>187</v>
      </c>
      <c r="H12" t="s">
        <v>197</v>
      </c>
      <c r="J12" s="13"/>
      <c r="L12" s="5"/>
      <c r="N12" s="13"/>
    </row>
    <row r="13" spans="2:14" x14ac:dyDescent="0.25">
      <c r="B13" s="5" t="s">
        <v>52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50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 t="e">
        <f>C6/Model!H16</f>
        <v>#DIV/0!</v>
      </c>
    </row>
    <row r="16" spans="2:14" x14ac:dyDescent="0.25">
      <c r="B16" s="5" t="s">
        <v>48</v>
      </c>
      <c r="C16" s="6" t="e">
        <f>Model!G16/Model!#REF!-1</f>
        <v>#REF!</v>
      </c>
    </row>
    <row r="17" spans="2:14" x14ac:dyDescent="0.25">
      <c r="B17" s="5" t="s">
        <v>49</v>
      </c>
      <c r="C17" s="6" t="e">
        <f>Model!H16/Model!G16-1</f>
        <v>#DIV/0!</v>
      </c>
      <c r="E17" s="33" t="s">
        <v>59</v>
      </c>
      <c r="L17" s="129"/>
      <c r="M17" s="130"/>
      <c r="N17" s="131"/>
    </row>
    <row r="18" spans="2:14" x14ac:dyDescent="0.25">
      <c r="B18" s="5" t="s">
        <v>77</v>
      </c>
      <c r="C18" s="52" t="e">
        <f>C14/(C16*100)</f>
        <v>#DIV/0!</v>
      </c>
      <c r="L18" s="132"/>
      <c r="M18" s="133"/>
      <c r="N18" s="134"/>
    </row>
    <row r="19" spans="2:14" x14ac:dyDescent="0.25">
      <c r="B19" s="5" t="s">
        <v>78</v>
      </c>
      <c r="C19" s="52" t="e">
        <f>C15/(C17*100)</f>
        <v>#DIV/0!</v>
      </c>
      <c r="L19" s="132"/>
      <c r="M19" s="133"/>
      <c r="N19" s="134"/>
    </row>
    <row r="20" spans="2:14" x14ac:dyDescent="0.25">
      <c r="B20" s="5" t="s">
        <v>102</v>
      </c>
      <c r="C20" s="6" t="e">
        <f>Model!G4/Model!F3-1</f>
        <v>#DIV/0!</v>
      </c>
      <c r="L20" s="132"/>
      <c r="M20" s="133"/>
      <c r="N20" s="134"/>
    </row>
    <row r="21" spans="2:14" x14ac:dyDescent="0.25">
      <c r="B21" s="5" t="s">
        <v>103</v>
      </c>
      <c r="C21" s="6" t="e">
        <f>Model!G5/Model!F4-1</f>
        <v>#DIV/0!</v>
      </c>
      <c r="L21" s="132"/>
      <c r="M21" s="133"/>
      <c r="N21" s="134"/>
    </row>
    <row r="22" spans="2:14" x14ac:dyDescent="0.25">
      <c r="B22" s="5" t="s">
        <v>79</v>
      </c>
      <c r="C22" s="15">
        <f>Model!F12+Model!F10</f>
        <v>0</v>
      </c>
      <c r="L22" s="132"/>
      <c r="M22" s="133"/>
      <c r="N22" s="134"/>
    </row>
    <row r="23" spans="2:14" x14ac:dyDescent="0.25">
      <c r="B23" s="5" t="s">
        <v>19</v>
      </c>
      <c r="C23" s="15">
        <f>Model!F12</f>
        <v>0</v>
      </c>
      <c r="L23" s="132"/>
      <c r="M23" s="133"/>
      <c r="N23" s="134"/>
    </row>
    <row r="24" spans="2:14" x14ac:dyDescent="0.25">
      <c r="B24" s="5" t="s">
        <v>33</v>
      </c>
      <c r="C24" s="7">
        <f>Model!F17</f>
        <v>0</v>
      </c>
      <c r="L24" s="132"/>
      <c r="M24" s="133"/>
      <c r="N24" s="134"/>
    </row>
    <row r="25" spans="2:14" x14ac:dyDescent="0.25">
      <c r="B25" s="5" t="s">
        <v>34</v>
      </c>
      <c r="C25" s="7">
        <f>Model!F18</f>
        <v>0</v>
      </c>
      <c r="L25" s="132"/>
      <c r="M25" s="133"/>
      <c r="N25" s="134"/>
    </row>
    <row r="26" spans="2:14" x14ac:dyDescent="0.25">
      <c r="B26" s="5" t="s">
        <v>80</v>
      </c>
      <c r="C26" s="36" t="e">
        <f>C12/C23</f>
        <v>#DIV/0!</v>
      </c>
      <c r="L26" s="132"/>
      <c r="M26" s="133"/>
      <c r="N26" s="134"/>
    </row>
    <row r="27" spans="2:14" x14ac:dyDescent="0.25">
      <c r="B27" s="5" t="s">
        <v>104</v>
      </c>
      <c r="C27" s="125" t="e">
        <f>Model!Q45/Model!Q50</f>
        <v>#DIV/0!</v>
      </c>
      <c r="E27" t="s">
        <v>83</v>
      </c>
      <c r="L27" s="132"/>
      <c r="M27" s="133"/>
      <c r="N27" s="134"/>
    </row>
    <row r="28" spans="2:14" x14ac:dyDescent="0.25">
      <c r="B28" s="5" t="s">
        <v>105</v>
      </c>
      <c r="C28" s="36" t="e">
        <f>C22/-Model!F10</f>
        <v>#DIV/0!</v>
      </c>
      <c r="L28" s="135"/>
      <c r="M28" s="136"/>
      <c r="N28" s="137"/>
    </row>
    <row r="29" spans="2:14" x14ac:dyDescent="0.25">
      <c r="B29" s="5" t="s">
        <v>106</v>
      </c>
      <c r="C29" s="36" t="e">
        <f>Model!Q34/Model!Q44</f>
        <v>#DIV/0!</v>
      </c>
    </row>
    <row r="30" spans="2:14" x14ac:dyDescent="0.25">
      <c r="B30" s="5" t="s">
        <v>107</v>
      </c>
      <c r="C30" s="36" t="e">
        <f>(Model!Q28+Model!Q29)/Model!Q44</f>
        <v>#DIV/0!</v>
      </c>
    </row>
    <row r="31" spans="2:14" x14ac:dyDescent="0.25">
      <c r="B31" s="5" t="s">
        <v>108</v>
      </c>
      <c r="C31" s="6" t="e">
        <f>(Model!Q34-Model!Q44)/Model!Q40</f>
        <v>#DIV/0!</v>
      </c>
    </row>
    <row r="32" spans="2:14" x14ac:dyDescent="0.25">
      <c r="B32" s="5" t="s">
        <v>109</v>
      </c>
      <c r="C32" s="36" t="e">
        <f>(Model!Q40-Model!Q49)/Main!C7</f>
        <v>#DIV/0!</v>
      </c>
    </row>
    <row r="33" spans="2:9" x14ac:dyDescent="0.25">
      <c r="B33" s="5" t="s">
        <v>110</v>
      </c>
      <c r="C33" s="36" t="e">
        <f>Model!Q3/Model!Q40</f>
        <v>#DIV/0!</v>
      </c>
    </row>
    <row r="34" spans="2:9" x14ac:dyDescent="0.25">
      <c r="B34" s="5" t="s">
        <v>111</v>
      </c>
      <c r="C34" s="38" t="e">
        <f>Model!Q14/Model!Q40</f>
        <v>#DIV/0!</v>
      </c>
    </row>
    <row r="35" spans="2:9" x14ac:dyDescent="0.25">
      <c r="B35" s="5" t="s">
        <v>112</v>
      </c>
      <c r="C35" s="38" t="e">
        <f>Model!Q14/Model!Q50</f>
        <v>#DIV/0!</v>
      </c>
    </row>
    <row r="36" spans="2:9" x14ac:dyDescent="0.25">
      <c r="B36" s="22" t="s">
        <v>113</v>
      </c>
      <c r="C36" s="23"/>
    </row>
    <row r="41" spans="2:9" x14ac:dyDescent="0.25">
      <c r="E41" s="63"/>
      <c r="F41" s="63"/>
      <c r="G41" s="64"/>
      <c r="H41" s="64"/>
      <c r="I41" s="64"/>
    </row>
    <row r="42" spans="2:9" x14ac:dyDescent="0.25">
      <c r="E42" s="63"/>
      <c r="F42" s="63"/>
      <c r="G42" s="64"/>
      <c r="H42" s="64"/>
      <c r="I42" s="64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87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J29" sqref="J29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49"/>
    <col min="25" max="25" width="11.42578125" style="13"/>
  </cols>
  <sheetData>
    <row r="1" spans="1:27" x14ac:dyDescent="0.25">
      <c r="A1" s="8" t="s">
        <v>42</v>
      </c>
    </row>
    <row r="2" spans="1:27" x14ac:dyDescent="0.25">
      <c r="C2" t="s">
        <v>38</v>
      </c>
      <c r="D2" t="s">
        <v>18</v>
      </c>
      <c r="E2" t="s">
        <v>14</v>
      </c>
      <c r="F2" t="s">
        <v>15</v>
      </c>
      <c r="G2" s="13" t="s">
        <v>16</v>
      </c>
      <c r="H2" t="s">
        <v>36</v>
      </c>
      <c r="I2" t="s">
        <v>76</v>
      </c>
      <c r="L2" t="s">
        <v>37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40</v>
      </c>
      <c r="V2" t="s">
        <v>44</v>
      </c>
      <c r="W2" s="149" t="s">
        <v>45</v>
      </c>
      <c r="X2" t="s">
        <v>70</v>
      </c>
      <c r="Y2" s="13" t="s">
        <v>74</v>
      </c>
      <c r="Z2" t="s">
        <v>166</v>
      </c>
      <c r="AA2" t="s">
        <v>167</v>
      </c>
    </row>
    <row r="3" spans="1:27" x14ac:dyDescent="0.25">
      <c r="B3" s="9" t="s">
        <v>154</v>
      </c>
      <c r="W3"/>
    </row>
    <row r="4" spans="1:27" x14ac:dyDescent="0.25">
      <c r="B4" s="9" t="s">
        <v>155</v>
      </c>
      <c r="W4"/>
    </row>
    <row r="5" spans="1:27" x14ac:dyDescent="0.25">
      <c r="B5" s="9" t="s">
        <v>156</v>
      </c>
      <c r="E5" s="50"/>
      <c r="F5" s="50"/>
      <c r="G5" s="51"/>
      <c r="W5"/>
    </row>
    <row r="6" spans="1:27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3"/>
      <c r="I6" s="43"/>
      <c r="L6" s="11">
        <f>SUM(L3:L5)</f>
        <v>0</v>
      </c>
      <c r="M6" s="11">
        <f t="shared" ref="M6:Y6" si="0">SUM(M3:M5)</f>
        <v>0</v>
      </c>
      <c r="N6" s="11">
        <f t="shared" si="0"/>
        <v>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ref="T6:AA6" si="1">SUM(T3:T5)</f>
        <v>0</v>
      </c>
      <c r="U6" s="11">
        <f t="shared" si="1"/>
        <v>0</v>
      </c>
      <c r="V6" s="11">
        <f t="shared" si="1"/>
        <v>0</v>
      </c>
      <c r="W6" s="11">
        <f t="shared" si="1"/>
        <v>0</v>
      </c>
      <c r="X6" s="11">
        <f t="shared" si="1"/>
        <v>0</v>
      </c>
      <c r="Y6" s="14">
        <f t="shared" si="1"/>
        <v>0</v>
      </c>
      <c r="Z6" s="11">
        <f t="shared" si="1"/>
        <v>0</v>
      </c>
      <c r="AA6" s="11">
        <f t="shared" si="1"/>
        <v>0</v>
      </c>
    </row>
    <row r="7" spans="1:27" x14ac:dyDescent="0.25">
      <c r="B7" s="9" t="s">
        <v>72</v>
      </c>
      <c r="C7" s="10"/>
      <c r="D7" s="10"/>
      <c r="E7" s="10"/>
      <c r="F7" s="10"/>
      <c r="G7" s="15"/>
      <c r="H7" s="42">
        <v>344.07</v>
      </c>
      <c r="I7" s="42">
        <v>503.73</v>
      </c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153"/>
      <c r="Z7" s="40">
        <v>95.6</v>
      </c>
      <c r="AA7" s="40">
        <v>106.15</v>
      </c>
    </row>
    <row r="8" spans="1:27" x14ac:dyDescent="0.25">
      <c r="B8" s="9" t="s">
        <v>157</v>
      </c>
      <c r="C8" s="10"/>
      <c r="D8" s="10"/>
      <c r="E8" s="10"/>
      <c r="F8" s="10"/>
      <c r="G8" s="15"/>
      <c r="H8" s="148"/>
      <c r="I8" s="148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153"/>
      <c r="Z8" s="40"/>
      <c r="AA8" s="40"/>
    </row>
    <row r="9" spans="1:27" x14ac:dyDescent="0.25">
      <c r="B9" s="9" t="s">
        <v>159</v>
      </c>
      <c r="C9" s="10"/>
      <c r="D9" s="10"/>
      <c r="E9" s="10"/>
      <c r="F9" s="10"/>
      <c r="G9" s="15"/>
      <c r="H9" s="148"/>
      <c r="I9" s="148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153"/>
      <c r="Z9" s="40"/>
      <c r="AA9" s="40"/>
    </row>
    <row r="10" spans="1:27" x14ac:dyDescent="0.25">
      <c r="B10" s="9" t="s">
        <v>158</v>
      </c>
      <c r="C10" s="10"/>
      <c r="D10" s="10"/>
      <c r="E10" s="10"/>
      <c r="F10" s="10"/>
      <c r="G10" s="15"/>
      <c r="H10" s="148"/>
      <c r="I10" s="148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153"/>
      <c r="Z10" s="40"/>
      <c r="AA10" s="40"/>
    </row>
    <row r="11" spans="1:27" s="1" customFormat="1" x14ac:dyDescent="0.25">
      <c r="B11" s="1" t="s">
        <v>64</v>
      </c>
      <c r="C11" s="11">
        <f>SUM(C8:C10)</f>
        <v>0</v>
      </c>
      <c r="D11" s="11">
        <f t="shared" ref="D11:I11" si="2">SUM(D8:D10)</f>
        <v>0</v>
      </c>
      <c r="E11" s="11">
        <f t="shared" si="2"/>
        <v>0</v>
      </c>
      <c r="F11" s="11">
        <f t="shared" si="2"/>
        <v>0</v>
      </c>
      <c r="G11" s="14">
        <f t="shared" si="2"/>
        <v>0</v>
      </c>
      <c r="H11" s="11">
        <f t="shared" si="2"/>
        <v>0</v>
      </c>
      <c r="I11" s="11">
        <f t="shared" si="2"/>
        <v>0</v>
      </c>
      <c r="L11" s="11">
        <f t="shared" ref="L11" si="3">SUM(L8:L10)</f>
        <v>0</v>
      </c>
      <c r="M11" s="11">
        <f t="shared" ref="M11" si="4">SUM(M8:M10)</f>
        <v>0</v>
      </c>
      <c r="N11" s="11">
        <f t="shared" ref="N11" si="5">SUM(N8:N10)</f>
        <v>0</v>
      </c>
      <c r="O11" s="11">
        <f t="shared" ref="O11" si="6">SUM(O8:O10)</f>
        <v>0</v>
      </c>
      <c r="P11" s="11">
        <f t="shared" ref="P11" si="7">SUM(P8:P10)</f>
        <v>0</v>
      </c>
      <c r="Q11" s="11">
        <f t="shared" ref="Q11" si="8">SUM(Q8:Q10)</f>
        <v>0</v>
      </c>
      <c r="R11" s="11">
        <f t="shared" ref="R11" si="9">SUM(R8:R10)</f>
        <v>0</v>
      </c>
      <c r="S11" s="11">
        <f t="shared" ref="S11:AA11" si="10">SUM(S8:S10)</f>
        <v>0</v>
      </c>
      <c r="T11" s="11">
        <f t="shared" ref="T11:AA11" si="11">SUM(T8:T10)</f>
        <v>0</v>
      </c>
      <c r="U11" s="11">
        <f t="shared" si="11"/>
        <v>0</v>
      </c>
      <c r="V11" s="11">
        <f t="shared" si="11"/>
        <v>0</v>
      </c>
      <c r="W11" s="11">
        <f t="shared" si="11"/>
        <v>0</v>
      </c>
      <c r="X11" s="11">
        <f t="shared" si="11"/>
        <v>0</v>
      </c>
      <c r="Y11" s="14">
        <f t="shared" si="11"/>
        <v>0</v>
      </c>
      <c r="Z11" s="11">
        <f t="shared" si="11"/>
        <v>0</v>
      </c>
      <c r="AA11" s="11">
        <f t="shared" si="11"/>
        <v>0</v>
      </c>
    </row>
    <row r="12" spans="1:27" x14ac:dyDescent="0.25">
      <c r="B12" t="s">
        <v>65</v>
      </c>
      <c r="C12" s="10"/>
      <c r="D12" s="10"/>
      <c r="E12" s="10"/>
      <c r="F12" s="10"/>
      <c r="G12" s="15"/>
      <c r="H12" s="40"/>
      <c r="I12" s="4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0"/>
      <c r="AA12" s="10"/>
    </row>
    <row r="13" spans="1:27" x14ac:dyDescent="0.25">
      <c r="B13" t="s">
        <v>81</v>
      </c>
      <c r="C13" s="10"/>
      <c r="D13" s="10"/>
      <c r="E13" s="10"/>
      <c r="F13" s="10"/>
      <c r="G13" s="15"/>
      <c r="H13" s="40"/>
      <c r="I13" s="4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0"/>
      <c r="AA13" s="10"/>
    </row>
    <row r="14" spans="1:27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0"/>
      <c r="AA14" s="10"/>
    </row>
    <row r="15" spans="1:27" x14ac:dyDescent="0.25">
      <c r="B15" t="s">
        <v>164</v>
      </c>
      <c r="C15" s="10"/>
      <c r="D15" s="10"/>
      <c r="E15" s="10"/>
      <c r="F15" s="10"/>
      <c r="G15" s="15"/>
      <c r="H15" s="40"/>
      <c r="I15" s="4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0"/>
      <c r="AA15" s="10"/>
    </row>
    <row r="16" spans="1:27" s="1" customFormat="1" x14ac:dyDescent="0.25">
      <c r="B16" s="1" t="s">
        <v>23</v>
      </c>
      <c r="C16" s="11">
        <f>C6-SUM(C11:C15)</f>
        <v>0</v>
      </c>
      <c r="D16" s="11">
        <f t="shared" ref="D16:I16" si="12">D6-SUM(D11:D15)</f>
        <v>0</v>
      </c>
      <c r="E16" s="11">
        <f t="shared" si="12"/>
        <v>0</v>
      </c>
      <c r="F16" s="11">
        <f t="shared" si="12"/>
        <v>0</v>
      </c>
      <c r="G16" s="14">
        <f t="shared" si="12"/>
        <v>0</v>
      </c>
      <c r="H16" s="11">
        <f t="shared" si="12"/>
        <v>0</v>
      </c>
      <c r="I16" s="11">
        <f t="shared" si="12"/>
        <v>0</v>
      </c>
      <c r="J16" s="11"/>
      <c r="K16" s="11"/>
      <c r="L16" s="11">
        <f t="shared" ref="L16" si="13">L6-SUM(L11:L15)</f>
        <v>0</v>
      </c>
      <c r="M16" s="11">
        <f t="shared" ref="M16" si="14">M6-SUM(M11:M15)</f>
        <v>0</v>
      </c>
      <c r="N16" s="11">
        <f t="shared" ref="N16" si="15">N6-SUM(N11:N15)</f>
        <v>0</v>
      </c>
      <c r="O16" s="11">
        <f t="shared" ref="O16" si="16">O6-SUM(O11:O15)</f>
        <v>0</v>
      </c>
      <c r="P16" s="11">
        <f t="shared" ref="P16" si="17">P6-SUM(P11:P15)</f>
        <v>0</v>
      </c>
      <c r="Q16" s="11">
        <f t="shared" ref="Q16" si="18">Q6-SUM(Q11:Q15)</f>
        <v>0</v>
      </c>
      <c r="R16" s="11">
        <f t="shared" ref="R16" si="19">R6-SUM(R11:R15)</f>
        <v>0</v>
      </c>
      <c r="S16" s="11">
        <f t="shared" ref="S16:AA16" si="20">S6-SUM(S11:S15)</f>
        <v>0</v>
      </c>
      <c r="T16" s="11">
        <f t="shared" ref="T16:AA16" si="21">T6-SUM(T11:T15)</f>
        <v>0</v>
      </c>
      <c r="U16" s="11">
        <f t="shared" si="21"/>
        <v>0</v>
      </c>
      <c r="V16" s="11">
        <f t="shared" si="21"/>
        <v>0</v>
      </c>
      <c r="W16" s="11">
        <f t="shared" si="21"/>
        <v>0</v>
      </c>
      <c r="X16" s="11">
        <f t="shared" si="21"/>
        <v>0</v>
      </c>
      <c r="Y16" s="14">
        <f t="shared" si="21"/>
        <v>0</v>
      </c>
      <c r="Z16" s="11">
        <f t="shared" si="21"/>
        <v>0</v>
      </c>
      <c r="AA16" s="11">
        <f t="shared" si="21"/>
        <v>0</v>
      </c>
    </row>
    <row r="17" spans="2:27" x14ac:dyDescent="0.25">
      <c r="B17" t="s">
        <v>75</v>
      </c>
      <c r="C17" s="10"/>
      <c r="D17" s="10"/>
      <c r="E17" s="10"/>
      <c r="F17" s="10"/>
      <c r="G17" s="15"/>
      <c r="H17" s="40"/>
      <c r="I17" s="4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0"/>
      <c r="AA17" s="10"/>
    </row>
    <row r="18" spans="2:27" x14ac:dyDescent="0.25">
      <c r="B18" t="s">
        <v>68</v>
      </c>
      <c r="C18" s="10"/>
      <c r="D18" s="10"/>
      <c r="E18" s="10"/>
      <c r="F18" s="10"/>
      <c r="G18" s="15"/>
      <c r="H18" s="40"/>
      <c r="I18" s="4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0"/>
      <c r="AA18" s="10"/>
    </row>
    <row r="19" spans="2:27" x14ac:dyDescent="0.25">
      <c r="B19" t="s">
        <v>27</v>
      </c>
      <c r="C19" s="10"/>
      <c r="D19" s="10"/>
      <c r="E19" s="10"/>
      <c r="F19" s="10"/>
      <c r="G19" s="15"/>
      <c r="H19" s="40"/>
      <c r="I19" s="4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0"/>
      <c r="AA19" s="10"/>
    </row>
    <row r="20" spans="2:27" s="1" customFormat="1" x14ac:dyDescent="0.25">
      <c r="B20" s="1" t="s">
        <v>165</v>
      </c>
      <c r="C20" s="11">
        <f>C16+SUM(C17:C19)</f>
        <v>0</v>
      </c>
      <c r="D20" s="11">
        <f>D16+SUM(D17:D19)</f>
        <v>0</v>
      </c>
      <c r="E20" s="11">
        <f t="shared" ref="E20:I20" si="22">E16+SUM(E17:E19)</f>
        <v>0</v>
      </c>
      <c r="F20" s="11">
        <f t="shared" si="22"/>
        <v>0</v>
      </c>
      <c r="G20" s="14">
        <f t="shared" si="22"/>
        <v>0</v>
      </c>
      <c r="H20" s="11">
        <f t="shared" si="22"/>
        <v>0</v>
      </c>
      <c r="I20" s="11">
        <f t="shared" si="22"/>
        <v>0</v>
      </c>
      <c r="L20" s="11">
        <f t="shared" ref="L20" si="23">L16+SUM(L17:L19)</f>
        <v>0</v>
      </c>
      <c r="M20" s="11">
        <f t="shared" ref="M20" si="24">M16+SUM(M17:M19)</f>
        <v>0</v>
      </c>
      <c r="N20" s="11">
        <f t="shared" ref="N20" si="25">N16+SUM(N17:N19)</f>
        <v>0</v>
      </c>
      <c r="O20" s="11">
        <f t="shared" ref="O20" si="26">O16+SUM(O17:O19)</f>
        <v>0</v>
      </c>
      <c r="P20" s="11">
        <f t="shared" ref="P20" si="27">P16+SUM(P17:P19)</f>
        <v>0</v>
      </c>
      <c r="Q20" s="11">
        <f t="shared" ref="Q20" si="28">Q16+SUM(Q17:Q19)</f>
        <v>0</v>
      </c>
      <c r="R20" s="11">
        <f t="shared" ref="R20" si="29">R16+SUM(R17:R19)</f>
        <v>0</v>
      </c>
      <c r="S20" s="11">
        <f t="shared" ref="S20:AA20" si="30">S16+SUM(S17:S19)</f>
        <v>0</v>
      </c>
      <c r="T20" s="11">
        <f t="shared" ref="T20:AA20" si="31">T16+SUM(T17:T19)</f>
        <v>0</v>
      </c>
      <c r="U20" s="11">
        <f t="shared" si="31"/>
        <v>0</v>
      </c>
      <c r="V20" s="11">
        <f t="shared" si="31"/>
        <v>0</v>
      </c>
      <c r="W20" s="11">
        <f t="shared" si="31"/>
        <v>0</v>
      </c>
      <c r="X20" s="11">
        <f t="shared" si="31"/>
        <v>0</v>
      </c>
      <c r="Y20" s="14">
        <f t="shared" si="31"/>
        <v>0</v>
      </c>
      <c r="Z20" s="11">
        <f t="shared" si="31"/>
        <v>0</v>
      </c>
      <c r="AA20" s="11">
        <f t="shared" si="31"/>
        <v>0</v>
      </c>
    </row>
    <row r="21" spans="2:27" x14ac:dyDescent="0.25">
      <c r="B21" t="s">
        <v>20</v>
      </c>
      <c r="C21" s="10"/>
      <c r="D21" s="10"/>
      <c r="E21" s="10"/>
      <c r="F21" s="10"/>
      <c r="G21" s="15"/>
      <c r="H21" s="40"/>
      <c r="I21" s="4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0"/>
      <c r="AA21" s="10"/>
    </row>
    <row r="22" spans="2:27" x14ac:dyDescent="0.25">
      <c r="B22" t="s">
        <v>82</v>
      </c>
      <c r="C22" s="10"/>
      <c r="D22" s="10"/>
      <c r="E22" s="10"/>
      <c r="F22" s="10"/>
      <c r="G22" s="15"/>
      <c r="H22" s="40"/>
      <c r="I22" s="4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0"/>
      <c r="AA22" s="10"/>
    </row>
    <row r="23" spans="2:27" s="1" customFormat="1" x14ac:dyDescent="0.25">
      <c r="B23" s="1" t="s">
        <v>21</v>
      </c>
      <c r="C23" s="11">
        <f>C20-SUM(C21:C22)</f>
        <v>0</v>
      </c>
      <c r="D23" s="11">
        <f t="shared" ref="D23:G23" si="32">D20-SUM(D21:D22)</f>
        <v>0</v>
      </c>
      <c r="E23" s="11">
        <f t="shared" si="32"/>
        <v>0</v>
      </c>
      <c r="F23" s="11">
        <f t="shared" si="32"/>
        <v>0</v>
      </c>
      <c r="G23" s="14">
        <f t="shared" si="32"/>
        <v>0</v>
      </c>
      <c r="H23" s="62"/>
      <c r="I23" s="62"/>
      <c r="L23" s="11">
        <f t="shared" ref="L23" si="33">L20-SUM(L21:L22)</f>
        <v>0</v>
      </c>
      <c r="M23" s="11">
        <f t="shared" ref="M23" si="34">M20-SUM(M21:M22)</f>
        <v>0</v>
      </c>
      <c r="N23" s="11">
        <f t="shared" ref="N23" si="35">N20-SUM(N21:N22)</f>
        <v>0</v>
      </c>
      <c r="O23" s="11">
        <f t="shared" ref="O23" si="36">O20-SUM(O21:O22)</f>
        <v>0</v>
      </c>
      <c r="P23" s="11">
        <f t="shared" ref="P23" si="37">P20-SUM(P21:P22)</f>
        <v>0</v>
      </c>
      <c r="Q23" s="11">
        <f t="shared" ref="Q23" si="38">Q20-SUM(Q21:Q22)</f>
        <v>0</v>
      </c>
      <c r="R23" s="11">
        <f t="shared" ref="R23" si="39">R20-SUM(R21:R22)</f>
        <v>0</v>
      </c>
      <c r="S23" s="11">
        <f t="shared" ref="S23:AA23" si="40">S20-SUM(S21:S22)</f>
        <v>0</v>
      </c>
      <c r="T23" s="11">
        <f t="shared" ref="T23:AA23" si="41">T20-SUM(T21:T22)</f>
        <v>0</v>
      </c>
      <c r="U23" s="11">
        <f t="shared" si="41"/>
        <v>0</v>
      </c>
      <c r="V23" s="11">
        <f t="shared" si="41"/>
        <v>0</v>
      </c>
      <c r="W23" s="11">
        <f t="shared" si="41"/>
        <v>0</v>
      </c>
      <c r="X23" s="11">
        <f t="shared" si="41"/>
        <v>0</v>
      </c>
      <c r="Y23" s="14">
        <f t="shared" si="41"/>
        <v>0</v>
      </c>
      <c r="Z23" s="11">
        <f t="shared" si="41"/>
        <v>0</v>
      </c>
      <c r="AA23" s="11">
        <f t="shared" si="41"/>
        <v>0</v>
      </c>
    </row>
    <row r="24" spans="2:27" x14ac:dyDescent="0.25">
      <c r="B24" t="s">
        <v>1</v>
      </c>
      <c r="C24" s="10"/>
      <c r="D24" s="10"/>
      <c r="E24" s="10"/>
      <c r="F24" s="10"/>
      <c r="G24" s="15"/>
      <c r="H24" s="40"/>
      <c r="I24" s="4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0"/>
      <c r="AA24" s="10"/>
    </row>
    <row r="25" spans="2:27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58" t="e">
        <f>G23/G24</f>
        <v>#DIV/0!</v>
      </c>
      <c r="H25" s="59"/>
      <c r="I25" s="60"/>
      <c r="L25" s="2" t="e">
        <f>L23/L24</f>
        <v>#DIV/0!</v>
      </c>
      <c r="M25" s="2" t="e">
        <f t="shared" ref="M25:Y25" si="42">M23/M24</f>
        <v>#DIV/0!</v>
      </c>
      <c r="N25" s="2" t="e">
        <f t="shared" si="42"/>
        <v>#DIV/0!</v>
      </c>
      <c r="O25" s="2" t="e">
        <f t="shared" si="42"/>
        <v>#DIV/0!</v>
      </c>
      <c r="P25" s="2" t="e">
        <f t="shared" si="42"/>
        <v>#DIV/0!</v>
      </c>
      <c r="Q25" s="2" t="e">
        <f t="shared" si="42"/>
        <v>#DIV/0!</v>
      </c>
      <c r="R25" s="2" t="e">
        <f t="shared" si="42"/>
        <v>#DIV/0!</v>
      </c>
      <c r="S25" s="2" t="e">
        <f t="shared" si="42"/>
        <v>#DIV/0!</v>
      </c>
      <c r="T25" s="2" t="e">
        <f t="shared" ref="T25:AA25" si="43">T23/T24</f>
        <v>#DIV/0!</v>
      </c>
      <c r="U25" s="2" t="e">
        <f t="shared" si="43"/>
        <v>#DIV/0!</v>
      </c>
      <c r="V25" s="2" t="e">
        <f t="shared" si="43"/>
        <v>#DIV/0!</v>
      </c>
      <c r="W25" s="2" t="e">
        <f t="shared" si="43"/>
        <v>#DIV/0!</v>
      </c>
      <c r="X25" s="2" t="e">
        <f t="shared" si="43"/>
        <v>#DIV/0!</v>
      </c>
      <c r="Y25" s="35" t="e">
        <f t="shared" si="43"/>
        <v>#DIV/0!</v>
      </c>
      <c r="Z25" s="2" t="e">
        <f t="shared" si="43"/>
        <v>#DIV/0!</v>
      </c>
      <c r="AA25" s="2" t="e">
        <f t="shared" si="43"/>
        <v>#DIV/0!</v>
      </c>
    </row>
    <row r="26" spans="2:27" s="1" customFormat="1" x14ac:dyDescent="0.25">
      <c r="B26" s="9" t="s">
        <v>71</v>
      </c>
      <c r="C26" s="2"/>
      <c r="D26" s="2"/>
      <c r="E26" s="2"/>
      <c r="F26" s="2"/>
      <c r="G26" s="35"/>
      <c r="H26" s="44">
        <v>0.56000000000000005</v>
      </c>
      <c r="I26" s="45">
        <v>0.81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154"/>
      <c r="Z26" s="49">
        <v>0.16</v>
      </c>
      <c r="AA26" s="49">
        <v>0.17</v>
      </c>
    </row>
    <row r="27" spans="2:27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6"/>
      <c r="I27" s="46"/>
      <c r="L27" s="3" t="e">
        <f t="shared" ref="L27:W27" si="44">1-L11/L6</f>
        <v>#DIV/0!</v>
      </c>
      <c r="M27" s="3" t="e">
        <f t="shared" si="44"/>
        <v>#DIV/0!</v>
      </c>
      <c r="N27" s="3" t="e">
        <f t="shared" si="44"/>
        <v>#DIV/0!</v>
      </c>
      <c r="O27" s="3" t="e">
        <f t="shared" si="44"/>
        <v>#DIV/0!</v>
      </c>
      <c r="P27" s="3" t="e">
        <f t="shared" si="44"/>
        <v>#DIV/0!</v>
      </c>
      <c r="Q27" s="3" t="e">
        <f t="shared" si="44"/>
        <v>#DIV/0!</v>
      </c>
      <c r="R27" s="3" t="e">
        <f t="shared" si="44"/>
        <v>#DIV/0!</v>
      </c>
      <c r="S27" s="3" t="e">
        <f t="shared" si="44"/>
        <v>#DIV/0!</v>
      </c>
      <c r="T27" s="3" t="e">
        <f t="shared" ref="T27:AA27" si="45">1-T11/T6</f>
        <v>#DIV/0!</v>
      </c>
      <c r="U27" s="3" t="e">
        <f t="shared" si="45"/>
        <v>#DIV/0!</v>
      </c>
      <c r="V27" s="3" t="e">
        <f t="shared" si="45"/>
        <v>#DIV/0!</v>
      </c>
      <c r="W27" s="3" t="e">
        <f t="shared" si="45"/>
        <v>#DIV/0!</v>
      </c>
      <c r="X27" s="3" t="e">
        <f t="shared" si="45"/>
        <v>#DIV/0!</v>
      </c>
      <c r="Y27" s="6" t="e">
        <f t="shared" si="45"/>
        <v>#DIV/0!</v>
      </c>
      <c r="Z27" s="3" t="e">
        <f t="shared" si="45"/>
        <v>#DIV/0!</v>
      </c>
      <c r="AA27" s="3" t="e">
        <f t="shared" si="45"/>
        <v>#DIV/0!</v>
      </c>
    </row>
    <row r="28" spans="2:27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7">
        <f>H23/H7</f>
        <v>0</v>
      </c>
      <c r="I28" s="47">
        <f>I23/I7</f>
        <v>0</v>
      </c>
      <c r="L28" s="4" t="e">
        <f t="shared" ref="L28:W28" si="46">L23/L6</f>
        <v>#DIV/0!</v>
      </c>
      <c r="M28" s="4" t="e">
        <f t="shared" si="46"/>
        <v>#DIV/0!</v>
      </c>
      <c r="N28" s="4" t="e">
        <f t="shared" si="46"/>
        <v>#DIV/0!</v>
      </c>
      <c r="O28" s="4" t="e">
        <f t="shared" si="46"/>
        <v>#DIV/0!</v>
      </c>
      <c r="P28" s="4" t="e">
        <f t="shared" si="46"/>
        <v>#DIV/0!</v>
      </c>
      <c r="Q28" s="4" t="e">
        <f t="shared" si="46"/>
        <v>#DIV/0!</v>
      </c>
      <c r="R28" s="4" t="e">
        <f t="shared" si="46"/>
        <v>#DIV/0!</v>
      </c>
      <c r="S28" s="4" t="e">
        <f t="shared" si="46"/>
        <v>#DIV/0!</v>
      </c>
      <c r="T28" s="4" t="e">
        <f t="shared" ref="T28:AA28" si="47">T23/T6</f>
        <v>#DIV/0!</v>
      </c>
      <c r="U28" s="4" t="e">
        <f t="shared" si="47"/>
        <v>#DIV/0!</v>
      </c>
      <c r="V28" s="4" t="e">
        <f t="shared" si="47"/>
        <v>#DIV/0!</v>
      </c>
      <c r="W28" s="4" t="e">
        <f t="shared" si="47"/>
        <v>#DIV/0!</v>
      </c>
      <c r="X28" s="4" t="e">
        <f t="shared" si="47"/>
        <v>#DIV/0!</v>
      </c>
      <c r="Y28" s="7" t="e">
        <f t="shared" si="47"/>
        <v>#DIV/0!</v>
      </c>
      <c r="Z28" s="4" t="e">
        <f t="shared" si="47"/>
        <v>#DIV/0!</v>
      </c>
      <c r="AA28" s="4" t="e">
        <f t="shared" si="47"/>
        <v>#DIV/0!</v>
      </c>
    </row>
    <row r="29" spans="2:27" x14ac:dyDescent="0.25">
      <c r="B29" t="s">
        <v>35</v>
      </c>
      <c r="C29" s="3"/>
      <c r="D29" s="3" t="e">
        <f>D6/C6-1</f>
        <v>#DIV/0!</v>
      </c>
      <c r="E29" s="3" t="e">
        <f>E6/D6-1</f>
        <v>#DIV/0!</v>
      </c>
      <c r="F29" s="39" t="e">
        <f>F6/E6-1</f>
        <v>#DIV/0!</v>
      </c>
      <c r="G29" s="6" t="e">
        <f>G6/F6-1</f>
        <v>#DIV/0!</v>
      </c>
      <c r="H29" s="48" t="e">
        <f>H7/G6-1</f>
        <v>#DIV/0!</v>
      </c>
      <c r="I29" s="48">
        <f>I7/H7-1</f>
        <v>0.46403348155898527</v>
      </c>
      <c r="L29" s="4"/>
      <c r="M29" s="4"/>
      <c r="N29" s="4"/>
      <c r="O29" s="4"/>
      <c r="P29" s="4" t="e">
        <f t="shared" ref="P29:W29" si="48">P6/L6-1</f>
        <v>#DIV/0!</v>
      </c>
      <c r="Q29" s="4" t="e">
        <f t="shared" si="48"/>
        <v>#DIV/0!</v>
      </c>
      <c r="R29" s="4" t="e">
        <f t="shared" si="48"/>
        <v>#DIV/0!</v>
      </c>
      <c r="S29" s="4" t="e">
        <f t="shared" si="48"/>
        <v>#DIV/0!</v>
      </c>
      <c r="T29" s="4" t="e">
        <f t="shared" ref="T29" si="49">T6/P6-1</f>
        <v>#DIV/0!</v>
      </c>
      <c r="U29" s="4" t="e">
        <f t="shared" ref="U29" si="50">U6/Q6-1</f>
        <v>#DIV/0!</v>
      </c>
      <c r="V29" s="4" t="e">
        <f t="shared" ref="V29" si="51">V6/R6-1</f>
        <v>#DIV/0!</v>
      </c>
      <c r="W29" s="4" t="e">
        <f t="shared" ref="W29" si="52">W6/S6-1</f>
        <v>#DIV/0!</v>
      </c>
      <c r="X29" s="4" t="e">
        <f t="shared" ref="X29" si="53">X6/T6-1</f>
        <v>#DIV/0!</v>
      </c>
      <c r="Y29" s="7" t="e">
        <f t="shared" ref="Y29" si="54">Y6/U6-1</f>
        <v>#DIV/0!</v>
      </c>
      <c r="Z29" s="4" t="e">
        <f t="shared" ref="Z29" si="55">Z6/V6-1</f>
        <v>#DIV/0!</v>
      </c>
      <c r="AA29" s="4" t="e">
        <f t="shared" ref="AA29" si="56">AA6/W6-1</f>
        <v>#DIV/0!</v>
      </c>
    </row>
    <row r="30" spans="2:27" x14ac:dyDescent="0.25">
      <c r="B30" t="s">
        <v>73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26"/>
      <c r="I30" s="126"/>
      <c r="L30" s="4" t="e">
        <f t="shared" ref="L30:W30" si="57">L12/L6</f>
        <v>#DIV/0!</v>
      </c>
      <c r="M30" s="4" t="e">
        <f t="shared" si="57"/>
        <v>#DIV/0!</v>
      </c>
      <c r="N30" s="4" t="e">
        <f t="shared" si="57"/>
        <v>#DIV/0!</v>
      </c>
      <c r="O30" s="4" t="e">
        <f t="shared" si="57"/>
        <v>#DIV/0!</v>
      </c>
      <c r="P30" s="4" t="e">
        <f t="shared" si="57"/>
        <v>#DIV/0!</v>
      </c>
      <c r="Q30" s="4" t="e">
        <f t="shared" si="57"/>
        <v>#DIV/0!</v>
      </c>
      <c r="R30" s="4" t="e">
        <f t="shared" si="57"/>
        <v>#DIV/0!</v>
      </c>
      <c r="S30" s="4" t="e">
        <f t="shared" si="57"/>
        <v>#DIV/0!</v>
      </c>
      <c r="T30" s="4" t="e">
        <f t="shared" ref="T30:AA30" si="58">T12/T6</f>
        <v>#DIV/0!</v>
      </c>
      <c r="U30" s="4" t="e">
        <f t="shared" si="58"/>
        <v>#DIV/0!</v>
      </c>
      <c r="V30" s="4" t="e">
        <f t="shared" si="58"/>
        <v>#DIV/0!</v>
      </c>
      <c r="W30" s="4" t="e">
        <f t="shared" si="58"/>
        <v>#DIV/0!</v>
      </c>
      <c r="X30" s="4" t="e">
        <f t="shared" si="58"/>
        <v>#DIV/0!</v>
      </c>
      <c r="Y30" s="7" t="e">
        <f t="shared" si="58"/>
        <v>#DIV/0!</v>
      </c>
      <c r="Z30" s="4" t="e">
        <f t="shared" si="58"/>
        <v>#DIV/0!</v>
      </c>
      <c r="AA30" s="4" t="e">
        <f t="shared" si="58"/>
        <v>#DIV/0!</v>
      </c>
    </row>
    <row r="31" spans="2:27" x14ac:dyDescent="0.25">
      <c r="B31" t="s">
        <v>162</v>
      </c>
      <c r="C31" s="4" t="e">
        <f t="shared" ref="C31:F31" si="59">C13/C6</f>
        <v>#DIV/0!</v>
      </c>
      <c r="D31" s="4" t="e">
        <f t="shared" si="59"/>
        <v>#DIV/0!</v>
      </c>
      <c r="E31" s="4" t="e">
        <f t="shared" si="59"/>
        <v>#DIV/0!</v>
      </c>
      <c r="F31" s="4" t="e">
        <f t="shared" si="59"/>
        <v>#DIV/0!</v>
      </c>
      <c r="G31" s="7" t="e">
        <f>G13/G6</f>
        <v>#DIV/0!</v>
      </c>
      <c r="H31" s="126"/>
      <c r="I31" s="126"/>
      <c r="L31" s="4" t="e">
        <f t="shared" ref="L31:W31" si="60">L13/L6</f>
        <v>#DIV/0!</v>
      </c>
      <c r="M31" s="4" t="e">
        <f t="shared" si="60"/>
        <v>#DIV/0!</v>
      </c>
      <c r="N31" s="4" t="e">
        <f t="shared" si="60"/>
        <v>#DIV/0!</v>
      </c>
      <c r="O31" s="4" t="e">
        <f t="shared" si="60"/>
        <v>#DIV/0!</v>
      </c>
      <c r="P31" s="4" t="e">
        <f t="shared" si="60"/>
        <v>#DIV/0!</v>
      </c>
      <c r="Q31" s="4" t="e">
        <f t="shared" si="60"/>
        <v>#DIV/0!</v>
      </c>
      <c r="R31" s="4" t="e">
        <f t="shared" si="60"/>
        <v>#DIV/0!</v>
      </c>
      <c r="S31" s="4" t="e">
        <f t="shared" si="60"/>
        <v>#DIV/0!</v>
      </c>
      <c r="T31" s="4" t="e">
        <f t="shared" ref="T31:AA31" si="61">T13/T6</f>
        <v>#DIV/0!</v>
      </c>
      <c r="U31" s="4" t="e">
        <f t="shared" si="61"/>
        <v>#DIV/0!</v>
      </c>
      <c r="V31" s="4" t="e">
        <f t="shared" si="61"/>
        <v>#DIV/0!</v>
      </c>
      <c r="W31" s="4" t="e">
        <f t="shared" si="61"/>
        <v>#DIV/0!</v>
      </c>
      <c r="X31" s="4" t="e">
        <f t="shared" si="61"/>
        <v>#DIV/0!</v>
      </c>
      <c r="Y31" s="7" t="e">
        <f t="shared" si="61"/>
        <v>#DIV/0!</v>
      </c>
      <c r="Z31" s="4" t="e">
        <f t="shared" si="61"/>
        <v>#DIV/0!</v>
      </c>
      <c r="AA31" s="4" t="e">
        <f t="shared" si="61"/>
        <v>#DIV/0!</v>
      </c>
    </row>
    <row r="32" spans="2:27" x14ac:dyDescent="0.25">
      <c r="B32" t="s">
        <v>163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26"/>
      <c r="I32" s="126"/>
      <c r="L32" s="4" t="e">
        <f t="shared" ref="L32:W32" si="62">L15/L6</f>
        <v>#DIV/0!</v>
      </c>
      <c r="M32" s="4" t="e">
        <f t="shared" si="62"/>
        <v>#DIV/0!</v>
      </c>
      <c r="N32" s="4" t="e">
        <f t="shared" si="62"/>
        <v>#DIV/0!</v>
      </c>
      <c r="O32" s="4" t="e">
        <f t="shared" si="62"/>
        <v>#DIV/0!</v>
      </c>
      <c r="P32" s="4" t="e">
        <f t="shared" si="62"/>
        <v>#DIV/0!</v>
      </c>
      <c r="Q32" s="4" t="e">
        <f t="shared" si="62"/>
        <v>#DIV/0!</v>
      </c>
      <c r="R32" s="4" t="e">
        <f t="shared" si="62"/>
        <v>#DIV/0!</v>
      </c>
      <c r="S32" s="4" t="e">
        <f t="shared" si="62"/>
        <v>#DIV/0!</v>
      </c>
      <c r="T32" s="4" t="e">
        <f t="shared" ref="T32:AA32" si="63">T15/T6</f>
        <v>#DIV/0!</v>
      </c>
      <c r="U32" s="4" t="e">
        <f t="shared" si="63"/>
        <v>#DIV/0!</v>
      </c>
      <c r="V32" s="4" t="e">
        <f t="shared" si="63"/>
        <v>#DIV/0!</v>
      </c>
      <c r="W32" s="4" t="e">
        <f t="shared" si="63"/>
        <v>#DIV/0!</v>
      </c>
      <c r="X32" s="4" t="e">
        <f t="shared" si="63"/>
        <v>#DIV/0!</v>
      </c>
      <c r="Y32" s="7" t="e">
        <f t="shared" si="63"/>
        <v>#DIV/0!</v>
      </c>
      <c r="Z32" s="4" t="e">
        <f t="shared" si="63"/>
        <v>#DIV/0!</v>
      </c>
      <c r="AA32" s="4" t="e">
        <f t="shared" si="63"/>
        <v>#DIV/0!</v>
      </c>
    </row>
    <row r="33" spans="2:27" x14ac:dyDescent="0.25">
      <c r="B33" t="s">
        <v>160</v>
      </c>
      <c r="C33" s="4"/>
      <c r="D33" s="4"/>
      <c r="E33" s="4" t="e">
        <f t="shared" ref="E33:G34" si="64">E3/D3-1</f>
        <v>#DIV/0!</v>
      </c>
      <c r="F33" s="4" t="e">
        <f t="shared" si="64"/>
        <v>#DIV/0!</v>
      </c>
      <c r="G33" s="7" t="e">
        <f t="shared" si="64"/>
        <v>#DIV/0!</v>
      </c>
      <c r="H33" s="126"/>
      <c r="I33" s="126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7"/>
      <c r="Z33" s="4"/>
      <c r="AA33" s="4"/>
    </row>
    <row r="34" spans="2:27" x14ac:dyDescent="0.25">
      <c r="B34" t="s">
        <v>161</v>
      </c>
      <c r="C34" s="4"/>
      <c r="D34" s="4"/>
      <c r="E34" s="4" t="e">
        <f t="shared" si="64"/>
        <v>#DIV/0!</v>
      </c>
      <c r="F34" s="4" t="e">
        <f t="shared" si="64"/>
        <v>#DIV/0!</v>
      </c>
      <c r="G34" s="7" t="e">
        <f t="shared" si="64"/>
        <v>#DIV/0!</v>
      </c>
      <c r="H34" s="126"/>
      <c r="I34" s="126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7"/>
      <c r="Z34" s="4"/>
      <c r="AA34" s="4"/>
    </row>
    <row r="35" spans="2:27" x14ac:dyDescent="0.25">
      <c r="B35" t="s">
        <v>39</v>
      </c>
      <c r="C35" s="3"/>
      <c r="D35" s="3" t="e">
        <f>-(D23/C23-1)</f>
        <v>#DIV/0!</v>
      </c>
      <c r="E35" s="3" t="e">
        <f>-(E23/D23-1)</f>
        <v>#DIV/0!</v>
      </c>
      <c r="F35" s="39" t="e">
        <f>F23/E23-1</f>
        <v>#DIV/0!</v>
      </c>
      <c r="G35" s="6" t="e">
        <f>G23/F23-1</f>
        <v>#DIV/0!</v>
      </c>
      <c r="H35" s="61" t="e">
        <f>H25/G25-1</f>
        <v>#DIV/0!</v>
      </c>
      <c r="I35" s="61" t="e">
        <f>I25/H25-1</f>
        <v>#DIV/0!</v>
      </c>
      <c r="L35" s="4"/>
      <c r="M35" s="4"/>
      <c r="N35" s="4"/>
      <c r="O35" s="4"/>
      <c r="P35" s="4" t="e">
        <f t="shared" ref="P35:X35" si="65">P23/L23-1</f>
        <v>#DIV/0!</v>
      </c>
      <c r="Q35" s="4" t="e">
        <f t="shared" si="65"/>
        <v>#DIV/0!</v>
      </c>
      <c r="R35" s="4" t="e">
        <f t="shared" si="65"/>
        <v>#DIV/0!</v>
      </c>
      <c r="S35" s="4" t="e">
        <f t="shared" si="65"/>
        <v>#DIV/0!</v>
      </c>
      <c r="T35" s="4" t="e">
        <f t="shared" ref="T35" si="66">T23/P23-1</f>
        <v>#DIV/0!</v>
      </c>
      <c r="U35" s="4" t="e">
        <f t="shared" ref="U35" si="67">U23/Q23-1</f>
        <v>#DIV/0!</v>
      </c>
      <c r="V35" s="4" t="e">
        <f t="shared" ref="V35" si="68">V23/R23-1</f>
        <v>#DIV/0!</v>
      </c>
      <c r="W35" s="4" t="e">
        <f t="shared" ref="W35" si="69">W23/S23-1</f>
        <v>#DIV/0!</v>
      </c>
      <c r="X35" s="4" t="e">
        <f t="shared" ref="X35" si="70">X23/T23-1</f>
        <v>#DIV/0!</v>
      </c>
      <c r="Y35" s="7" t="e">
        <f t="shared" ref="Y35" si="71">Y23/U23-1</f>
        <v>#DIV/0!</v>
      </c>
      <c r="Z35" s="4" t="e">
        <f t="shared" ref="Z35" si="72">Z23/V23-1</f>
        <v>#DIV/0!</v>
      </c>
      <c r="AA35" s="4" t="e">
        <f t="shared" ref="AA35" si="73">AA23/W23-1</f>
        <v>#DIV/0!</v>
      </c>
    </row>
    <row r="36" spans="2:27" x14ac:dyDescent="0.25">
      <c r="B36" t="s">
        <v>96</v>
      </c>
      <c r="C36" s="53" t="e">
        <f>C17/C6</f>
        <v>#DIV/0!</v>
      </c>
      <c r="D36" s="53" t="e">
        <f>D17/D6</f>
        <v>#DIV/0!</v>
      </c>
      <c r="E36" s="53" t="e">
        <f>E17/E6</f>
        <v>#DIV/0!</v>
      </c>
      <c r="F36" s="53" t="e">
        <f>F17/F6</f>
        <v>#DIV/0!</v>
      </c>
      <c r="G36" s="54" t="e">
        <f>G17/G6</f>
        <v>#DIV/0!</v>
      </c>
      <c r="H36" s="53">
        <f>H17/H7</f>
        <v>0</v>
      </c>
      <c r="I36" s="53">
        <f>I17/I7</f>
        <v>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150"/>
      <c r="X36" s="4"/>
    </row>
    <row r="37" spans="2:27" x14ac:dyDescent="0.25">
      <c r="B37" t="s">
        <v>97</v>
      </c>
      <c r="C37" s="55" t="e">
        <f>-C17/C16</f>
        <v>#DIV/0!</v>
      </c>
      <c r="D37" s="55" t="e">
        <f t="shared" ref="D37:I37" si="74">-D17/D16</f>
        <v>#DIV/0!</v>
      </c>
      <c r="E37" s="55" t="e">
        <f t="shared" si="74"/>
        <v>#DIV/0!</v>
      </c>
      <c r="F37" s="55" t="e">
        <f t="shared" si="74"/>
        <v>#DIV/0!</v>
      </c>
      <c r="G37" s="54" t="e">
        <f t="shared" si="74"/>
        <v>#DIV/0!</v>
      </c>
      <c r="H37" s="53" t="e">
        <f t="shared" si="74"/>
        <v>#DIV/0!</v>
      </c>
      <c r="I37" s="53" t="e">
        <f t="shared" si="74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150"/>
      <c r="X37" s="4"/>
    </row>
    <row r="40" spans="2:27" s="1" customFormat="1" x14ac:dyDescent="0.25">
      <c r="B40" s="1" t="s">
        <v>43</v>
      </c>
      <c r="C40" s="11">
        <f>C41+C43-C55-C56-C63</f>
        <v>0</v>
      </c>
      <c r="D40" s="11">
        <f t="shared" ref="D40:G40" si="75">D41+D43-D55-D56-D63</f>
        <v>0</v>
      </c>
      <c r="E40" s="11">
        <f t="shared" si="75"/>
        <v>0</v>
      </c>
      <c r="F40" s="11">
        <f t="shared" si="75"/>
        <v>0</v>
      </c>
      <c r="G40" s="14">
        <f t="shared" si="75"/>
        <v>0</v>
      </c>
      <c r="L40" s="11">
        <f t="shared" ref="L40" si="76">L41+L43-L55-L56-L63</f>
        <v>0</v>
      </c>
      <c r="M40" s="11">
        <f t="shared" ref="M40" si="77">M41+M43-M55-M56-M63</f>
        <v>0</v>
      </c>
      <c r="N40" s="11">
        <f t="shared" ref="N40" si="78">N41+N43-N55-N56-N63</f>
        <v>0</v>
      </c>
      <c r="O40" s="11">
        <f t="shared" ref="O40" si="79">O41+O43-O55-O56-O63</f>
        <v>0</v>
      </c>
      <c r="P40" s="11">
        <f t="shared" ref="P40" si="80">P41+P43-P55-P56-P63</f>
        <v>0</v>
      </c>
      <c r="Q40" s="11">
        <f t="shared" ref="Q40" si="81">Q41+Q43-Q55-Q56-Q63</f>
        <v>0</v>
      </c>
      <c r="R40" s="11">
        <f t="shared" ref="R40" si="82">R41+R43-R55-R56-R63</f>
        <v>0</v>
      </c>
      <c r="S40" s="11">
        <f t="shared" ref="S40" si="83">S41+S43-S55-S56-S63</f>
        <v>0</v>
      </c>
      <c r="T40" s="11">
        <f t="shared" ref="T40" si="84">T41+T43-T55-T56-T63</f>
        <v>0</v>
      </c>
      <c r="U40" s="11">
        <f t="shared" ref="U40:AA40" si="85">U41+U43-U55-U56-U63</f>
        <v>0</v>
      </c>
      <c r="V40" s="11">
        <f t="shared" si="85"/>
        <v>0</v>
      </c>
      <c r="W40" s="11">
        <f t="shared" si="85"/>
        <v>0</v>
      </c>
      <c r="X40" s="11">
        <f t="shared" si="85"/>
        <v>0</v>
      </c>
      <c r="Y40" s="14">
        <f t="shared" si="85"/>
        <v>0</v>
      </c>
      <c r="Z40" s="11">
        <f t="shared" si="85"/>
        <v>0</v>
      </c>
      <c r="AA40" s="11">
        <f t="shared" si="85"/>
        <v>0</v>
      </c>
    </row>
    <row r="41" spans="2:27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5"/>
      <c r="Z41" s="10"/>
      <c r="AA41" s="10"/>
    </row>
    <row r="42" spans="2:27" x14ac:dyDescent="0.25">
      <c r="B42" t="s">
        <v>84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5"/>
      <c r="Z42" s="10"/>
      <c r="AA42" s="10"/>
    </row>
    <row r="43" spans="2:27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0"/>
      <c r="AA43" s="10"/>
    </row>
    <row r="44" spans="2:27" x14ac:dyDescent="0.25">
      <c r="B44" t="s">
        <v>100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5"/>
      <c r="Z44" s="10"/>
      <c r="AA44" s="10"/>
    </row>
    <row r="45" spans="2:27" x14ac:dyDescent="0.25">
      <c r="B45" t="s">
        <v>98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5"/>
      <c r="Z45" s="10"/>
      <c r="AA45" s="10"/>
    </row>
    <row r="46" spans="2:27" x14ac:dyDescent="0.25">
      <c r="B46" t="s">
        <v>86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0"/>
      <c r="AA46" s="10"/>
    </row>
    <row r="47" spans="2:27" s="1" customFormat="1" x14ac:dyDescent="0.25">
      <c r="B47" s="1" t="s">
        <v>66</v>
      </c>
      <c r="C47" s="11">
        <f t="shared" ref="C47:D47" si="86">SUM(C41:C46)</f>
        <v>0</v>
      </c>
      <c r="D47" s="11">
        <f t="shared" si="86"/>
        <v>0</v>
      </c>
      <c r="E47" s="11">
        <f>SUM(E41:E46)</f>
        <v>0</v>
      </c>
      <c r="F47" s="11">
        <f t="shared" ref="F47:G47" si="87">SUM(F41:F46)</f>
        <v>0</v>
      </c>
      <c r="G47" s="14">
        <f t="shared" si="87"/>
        <v>0</v>
      </c>
      <c r="L47" s="11">
        <f t="shared" ref="L47:W47" si="88">SUM(L41:L46)</f>
        <v>0</v>
      </c>
      <c r="M47" s="11">
        <f t="shared" si="88"/>
        <v>0</v>
      </c>
      <c r="N47" s="11">
        <f t="shared" si="88"/>
        <v>0</v>
      </c>
      <c r="O47" s="11">
        <f t="shared" si="88"/>
        <v>0</v>
      </c>
      <c r="P47" s="11">
        <f t="shared" si="88"/>
        <v>0</v>
      </c>
      <c r="Q47" s="11">
        <f t="shared" si="88"/>
        <v>0</v>
      </c>
      <c r="R47" s="11">
        <f t="shared" si="88"/>
        <v>0</v>
      </c>
      <c r="S47" s="11">
        <f t="shared" si="88"/>
        <v>0</v>
      </c>
      <c r="T47" s="11">
        <f t="shared" si="88"/>
        <v>0</v>
      </c>
      <c r="U47" s="11">
        <f t="shared" si="88"/>
        <v>0</v>
      </c>
      <c r="V47" s="11">
        <f t="shared" ref="V47:AA47" si="89">SUM(V41:V46)</f>
        <v>0</v>
      </c>
      <c r="W47" s="11">
        <f t="shared" si="89"/>
        <v>0</v>
      </c>
      <c r="X47" s="11">
        <f t="shared" si="89"/>
        <v>0</v>
      </c>
      <c r="Y47" s="14">
        <f t="shared" si="89"/>
        <v>0</v>
      </c>
      <c r="Z47" s="11">
        <f t="shared" si="89"/>
        <v>0</v>
      </c>
      <c r="AA47" s="11">
        <f t="shared" si="89"/>
        <v>0</v>
      </c>
    </row>
    <row r="48" spans="2:27" x14ac:dyDescent="0.25">
      <c r="B48" t="s">
        <v>87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5"/>
      <c r="Z48" s="10"/>
      <c r="AA48" s="10"/>
    </row>
    <row r="49" spans="2:27" x14ac:dyDescent="0.25">
      <c r="B49" t="s">
        <v>85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0"/>
      <c r="AA49" s="10"/>
    </row>
    <row r="50" spans="2:27" x14ac:dyDescent="0.25">
      <c r="B50" t="s">
        <v>88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5"/>
      <c r="Z50" s="10"/>
      <c r="AA50" s="10"/>
    </row>
    <row r="51" spans="2:27" x14ac:dyDescent="0.25">
      <c r="B51" t="s">
        <v>94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5"/>
      <c r="Z51" s="10"/>
      <c r="AA51" s="10"/>
    </row>
    <row r="52" spans="2:27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0"/>
      <c r="AA52" s="10"/>
    </row>
    <row r="53" spans="2:27" s="1" customFormat="1" x14ac:dyDescent="0.25">
      <c r="B53" t="s">
        <v>89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5"/>
      <c r="Z53" s="10"/>
      <c r="AA53" s="10"/>
    </row>
    <row r="54" spans="2:27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W54" si="90">SUM(L47:L53)</f>
        <v>0</v>
      </c>
      <c r="M54" s="11">
        <f t="shared" si="90"/>
        <v>0</v>
      </c>
      <c r="N54" s="11">
        <f t="shared" si="90"/>
        <v>0</v>
      </c>
      <c r="O54" s="11">
        <f t="shared" si="90"/>
        <v>0</v>
      </c>
      <c r="P54" s="11">
        <f t="shared" si="90"/>
        <v>0</v>
      </c>
      <c r="Q54" s="11">
        <f t="shared" si="90"/>
        <v>0</v>
      </c>
      <c r="R54" s="11">
        <f t="shared" si="90"/>
        <v>0</v>
      </c>
      <c r="S54" s="11">
        <f t="shared" si="90"/>
        <v>0</v>
      </c>
      <c r="T54" s="11">
        <f t="shared" si="90"/>
        <v>0</v>
      </c>
      <c r="U54" s="11">
        <f t="shared" si="90"/>
        <v>0</v>
      </c>
      <c r="V54" s="11">
        <f t="shared" ref="V54:AA54" si="91">SUM(V47:V53)</f>
        <v>0</v>
      </c>
      <c r="W54" s="11">
        <f t="shared" si="91"/>
        <v>0</v>
      </c>
      <c r="X54" s="11">
        <f t="shared" si="91"/>
        <v>0</v>
      </c>
      <c r="Y54" s="14">
        <f t="shared" si="91"/>
        <v>0</v>
      </c>
      <c r="Z54" s="11">
        <f t="shared" si="91"/>
        <v>0</v>
      </c>
      <c r="AA54" s="11">
        <f t="shared" si="91"/>
        <v>0</v>
      </c>
    </row>
    <row r="55" spans="2:27" x14ac:dyDescent="0.25">
      <c r="B55" t="s">
        <v>95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0"/>
      <c r="AA55" s="10"/>
    </row>
    <row r="56" spans="2:27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5"/>
      <c r="Z56" s="10"/>
      <c r="AA56" s="10"/>
    </row>
    <row r="57" spans="2:27" x14ac:dyDescent="0.25">
      <c r="B57" t="s">
        <v>92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5"/>
      <c r="Z57" s="10"/>
      <c r="AA57" s="10"/>
    </row>
    <row r="58" spans="2:27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0"/>
      <c r="AA58" s="10"/>
    </row>
    <row r="59" spans="2:27" x14ac:dyDescent="0.25">
      <c r="B59" t="s">
        <v>99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5"/>
      <c r="Z59" s="10"/>
      <c r="AA59" s="10"/>
    </row>
    <row r="60" spans="2:27" s="1" customFormat="1" x14ac:dyDescent="0.25">
      <c r="B60" s="1" t="s">
        <v>67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W60" si="92">SUM(L55:L59)</f>
        <v>0</v>
      </c>
      <c r="M60" s="11">
        <f t="shared" si="92"/>
        <v>0</v>
      </c>
      <c r="N60" s="11">
        <f t="shared" si="92"/>
        <v>0</v>
      </c>
      <c r="O60" s="11">
        <f t="shared" si="92"/>
        <v>0</v>
      </c>
      <c r="P60" s="11">
        <f t="shared" si="92"/>
        <v>0</v>
      </c>
      <c r="Q60" s="11">
        <f t="shared" si="92"/>
        <v>0</v>
      </c>
      <c r="R60" s="11">
        <f t="shared" si="92"/>
        <v>0</v>
      </c>
      <c r="S60" s="11">
        <f t="shared" si="92"/>
        <v>0</v>
      </c>
      <c r="T60" s="11">
        <f t="shared" si="92"/>
        <v>0</v>
      </c>
      <c r="U60" s="11">
        <f t="shared" si="92"/>
        <v>0</v>
      </c>
      <c r="V60" s="11">
        <f t="shared" ref="V60:AA60" si="93">SUM(V55:V59)</f>
        <v>0</v>
      </c>
      <c r="W60" s="11">
        <f t="shared" si="93"/>
        <v>0</v>
      </c>
      <c r="X60" s="11">
        <f t="shared" si="93"/>
        <v>0</v>
      </c>
      <c r="Y60" s="14">
        <f t="shared" si="93"/>
        <v>0</v>
      </c>
      <c r="Z60" s="11">
        <f t="shared" si="93"/>
        <v>0</v>
      </c>
      <c r="AA60" s="11">
        <f t="shared" si="93"/>
        <v>0</v>
      </c>
    </row>
    <row r="61" spans="2:27" x14ac:dyDescent="0.25">
      <c r="B61" t="s">
        <v>90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0"/>
      <c r="AA61" s="10"/>
    </row>
    <row r="62" spans="2:27" x14ac:dyDescent="0.25">
      <c r="B62" t="s">
        <v>69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5"/>
      <c r="Z62" s="10"/>
      <c r="AA62" s="10"/>
    </row>
    <row r="63" spans="2:27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5"/>
      <c r="Z63" s="10"/>
      <c r="AA63" s="10"/>
    </row>
    <row r="64" spans="2:27" x14ac:dyDescent="0.25">
      <c r="B64" t="s">
        <v>91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0"/>
      <c r="AA64" s="10"/>
    </row>
    <row r="65" spans="2:27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W65" si="94">SUM(L60:L64)</f>
        <v>0</v>
      </c>
      <c r="M65" s="11">
        <f t="shared" si="94"/>
        <v>0</v>
      </c>
      <c r="N65" s="11">
        <f t="shared" si="94"/>
        <v>0</v>
      </c>
      <c r="O65" s="11">
        <f t="shared" si="94"/>
        <v>0</v>
      </c>
      <c r="P65" s="11">
        <f t="shared" si="94"/>
        <v>0</v>
      </c>
      <c r="Q65" s="11">
        <f t="shared" si="94"/>
        <v>0</v>
      </c>
      <c r="R65" s="11">
        <f t="shared" si="94"/>
        <v>0</v>
      </c>
      <c r="S65" s="11">
        <f t="shared" si="94"/>
        <v>0</v>
      </c>
      <c r="T65" s="11">
        <f t="shared" si="94"/>
        <v>0</v>
      </c>
      <c r="U65" s="11">
        <f t="shared" si="94"/>
        <v>0</v>
      </c>
      <c r="V65" s="11">
        <f t="shared" ref="V65:AA65" si="95">SUM(V60:V64)</f>
        <v>0</v>
      </c>
      <c r="W65" s="11">
        <f t="shared" si="95"/>
        <v>0</v>
      </c>
      <c r="X65" s="11">
        <f t="shared" si="95"/>
        <v>0</v>
      </c>
      <c r="Y65" s="14">
        <f t="shared" si="95"/>
        <v>0</v>
      </c>
      <c r="Z65" s="11">
        <f t="shared" si="95"/>
        <v>0</v>
      </c>
      <c r="AA65" s="11">
        <f t="shared" si="95"/>
        <v>0</v>
      </c>
    </row>
    <row r="66" spans="2:27" x14ac:dyDescent="0.25">
      <c r="B66" t="s">
        <v>93</v>
      </c>
      <c r="C66" s="10">
        <f t="shared" ref="C66:E66" si="96">C54-C65</f>
        <v>0</v>
      </c>
      <c r="D66" s="10">
        <f t="shared" si="96"/>
        <v>0</v>
      </c>
      <c r="E66" s="10">
        <f t="shared" si="96"/>
        <v>0</v>
      </c>
      <c r="F66" s="10">
        <f>F54-F65</f>
        <v>0</v>
      </c>
      <c r="G66" s="15">
        <f>G54-G65</f>
        <v>0</v>
      </c>
      <c r="L66" s="10">
        <f t="shared" ref="L66:W66" si="97">L54-L65</f>
        <v>0</v>
      </c>
      <c r="M66" s="10">
        <f t="shared" si="97"/>
        <v>0</v>
      </c>
      <c r="N66" s="10">
        <f t="shared" si="97"/>
        <v>0</v>
      </c>
      <c r="O66" s="10">
        <f t="shared" si="97"/>
        <v>0</v>
      </c>
      <c r="P66" s="10">
        <f t="shared" si="97"/>
        <v>0</v>
      </c>
      <c r="Q66" s="10">
        <f t="shared" si="97"/>
        <v>0</v>
      </c>
      <c r="R66" s="10">
        <f t="shared" si="97"/>
        <v>0</v>
      </c>
      <c r="S66" s="10">
        <f t="shared" si="97"/>
        <v>0</v>
      </c>
      <c r="T66" s="10">
        <f t="shared" si="97"/>
        <v>0</v>
      </c>
      <c r="U66" s="10">
        <f t="shared" si="97"/>
        <v>0</v>
      </c>
      <c r="V66" s="10">
        <f t="shared" ref="V66:AA66" si="98">V54-V65</f>
        <v>0</v>
      </c>
      <c r="W66" s="10">
        <f t="shared" si="98"/>
        <v>0</v>
      </c>
      <c r="X66" s="10">
        <f t="shared" si="98"/>
        <v>0</v>
      </c>
      <c r="Y66" s="15">
        <f t="shared" si="98"/>
        <v>0</v>
      </c>
      <c r="Z66" s="10">
        <f t="shared" si="98"/>
        <v>0</v>
      </c>
      <c r="AA66" s="10">
        <f t="shared" si="98"/>
        <v>0</v>
      </c>
    </row>
    <row r="68" spans="2:27" s="1" customFormat="1" x14ac:dyDescent="0.25">
      <c r="B68" s="1" t="s">
        <v>101</v>
      </c>
      <c r="C68" s="56"/>
      <c r="D68" s="56"/>
      <c r="E68" s="56"/>
      <c r="F68" s="56"/>
      <c r="G68" s="57"/>
      <c r="W68" s="151"/>
      <c r="Y68" s="16"/>
    </row>
    <row r="86" spans="7:25" s="9" customFormat="1" x14ac:dyDescent="0.25">
      <c r="G86" s="41"/>
      <c r="W86" s="152"/>
      <c r="Y86" s="41"/>
    </row>
    <row r="87" spans="7:25" s="1" customFormat="1" x14ac:dyDescent="0.25">
      <c r="G87" s="16"/>
      <c r="W87" s="151"/>
      <c r="Y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42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42</v>
      </c>
      <c r="B1" t="s">
        <v>55</v>
      </c>
      <c r="C1" s="17" t="s">
        <v>56</v>
      </c>
    </row>
    <row r="2" spans="1:13" x14ac:dyDescent="0.25">
      <c r="B2" s="12"/>
      <c r="C2" s="18"/>
      <c r="E2" t="s">
        <v>55</v>
      </c>
      <c r="F2" t="s">
        <v>57</v>
      </c>
      <c r="M2" t="s">
        <v>58</v>
      </c>
    </row>
    <row r="3" spans="1:13" x14ac:dyDescent="0.25">
      <c r="B3" s="12"/>
      <c r="C3" s="18"/>
      <c r="E3" s="12">
        <v>45328</v>
      </c>
      <c r="F3" t="s">
        <v>60</v>
      </c>
      <c r="M3" s="12"/>
    </row>
    <row r="4" spans="1:13" x14ac:dyDescent="0.25">
      <c r="B4" s="12"/>
      <c r="C4" s="18"/>
      <c r="E4" s="12">
        <v>45302</v>
      </c>
      <c r="F4" t="s">
        <v>60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114</v>
      </c>
      <c r="H1" s="138" t="s">
        <v>115</v>
      </c>
      <c r="I1" s="139"/>
      <c r="J1" s="139"/>
      <c r="K1" s="139"/>
      <c r="L1" s="139"/>
      <c r="M1" s="140"/>
    </row>
    <row r="2" spans="1:13" ht="15.75" thickBot="1" x14ac:dyDescent="0.3">
      <c r="D2" t="e">
        <f>C2/C3-1</f>
        <v>#DIV/0!</v>
      </c>
      <c r="H2" s="66"/>
      <c r="I2" s="67"/>
      <c r="J2" s="67"/>
      <c r="K2" s="67"/>
      <c r="L2" s="67"/>
      <c r="M2" s="68"/>
    </row>
    <row r="3" spans="1:13" ht="15.75" thickBot="1" x14ac:dyDescent="0.3">
      <c r="D3" t="e">
        <f t="shared" ref="D3:D66" si="0">C3/C4-1</f>
        <v>#DIV/0!</v>
      </c>
      <c r="H3" s="69" t="s">
        <v>116</v>
      </c>
      <c r="I3" s="70" t="s">
        <v>117</v>
      </c>
      <c r="J3" s="71" t="s">
        <v>118</v>
      </c>
      <c r="K3" s="72" t="s">
        <v>119</v>
      </c>
      <c r="L3" s="72" t="s">
        <v>120</v>
      </c>
      <c r="M3" s="73" t="s">
        <v>121</v>
      </c>
    </row>
    <row r="4" spans="1:13" x14ac:dyDescent="0.25">
      <c r="D4" t="e">
        <f t="shared" si="0"/>
        <v>#DIV/0!</v>
      </c>
      <c r="H4" s="74" t="e">
        <f>$I$19-3*$I$23</f>
        <v>#DIV/0!</v>
      </c>
      <c r="I4" s="75" t="e">
        <f>H4</f>
        <v>#DIV/0!</v>
      </c>
      <c r="J4" s="76">
        <f>COUNTIF(D:D,"&lt;="&amp;H4)</f>
        <v>67</v>
      </c>
      <c r="K4" s="76" t="e">
        <f>"Less than "&amp;TEXT(H4,"0,00%")</f>
        <v>#DIV/0!</v>
      </c>
      <c r="L4" s="77" t="e">
        <f>J4/$I$31</f>
        <v>#DIV/0!</v>
      </c>
      <c r="M4" s="78" t="e">
        <f>L4</f>
        <v>#DIV/0!</v>
      </c>
    </row>
    <row r="5" spans="1:13" x14ac:dyDescent="0.25">
      <c r="D5" t="e">
        <f t="shared" si="0"/>
        <v>#DIV/0!</v>
      </c>
      <c r="H5" s="79" t="e">
        <f>$I$19-2.4*$I$23</f>
        <v>#DIV/0!</v>
      </c>
      <c r="I5" s="80" t="e">
        <f>H5</f>
        <v>#DIV/0!</v>
      </c>
      <c r="J5" s="81">
        <f>COUNTIFS(D:D,"&lt;="&amp;H5,D:D,"&gt;"&amp;H4)</f>
        <v>67</v>
      </c>
      <c r="K5" s="82" t="e">
        <f t="shared" ref="K5:K14" si="1">TEXT(H4,"0,00%")&amp;" to "&amp;TEXT(H5,"0,00%")</f>
        <v>#DIV/0!</v>
      </c>
      <c r="L5" s="83" t="e">
        <f>J5/$I$31</f>
        <v>#DIV/0!</v>
      </c>
      <c r="M5" s="84" t="e">
        <f>M4+L5</f>
        <v>#DIV/0!</v>
      </c>
    </row>
    <row r="6" spans="1:13" x14ac:dyDescent="0.25">
      <c r="D6" t="e">
        <f t="shared" si="0"/>
        <v>#DIV/0!</v>
      </c>
      <c r="H6" s="79" t="e">
        <f>$I$19-1.8*$I$23</f>
        <v>#DIV/0!</v>
      </c>
      <c r="I6" s="80" t="e">
        <f t="shared" ref="I6:I14" si="2">H6</f>
        <v>#DIV/0!</v>
      </c>
      <c r="J6" s="81">
        <f t="shared" ref="J6:J14" si="3">COUNTIFS(D:D,"&lt;="&amp;H6,D:D,"&gt;"&amp;H5)</f>
        <v>67</v>
      </c>
      <c r="K6" s="82" t="e">
        <f t="shared" si="1"/>
        <v>#DIV/0!</v>
      </c>
      <c r="L6" s="83" t="e">
        <f t="shared" ref="L6:L15" si="4">J6/$I$31</f>
        <v>#DIV/0!</v>
      </c>
      <c r="M6" s="84" t="e">
        <f t="shared" ref="M6:M15" si="5">M5+L6</f>
        <v>#DIV/0!</v>
      </c>
    </row>
    <row r="7" spans="1:13" x14ac:dyDescent="0.25">
      <c r="D7" t="e">
        <f t="shared" si="0"/>
        <v>#DIV/0!</v>
      </c>
      <c r="H7" s="79" t="e">
        <f>$I$19-1.2*$I$23</f>
        <v>#DIV/0!</v>
      </c>
      <c r="I7" s="80" t="e">
        <f t="shared" si="2"/>
        <v>#DIV/0!</v>
      </c>
      <c r="J7" s="81">
        <f t="shared" si="3"/>
        <v>67</v>
      </c>
      <c r="K7" s="82" t="e">
        <f t="shared" si="1"/>
        <v>#DIV/0!</v>
      </c>
      <c r="L7" s="83" t="e">
        <f t="shared" si="4"/>
        <v>#DIV/0!</v>
      </c>
      <c r="M7" s="84" t="e">
        <f t="shared" si="5"/>
        <v>#DIV/0!</v>
      </c>
    </row>
    <row r="8" spans="1:13" x14ac:dyDescent="0.25">
      <c r="D8" t="e">
        <f t="shared" si="0"/>
        <v>#DIV/0!</v>
      </c>
      <c r="H8" s="79" t="e">
        <f>$I$19-0.6*$I$23</f>
        <v>#DIV/0!</v>
      </c>
      <c r="I8" s="80" t="e">
        <f t="shared" si="2"/>
        <v>#DIV/0!</v>
      </c>
      <c r="J8" s="81">
        <f t="shared" si="3"/>
        <v>67</v>
      </c>
      <c r="K8" s="82" t="e">
        <f t="shared" si="1"/>
        <v>#DIV/0!</v>
      </c>
      <c r="L8" s="83" t="e">
        <f t="shared" si="4"/>
        <v>#DIV/0!</v>
      </c>
      <c r="M8" s="84" t="e">
        <f t="shared" si="5"/>
        <v>#DIV/0!</v>
      </c>
    </row>
    <row r="9" spans="1:13" x14ac:dyDescent="0.25">
      <c r="D9" t="e">
        <f t="shared" si="0"/>
        <v>#DIV/0!</v>
      </c>
      <c r="H9" s="79" t="e">
        <f>$I$19</f>
        <v>#DIV/0!</v>
      </c>
      <c r="I9" s="80" t="e">
        <f t="shared" si="2"/>
        <v>#DIV/0!</v>
      </c>
      <c r="J9" s="81">
        <f t="shared" si="3"/>
        <v>67</v>
      </c>
      <c r="K9" s="82" t="e">
        <f t="shared" si="1"/>
        <v>#DIV/0!</v>
      </c>
      <c r="L9" s="83" t="e">
        <f t="shared" si="4"/>
        <v>#DIV/0!</v>
      </c>
      <c r="M9" s="84" t="e">
        <f t="shared" si="5"/>
        <v>#DIV/0!</v>
      </c>
    </row>
    <row r="10" spans="1:13" x14ac:dyDescent="0.25">
      <c r="D10" t="e">
        <f t="shared" si="0"/>
        <v>#DIV/0!</v>
      </c>
      <c r="H10" s="79" t="e">
        <f>$I$19+0.6*$I$23</f>
        <v>#DIV/0!</v>
      </c>
      <c r="I10" s="80" t="e">
        <f t="shared" si="2"/>
        <v>#DIV/0!</v>
      </c>
      <c r="J10" s="81">
        <f t="shared" si="3"/>
        <v>67</v>
      </c>
      <c r="K10" s="82" t="e">
        <f t="shared" si="1"/>
        <v>#DIV/0!</v>
      </c>
      <c r="L10" s="83" t="e">
        <f t="shared" si="4"/>
        <v>#DIV/0!</v>
      </c>
      <c r="M10" s="84" t="e">
        <f t="shared" si="5"/>
        <v>#DIV/0!</v>
      </c>
    </row>
    <row r="11" spans="1:13" x14ac:dyDescent="0.25">
      <c r="D11" t="e">
        <f t="shared" si="0"/>
        <v>#DIV/0!</v>
      </c>
      <c r="H11" s="79" t="e">
        <f>$I$19+1.2*$I$23</f>
        <v>#DIV/0!</v>
      </c>
      <c r="I11" s="80" t="e">
        <f t="shared" si="2"/>
        <v>#DIV/0!</v>
      </c>
      <c r="J11" s="81">
        <f t="shared" si="3"/>
        <v>67</v>
      </c>
      <c r="K11" s="82" t="e">
        <f t="shared" si="1"/>
        <v>#DIV/0!</v>
      </c>
      <c r="L11" s="83" t="e">
        <f t="shared" si="4"/>
        <v>#DIV/0!</v>
      </c>
      <c r="M11" s="84" t="e">
        <f t="shared" si="5"/>
        <v>#DIV/0!</v>
      </c>
    </row>
    <row r="12" spans="1:13" x14ac:dyDescent="0.25">
      <c r="D12" t="e">
        <f t="shared" si="0"/>
        <v>#DIV/0!</v>
      </c>
      <c r="H12" s="79" t="e">
        <f>$I$19+1.8*$I$23</f>
        <v>#DIV/0!</v>
      </c>
      <c r="I12" s="80" t="e">
        <f t="shared" si="2"/>
        <v>#DIV/0!</v>
      </c>
      <c r="J12" s="81">
        <f t="shared" si="3"/>
        <v>67</v>
      </c>
      <c r="K12" s="82" t="e">
        <f t="shared" si="1"/>
        <v>#DIV/0!</v>
      </c>
      <c r="L12" s="83" t="e">
        <f t="shared" si="4"/>
        <v>#DIV/0!</v>
      </c>
      <c r="M12" s="84" t="e">
        <f t="shared" si="5"/>
        <v>#DIV/0!</v>
      </c>
    </row>
    <row r="13" spans="1:13" x14ac:dyDescent="0.25">
      <c r="D13" t="e">
        <f t="shared" si="0"/>
        <v>#DIV/0!</v>
      </c>
      <c r="H13" s="79" t="e">
        <f>$I$19+2.4*$I$23</f>
        <v>#DIV/0!</v>
      </c>
      <c r="I13" s="80" t="e">
        <f t="shared" si="2"/>
        <v>#DIV/0!</v>
      </c>
      <c r="J13" s="81">
        <f t="shared" si="3"/>
        <v>67</v>
      </c>
      <c r="K13" s="82" t="e">
        <f t="shared" si="1"/>
        <v>#DIV/0!</v>
      </c>
      <c r="L13" s="83" t="e">
        <f t="shared" si="4"/>
        <v>#DIV/0!</v>
      </c>
      <c r="M13" s="84" t="e">
        <f t="shared" si="5"/>
        <v>#DIV/0!</v>
      </c>
    </row>
    <row r="14" spans="1:13" x14ac:dyDescent="0.25">
      <c r="D14" t="e">
        <f t="shared" si="0"/>
        <v>#DIV/0!</v>
      </c>
      <c r="H14" s="79" t="e">
        <f>$I$19+3*$I$23</f>
        <v>#DIV/0!</v>
      </c>
      <c r="I14" s="80" t="e">
        <f t="shared" si="2"/>
        <v>#DIV/0!</v>
      </c>
      <c r="J14" s="81">
        <f t="shared" si="3"/>
        <v>67</v>
      </c>
      <c r="K14" s="82" t="e">
        <f t="shared" si="1"/>
        <v>#DIV/0!</v>
      </c>
      <c r="L14" s="83" t="e">
        <f t="shared" si="4"/>
        <v>#DIV/0!</v>
      </c>
      <c r="M14" s="84" t="e">
        <f t="shared" si="5"/>
        <v>#DIV/0!</v>
      </c>
    </row>
    <row r="15" spans="1:13" ht="15.75" thickBot="1" x14ac:dyDescent="0.3">
      <c r="D15" t="e">
        <f t="shared" si="0"/>
        <v>#DIV/0!</v>
      </c>
      <c r="H15" s="85"/>
      <c r="I15" s="86" t="s">
        <v>122</v>
      </c>
      <c r="J15" s="86">
        <f>COUNTIF(D:D,"&gt;"&amp;H14)</f>
        <v>67</v>
      </c>
      <c r="K15" s="86" t="e">
        <f>"Greater than "&amp;TEXT(H14,"0,00%")</f>
        <v>#DIV/0!</v>
      </c>
      <c r="L15" s="87" t="e">
        <f t="shared" si="4"/>
        <v>#DIV/0!</v>
      </c>
      <c r="M15" s="87" t="e">
        <f t="shared" si="5"/>
        <v>#DIV/0!</v>
      </c>
    </row>
    <row r="16" spans="1:13" ht="15.75" thickBot="1" x14ac:dyDescent="0.3">
      <c r="D16" t="e">
        <f t="shared" si="0"/>
        <v>#DIV/0!</v>
      </c>
      <c r="H16" s="88"/>
      <c r="M16" s="89"/>
    </row>
    <row r="17" spans="4:13" x14ac:dyDescent="0.25">
      <c r="D17" t="e">
        <f t="shared" si="0"/>
        <v>#DIV/0!</v>
      </c>
      <c r="H17" s="141" t="s">
        <v>153</v>
      </c>
      <c r="I17" s="142"/>
      <c r="M17" s="89"/>
    </row>
    <row r="18" spans="4:13" x14ac:dyDescent="0.25">
      <c r="D18" t="e">
        <f t="shared" si="0"/>
        <v>#DIV/0!</v>
      </c>
      <c r="H18" s="143"/>
      <c r="I18" s="144"/>
      <c r="M18" s="89"/>
    </row>
    <row r="19" spans="4:13" x14ac:dyDescent="0.25">
      <c r="D19" t="e">
        <f t="shared" si="0"/>
        <v>#DIV/0!</v>
      </c>
      <c r="H19" s="90" t="s">
        <v>123</v>
      </c>
      <c r="I19" s="127" t="e">
        <f>AVERAGE(D:D)</f>
        <v>#DIV/0!</v>
      </c>
      <c r="M19" s="89"/>
    </row>
    <row r="20" spans="4:13" x14ac:dyDescent="0.25">
      <c r="D20" t="e">
        <f t="shared" si="0"/>
        <v>#DIV/0!</v>
      </c>
      <c r="H20" s="90" t="s">
        <v>124</v>
      </c>
      <c r="I20" s="127" t="e">
        <f>_xlfn.STDEV.S(D:D)/SQRT(COUNT(D:D))</f>
        <v>#DIV/0!</v>
      </c>
      <c r="M20" s="89"/>
    </row>
    <row r="21" spans="4:13" x14ac:dyDescent="0.25">
      <c r="D21" t="e">
        <f t="shared" si="0"/>
        <v>#DIV/0!</v>
      </c>
      <c r="H21" s="90" t="s">
        <v>125</v>
      </c>
      <c r="I21" s="127" t="e">
        <f>MEDIAN(D:D)</f>
        <v>#DIV/0!</v>
      </c>
      <c r="M21" s="89"/>
    </row>
    <row r="22" spans="4:13" x14ac:dyDescent="0.25">
      <c r="D22" t="e">
        <f t="shared" si="0"/>
        <v>#DIV/0!</v>
      </c>
      <c r="H22" s="90" t="s">
        <v>126</v>
      </c>
      <c r="I22" s="127" t="e">
        <f>MODE(D:D)</f>
        <v>#DIV/0!</v>
      </c>
      <c r="M22" s="89"/>
    </row>
    <row r="23" spans="4:13" x14ac:dyDescent="0.25">
      <c r="D23" t="e">
        <f t="shared" si="0"/>
        <v>#DIV/0!</v>
      </c>
      <c r="H23" s="90" t="s">
        <v>127</v>
      </c>
      <c r="I23" s="127" t="e">
        <f>_xlfn.STDEV.S(D:D)</f>
        <v>#DIV/0!</v>
      </c>
      <c r="M23" s="89"/>
    </row>
    <row r="24" spans="4:13" x14ac:dyDescent="0.25">
      <c r="D24" t="e">
        <f t="shared" si="0"/>
        <v>#DIV/0!</v>
      </c>
      <c r="H24" s="90" t="s">
        <v>128</v>
      </c>
      <c r="I24" s="127" t="e">
        <f>_xlfn.VAR.S(D:D)</f>
        <v>#DIV/0!</v>
      </c>
      <c r="M24" s="89"/>
    </row>
    <row r="25" spans="4:13" x14ac:dyDescent="0.25">
      <c r="D25" t="e">
        <f t="shared" si="0"/>
        <v>#DIV/0!</v>
      </c>
      <c r="H25" s="90" t="s">
        <v>129</v>
      </c>
      <c r="I25" s="128" t="e">
        <f>KURT(D:D)</f>
        <v>#DIV/0!</v>
      </c>
      <c r="M25" s="89"/>
    </row>
    <row r="26" spans="4:13" x14ac:dyDescent="0.25">
      <c r="D26" t="e">
        <f t="shared" si="0"/>
        <v>#DIV/0!</v>
      </c>
      <c r="H26" s="90" t="s">
        <v>130</v>
      </c>
      <c r="I26" s="128" t="e">
        <f>SKEW(D:D)</f>
        <v>#DIV/0!</v>
      </c>
      <c r="M26" s="89"/>
    </row>
    <row r="27" spans="4:13" x14ac:dyDescent="0.25">
      <c r="D27" t="e">
        <f t="shared" si="0"/>
        <v>#DIV/0!</v>
      </c>
      <c r="H27" s="90" t="s">
        <v>119</v>
      </c>
      <c r="I27" s="127" t="e">
        <f>I29-I28</f>
        <v>#DIV/0!</v>
      </c>
      <c r="M27" s="89"/>
    </row>
    <row r="28" spans="4:13" x14ac:dyDescent="0.25">
      <c r="D28" t="e">
        <f t="shared" si="0"/>
        <v>#DIV/0!</v>
      </c>
      <c r="H28" s="90" t="s">
        <v>131</v>
      </c>
      <c r="I28" s="127" t="e">
        <f>MIN(D:D)</f>
        <v>#DIV/0!</v>
      </c>
      <c r="M28" s="89"/>
    </row>
    <row r="29" spans="4:13" x14ac:dyDescent="0.25">
      <c r="D29" t="e">
        <f t="shared" si="0"/>
        <v>#DIV/0!</v>
      </c>
      <c r="H29" s="90" t="s">
        <v>132</v>
      </c>
      <c r="I29" s="127" t="e">
        <f>MAX(D:D)</f>
        <v>#DIV/0!</v>
      </c>
      <c r="M29" s="89"/>
    </row>
    <row r="30" spans="4:13" x14ac:dyDescent="0.25">
      <c r="D30" t="e">
        <f t="shared" si="0"/>
        <v>#DIV/0!</v>
      </c>
      <c r="H30" s="90" t="s">
        <v>133</v>
      </c>
      <c r="I30" s="128" t="e">
        <f>SUM(D:D)</f>
        <v>#DIV/0!</v>
      </c>
      <c r="M30" s="89"/>
    </row>
    <row r="31" spans="4:13" ht="15.75" thickBot="1" x14ac:dyDescent="0.3">
      <c r="D31" t="e">
        <f t="shared" si="0"/>
        <v>#DIV/0!</v>
      </c>
      <c r="H31" s="91" t="s">
        <v>134</v>
      </c>
      <c r="I31" s="68">
        <f>COUNT(D:D)</f>
        <v>0</v>
      </c>
      <c r="M31" s="89"/>
    </row>
    <row r="32" spans="4:13" ht="15.75" thickBot="1" x14ac:dyDescent="0.3">
      <c r="D32" t="e">
        <f t="shared" si="0"/>
        <v>#DIV/0!</v>
      </c>
      <c r="H32" s="93"/>
      <c r="M32" s="89"/>
    </row>
    <row r="33" spans="4:13" x14ac:dyDescent="0.25">
      <c r="D33" t="e">
        <f t="shared" si="0"/>
        <v>#DIV/0!</v>
      </c>
      <c r="H33" s="94"/>
      <c r="I33" s="95" t="s">
        <v>135</v>
      </c>
      <c r="J33" s="95" t="s">
        <v>134</v>
      </c>
      <c r="K33" s="95" t="s">
        <v>136</v>
      </c>
      <c r="L33" s="96" t="s">
        <v>137</v>
      </c>
      <c r="M33" s="89"/>
    </row>
    <row r="34" spans="4:13" x14ac:dyDescent="0.25">
      <c r="D34" t="e">
        <f t="shared" si="0"/>
        <v>#DIV/0!</v>
      </c>
      <c r="H34" s="97" t="s">
        <v>138</v>
      </c>
      <c r="I34" s="83" t="e">
        <f>AVERAGEIF(D:D,"&gt;0")</f>
        <v>#DIV/0!</v>
      </c>
      <c r="J34" s="81">
        <f>COUNTIF(D:D,"&gt;0")</f>
        <v>0</v>
      </c>
      <c r="K34" s="83" t="e">
        <f>J34/$I$31</f>
        <v>#DIV/0!</v>
      </c>
      <c r="L34" s="84" t="e">
        <f>K34*I34</f>
        <v>#DIV/0!</v>
      </c>
      <c r="M34" s="89"/>
    </row>
    <row r="35" spans="4:13" x14ac:dyDescent="0.25">
      <c r="D35" t="e">
        <f t="shared" si="0"/>
        <v>#DIV/0!</v>
      </c>
      <c r="H35" s="97" t="s">
        <v>139</v>
      </c>
      <c r="I35" s="83" t="e">
        <f>AVERAGEIF(D:D,"&lt;0")</f>
        <v>#DIV/0!</v>
      </c>
      <c r="J35" s="81">
        <f>COUNTIF(D:D,"&lt;0")</f>
        <v>0</v>
      </c>
      <c r="K35" s="83" t="e">
        <f>J35/$I$31</f>
        <v>#DIV/0!</v>
      </c>
      <c r="L35" s="84" t="e">
        <f t="shared" ref="L35:L36" si="6">K35*I35</f>
        <v>#DIV/0!</v>
      </c>
      <c r="M35" s="89"/>
    </row>
    <row r="36" spans="4:13" ht="15.75" thickBot="1" x14ac:dyDescent="0.3">
      <c r="D36" t="e">
        <f t="shared" si="0"/>
        <v>#DIV/0!</v>
      </c>
      <c r="H36" s="98" t="s">
        <v>140</v>
      </c>
      <c r="I36" s="86">
        <v>0</v>
      </c>
      <c r="J36" s="86">
        <f>COUNTIF(D:D,"0")</f>
        <v>0</v>
      </c>
      <c r="K36" s="99" t="e">
        <f>J36/$I$31</f>
        <v>#DIV/0!</v>
      </c>
      <c r="L36" s="87" t="e">
        <f t="shared" si="6"/>
        <v>#DIV/0!</v>
      </c>
      <c r="M36" s="89"/>
    </row>
    <row r="37" spans="4:13" ht="15.75" thickBot="1" x14ac:dyDescent="0.3">
      <c r="D37" t="e">
        <f t="shared" si="0"/>
        <v>#DIV/0!</v>
      </c>
      <c r="H37" s="93"/>
      <c r="I37" s="100"/>
      <c r="J37" s="100"/>
      <c r="K37" s="100"/>
      <c r="L37" s="100"/>
      <c r="M37" s="89"/>
    </row>
    <row r="38" spans="4:13" x14ac:dyDescent="0.25">
      <c r="D38" t="e">
        <f t="shared" si="0"/>
        <v>#DIV/0!</v>
      </c>
      <c r="H38" s="74" t="s">
        <v>141</v>
      </c>
      <c r="I38" s="95" t="s">
        <v>142</v>
      </c>
      <c r="J38" s="95" t="s">
        <v>143</v>
      </c>
      <c r="K38" s="95" t="s">
        <v>144</v>
      </c>
      <c r="L38" s="95" t="s">
        <v>145</v>
      </c>
      <c r="M38" s="96" t="s">
        <v>146</v>
      </c>
    </row>
    <row r="39" spans="4:13" x14ac:dyDescent="0.25">
      <c r="D39" t="e">
        <f t="shared" si="0"/>
        <v>#DIV/0!</v>
      </c>
      <c r="H39" s="101">
        <v>1</v>
      </c>
      <c r="I39" s="83" t="e">
        <f>$I$19+($H39*$I$23)</f>
        <v>#DIV/0!</v>
      </c>
      <c r="J39" s="83" t="e">
        <f>$I$19-($H39*$I$23)</f>
        <v>#DIV/0!</v>
      </c>
      <c r="K39" s="81">
        <f>COUNTIFS(D:D,"&lt;"&amp;I39,D:D,"&gt;"&amp;J39)</f>
        <v>67</v>
      </c>
      <c r="L39" s="83" t="e">
        <f>K39/$I$31</f>
        <v>#DIV/0!</v>
      </c>
      <c r="M39" s="84">
        <v>0.68269999999999997</v>
      </c>
    </row>
    <row r="40" spans="4:13" x14ac:dyDescent="0.25">
      <c r="D40" t="e">
        <f t="shared" si="0"/>
        <v>#DIV/0!</v>
      </c>
      <c r="H40" s="101">
        <v>2</v>
      </c>
      <c r="I40" s="83" t="e">
        <f>$I$19+($H40*$I$23)</f>
        <v>#DIV/0!</v>
      </c>
      <c r="J40" s="83" t="e">
        <f>$I$19-($H40*$I$23)</f>
        <v>#DIV/0!</v>
      </c>
      <c r="K40" s="81">
        <f>COUNTIFS(D:D,"&lt;"&amp;I40,D:D,"&gt;"&amp;J40)</f>
        <v>67</v>
      </c>
      <c r="L40" s="83" t="e">
        <f>K40/$I$31</f>
        <v>#DIV/0!</v>
      </c>
      <c r="M40" s="84">
        <v>0.95450000000000002</v>
      </c>
    </row>
    <row r="41" spans="4:13" x14ac:dyDescent="0.25">
      <c r="D41" t="e">
        <f t="shared" si="0"/>
        <v>#DIV/0!</v>
      </c>
      <c r="H41" s="101">
        <v>3</v>
      </c>
      <c r="I41" s="83" t="e">
        <f>$I$19+($H41*$I$23)</f>
        <v>#DIV/0!</v>
      </c>
      <c r="J41" s="83" t="e">
        <f>$I$19-($H41*$I$23)</f>
        <v>#DIV/0!</v>
      </c>
      <c r="K41" s="81">
        <f>COUNTIFS(D:D,"&lt;"&amp;I41,D:D,"&gt;"&amp;J41)</f>
        <v>67</v>
      </c>
      <c r="L41" s="83" t="e">
        <f>K41/$I$31</f>
        <v>#DIV/0!</v>
      </c>
      <c r="M41" s="102">
        <v>0.99729999999999996</v>
      </c>
    </row>
    <row r="42" spans="4:13" ht="15.75" thickBot="1" x14ac:dyDescent="0.3">
      <c r="D42" t="e">
        <f t="shared" si="0"/>
        <v>#DIV/0!</v>
      </c>
      <c r="H42" s="79"/>
      <c r="M42" s="102"/>
    </row>
    <row r="43" spans="4:13" ht="15.75" thickBot="1" x14ac:dyDescent="0.3">
      <c r="D43" t="e">
        <f t="shared" si="0"/>
        <v>#DIV/0!</v>
      </c>
      <c r="H43" s="145" t="s">
        <v>147</v>
      </c>
      <c r="I43" s="146"/>
      <c r="J43" s="146"/>
      <c r="K43" s="146"/>
      <c r="L43" s="146"/>
      <c r="M43" s="147"/>
    </row>
    <row r="44" spans="4:13" x14ac:dyDescent="0.25">
      <c r="D44" t="e">
        <f t="shared" si="0"/>
        <v>#DIV/0!</v>
      </c>
      <c r="H44" s="103">
        <v>0.01</v>
      </c>
      <c r="I44" s="104" t="e">
        <f t="shared" ref="I44:I58" si="7">_xlfn.PERCENTILE.INC(D:D,H44)</f>
        <v>#DIV/0!</v>
      </c>
      <c r="J44" s="105">
        <v>0.2</v>
      </c>
      <c r="K44" s="104" t="e">
        <f t="shared" ref="K44:K56" si="8">_xlfn.PERCENTILE.INC(D:D,J44)</f>
        <v>#DIV/0!</v>
      </c>
      <c r="L44" s="105">
        <v>0.85</v>
      </c>
      <c r="M44" s="106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7">
        <v>0.02</v>
      </c>
      <c r="I45" s="108" t="e">
        <f t="shared" si="7"/>
        <v>#DIV/0!</v>
      </c>
      <c r="J45" s="109">
        <v>0.25</v>
      </c>
      <c r="K45" s="108" t="e">
        <f t="shared" si="8"/>
        <v>#DIV/0!</v>
      </c>
      <c r="L45" s="109">
        <v>0.86</v>
      </c>
      <c r="M45" s="110" t="e">
        <f t="shared" si="9"/>
        <v>#DIV/0!</v>
      </c>
    </row>
    <row r="46" spans="4:13" x14ac:dyDescent="0.25">
      <c r="D46" t="e">
        <f t="shared" si="0"/>
        <v>#DIV/0!</v>
      </c>
      <c r="H46" s="107">
        <v>0.03</v>
      </c>
      <c r="I46" s="108" t="e">
        <f t="shared" si="7"/>
        <v>#DIV/0!</v>
      </c>
      <c r="J46" s="109">
        <v>0.3</v>
      </c>
      <c r="K46" s="108" t="e">
        <f t="shared" si="8"/>
        <v>#DIV/0!</v>
      </c>
      <c r="L46" s="109">
        <v>0.87</v>
      </c>
      <c r="M46" s="110" t="e">
        <f t="shared" si="9"/>
        <v>#DIV/0!</v>
      </c>
    </row>
    <row r="47" spans="4:13" x14ac:dyDescent="0.25">
      <c r="D47" t="e">
        <f t="shared" si="0"/>
        <v>#DIV/0!</v>
      </c>
      <c r="H47" s="107">
        <v>0.04</v>
      </c>
      <c r="I47" s="108" t="e">
        <f t="shared" si="7"/>
        <v>#DIV/0!</v>
      </c>
      <c r="J47" s="109">
        <v>0.35</v>
      </c>
      <c r="K47" s="108" t="e">
        <f t="shared" si="8"/>
        <v>#DIV/0!</v>
      </c>
      <c r="L47" s="109">
        <v>0.88</v>
      </c>
      <c r="M47" s="110" t="e">
        <f t="shared" si="9"/>
        <v>#DIV/0!</v>
      </c>
    </row>
    <row r="48" spans="4:13" x14ac:dyDescent="0.25">
      <c r="D48" t="e">
        <f t="shared" si="0"/>
        <v>#DIV/0!</v>
      </c>
      <c r="H48" s="107">
        <v>0.05</v>
      </c>
      <c r="I48" s="108" t="e">
        <f t="shared" si="7"/>
        <v>#DIV/0!</v>
      </c>
      <c r="J48" s="109">
        <v>0.4</v>
      </c>
      <c r="K48" s="108" t="e">
        <f t="shared" si="8"/>
        <v>#DIV/0!</v>
      </c>
      <c r="L48" s="109">
        <v>0.89</v>
      </c>
      <c r="M48" s="110" t="e">
        <f t="shared" si="9"/>
        <v>#DIV/0!</v>
      </c>
    </row>
    <row r="49" spans="4:13" x14ac:dyDescent="0.25">
      <c r="D49" t="e">
        <f t="shared" si="0"/>
        <v>#DIV/0!</v>
      </c>
      <c r="H49" s="107">
        <v>0.06</v>
      </c>
      <c r="I49" s="108" t="e">
        <f t="shared" si="7"/>
        <v>#DIV/0!</v>
      </c>
      <c r="J49" s="109">
        <v>0.45</v>
      </c>
      <c r="K49" s="108" t="e">
        <f t="shared" si="8"/>
        <v>#DIV/0!</v>
      </c>
      <c r="L49" s="109">
        <v>0.9</v>
      </c>
      <c r="M49" s="110" t="e">
        <f t="shared" si="9"/>
        <v>#DIV/0!</v>
      </c>
    </row>
    <row r="50" spans="4:13" x14ac:dyDescent="0.25">
      <c r="D50" t="e">
        <f t="shared" si="0"/>
        <v>#DIV/0!</v>
      </c>
      <c r="H50" s="107">
        <v>7.0000000000000007E-2</v>
      </c>
      <c r="I50" s="108" t="e">
        <f t="shared" si="7"/>
        <v>#DIV/0!</v>
      </c>
      <c r="J50" s="109">
        <v>0.5</v>
      </c>
      <c r="K50" s="108" t="e">
        <f t="shared" si="8"/>
        <v>#DIV/0!</v>
      </c>
      <c r="L50" s="109">
        <v>0.91</v>
      </c>
      <c r="M50" s="110" t="e">
        <f t="shared" si="9"/>
        <v>#DIV/0!</v>
      </c>
    </row>
    <row r="51" spans="4:13" x14ac:dyDescent="0.25">
      <c r="D51" t="e">
        <f t="shared" si="0"/>
        <v>#DIV/0!</v>
      </c>
      <c r="H51" s="107">
        <v>0.08</v>
      </c>
      <c r="I51" s="108" t="e">
        <f t="shared" si="7"/>
        <v>#DIV/0!</v>
      </c>
      <c r="J51" s="109">
        <v>0.55000000000000004</v>
      </c>
      <c r="K51" s="108" t="e">
        <f t="shared" si="8"/>
        <v>#DIV/0!</v>
      </c>
      <c r="L51" s="109">
        <v>0.92</v>
      </c>
      <c r="M51" s="110" t="e">
        <f t="shared" si="9"/>
        <v>#DIV/0!</v>
      </c>
    </row>
    <row r="52" spans="4:13" x14ac:dyDescent="0.25">
      <c r="D52" t="e">
        <f t="shared" si="0"/>
        <v>#DIV/0!</v>
      </c>
      <c r="H52" s="107">
        <v>0.09</v>
      </c>
      <c r="I52" s="108" t="e">
        <f t="shared" si="7"/>
        <v>#DIV/0!</v>
      </c>
      <c r="J52" s="109">
        <v>0.6</v>
      </c>
      <c r="K52" s="108" t="e">
        <f t="shared" si="8"/>
        <v>#DIV/0!</v>
      </c>
      <c r="L52" s="109">
        <v>0.93</v>
      </c>
      <c r="M52" s="110" t="e">
        <f t="shared" si="9"/>
        <v>#DIV/0!</v>
      </c>
    </row>
    <row r="53" spans="4:13" x14ac:dyDescent="0.25">
      <c r="D53" t="e">
        <f t="shared" si="0"/>
        <v>#DIV/0!</v>
      </c>
      <c r="H53" s="107">
        <v>0.1</v>
      </c>
      <c r="I53" s="108" t="e">
        <f t="shared" si="7"/>
        <v>#DIV/0!</v>
      </c>
      <c r="J53" s="109">
        <v>0.65</v>
      </c>
      <c r="K53" s="108" t="e">
        <f t="shared" si="8"/>
        <v>#DIV/0!</v>
      </c>
      <c r="L53" s="109">
        <v>0.94</v>
      </c>
      <c r="M53" s="110" t="e">
        <f t="shared" si="9"/>
        <v>#DIV/0!</v>
      </c>
    </row>
    <row r="54" spans="4:13" x14ac:dyDescent="0.25">
      <c r="D54" t="e">
        <f t="shared" si="0"/>
        <v>#DIV/0!</v>
      </c>
      <c r="H54" s="107">
        <v>0.11</v>
      </c>
      <c r="I54" s="108" t="e">
        <f t="shared" si="7"/>
        <v>#DIV/0!</v>
      </c>
      <c r="J54" s="109">
        <v>0.7</v>
      </c>
      <c r="K54" s="108" t="e">
        <f t="shared" si="8"/>
        <v>#DIV/0!</v>
      </c>
      <c r="L54" s="109">
        <v>0.95</v>
      </c>
      <c r="M54" s="110" t="e">
        <f t="shared" si="9"/>
        <v>#DIV/0!</v>
      </c>
    </row>
    <row r="55" spans="4:13" x14ac:dyDescent="0.25">
      <c r="D55" t="e">
        <f t="shared" si="0"/>
        <v>#DIV/0!</v>
      </c>
      <c r="H55" s="107">
        <v>0.12</v>
      </c>
      <c r="I55" s="108" t="e">
        <f t="shared" si="7"/>
        <v>#DIV/0!</v>
      </c>
      <c r="J55" s="109">
        <v>0.75</v>
      </c>
      <c r="K55" s="108" t="e">
        <f t="shared" si="8"/>
        <v>#DIV/0!</v>
      </c>
      <c r="L55" s="109">
        <v>0.96</v>
      </c>
      <c r="M55" s="110" t="e">
        <f t="shared" si="9"/>
        <v>#DIV/0!</v>
      </c>
    </row>
    <row r="56" spans="4:13" x14ac:dyDescent="0.25">
      <c r="D56" t="e">
        <f t="shared" si="0"/>
        <v>#DIV/0!</v>
      </c>
      <c r="H56" s="107">
        <v>0.13</v>
      </c>
      <c r="I56" s="108" t="e">
        <f t="shared" si="7"/>
        <v>#DIV/0!</v>
      </c>
      <c r="J56" s="109">
        <v>0.8</v>
      </c>
      <c r="K56" s="108" t="e">
        <f t="shared" si="8"/>
        <v>#DIV/0!</v>
      </c>
      <c r="L56" s="109">
        <v>0.97</v>
      </c>
      <c r="M56" s="110" t="e">
        <f t="shared" si="9"/>
        <v>#DIV/0!</v>
      </c>
    </row>
    <row r="57" spans="4:13" x14ac:dyDescent="0.25">
      <c r="D57" t="e">
        <f t="shared" si="0"/>
        <v>#DIV/0!</v>
      </c>
      <c r="H57" s="107">
        <v>0.14000000000000001</v>
      </c>
      <c r="I57" s="108" t="e">
        <f t="shared" si="7"/>
        <v>#DIV/0!</v>
      </c>
      <c r="J57" s="109"/>
      <c r="K57" s="108"/>
      <c r="L57" s="109">
        <v>0.98</v>
      </c>
      <c r="M57" s="110" t="e">
        <f t="shared" si="9"/>
        <v>#DIV/0!</v>
      </c>
    </row>
    <row r="58" spans="4:13" ht="15.75" thickBot="1" x14ac:dyDescent="0.3">
      <c r="D58" t="e">
        <f t="shared" si="0"/>
        <v>#DIV/0!</v>
      </c>
      <c r="H58" s="111">
        <v>0.15</v>
      </c>
      <c r="I58" s="112" t="e">
        <f t="shared" si="7"/>
        <v>#DIV/0!</v>
      </c>
      <c r="J58" s="113"/>
      <c r="K58" s="92"/>
      <c r="L58" s="114">
        <v>0.99</v>
      </c>
      <c r="M58" s="115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6" t="s">
        <v>148</v>
      </c>
      <c r="I60" s="117"/>
    </row>
    <row r="61" spans="4:13" ht="15.75" thickBot="1" x14ac:dyDescent="0.3">
      <c r="D61" t="e">
        <f t="shared" si="0"/>
        <v>#DIV/0!</v>
      </c>
      <c r="H61" s="118" t="s">
        <v>149</v>
      </c>
      <c r="I61" s="119"/>
    </row>
    <row r="62" spans="4:13" ht="15.75" thickBot="1" x14ac:dyDescent="0.3">
      <c r="D62" t="e">
        <f t="shared" si="0"/>
        <v>#DIV/0!</v>
      </c>
      <c r="H62" s="120"/>
    </row>
    <row r="63" spans="4:13" x14ac:dyDescent="0.25">
      <c r="D63" t="e">
        <f t="shared" si="0"/>
        <v>#DIV/0!</v>
      </c>
      <c r="H63" s="116" t="s">
        <v>150</v>
      </c>
      <c r="I63" s="121"/>
    </row>
    <row r="64" spans="4:13" x14ac:dyDescent="0.25">
      <c r="D64" t="e">
        <f t="shared" si="0"/>
        <v>#DIV/0!</v>
      </c>
      <c r="H64" s="122" t="s">
        <v>151</v>
      </c>
      <c r="I64" s="123">
        <f>I63*(1-I60)</f>
        <v>0</v>
      </c>
    </row>
    <row r="65" spans="4:9" ht="15.75" thickBot="1" x14ac:dyDescent="0.3">
      <c r="D65" t="e">
        <f t="shared" si="0"/>
        <v>#DIV/0!</v>
      </c>
      <c r="H65" s="118" t="s">
        <v>152</v>
      </c>
      <c r="I65" s="124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2024-09-13T20:06:44Z</dcterms:modified>
</cp:coreProperties>
</file>