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onsumer Staples - Cosmetics\"/>
    </mc:Choice>
  </mc:AlternateContent>
  <xr:revisionPtr revIDLastSave="0" documentId="13_ncr:1_{95E8CB16-591F-4B60-9D15-26D54FC4F7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Model!$A$16</definedName>
    <definedName name="_xlchart.v1.1" hidden="1">Model!$A$17</definedName>
    <definedName name="_xlchart.v1.2" hidden="1">Model!$O$16:$Q$16</definedName>
    <definedName name="_xlchart.v1.3" hidden="1">Model!$O$17:$Q$17</definedName>
    <definedName name="_xlchart.v1.4" hidden="1">Model!$O$2:$Q$2</definedName>
    <definedName name="_xlchart.v1.5" hidden="1">Model!$A$3</definedName>
    <definedName name="_xlchart.v1.6" hidden="1">Model!$A$4</definedName>
    <definedName name="_xlchart.v1.7" hidden="1">Model!$O$2:$Q$2</definedName>
    <definedName name="_xlchart.v1.8" hidden="1">Model!$O$3:$Q$3</definedName>
    <definedName name="_xlchart.v1.9" hidden="1">Model!$O$4:$Q$4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Q20" i="2"/>
  <c r="N20" i="2"/>
  <c r="O20" i="2"/>
  <c r="P20" i="2"/>
  <c r="F6" i="2"/>
  <c r="Q6" i="2" s="1"/>
  <c r="B22" i="2"/>
  <c r="D22" i="2"/>
  <c r="E22" i="2"/>
  <c r="C22" i="2"/>
  <c r="M22" i="2"/>
  <c r="J22" i="2"/>
  <c r="K22" i="2"/>
  <c r="L22" i="2"/>
  <c r="N22" i="2"/>
  <c r="O22" i="2"/>
  <c r="P22" i="2"/>
  <c r="G6" i="2"/>
  <c r="F5" i="2"/>
  <c r="Q5" i="2" s="1"/>
  <c r="Q18" i="2" s="1"/>
  <c r="Q11" i="2"/>
  <c r="Q10" i="2"/>
  <c r="Q9" i="2"/>
  <c r="Q7" i="2"/>
  <c r="Q3" i="2"/>
  <c r="M13" i="2"/>
  <c r="M10" i="2"/>
  <c r="M9" i="2"/>
  <c r="M6" i="2"/>
  <c r="M4" i="2"/>
  <c r="M5" i="2"/>
  <c r="M8" i="2" s="1"/>
  <c r="M7" i="2"/>
  <c r="M3" i="2"/>
  <c r="L11" i="2"/>
  <c r="M11" i="2" s="1"/>
  <c r="N52" i="2"/>
  <c r="O52" i="2"/>
  <c r="P52" i="2"/>
  <c r="I47" i="2"/>
  <c r="I46" i="2"/>
  <c r="I45" i="2"/>
  <c r="I44" i="2"/>
  <c r="I42" i="2"/>
  <c r="I41" i="2"/>
  <c r="I40" i="2"/>
  <c r="M52" i="2" s="1"/>
  <c r="I38" i="2"/>
  <c r="I37" i="2"/>
  <c r="I36" i="2"/>
  <c r="I35" i="2"/>
  <c r="I34" i="2"/>
  <c r="I30" i="2"/>
  <c r="I31" i="2"/>
  <c r="I32" i="2"/>
  <c r="I29" i="2"/>
  <c r="I33" i="2" s="1"/>
  <c r="M28" i="2"/>
  <c r="N14" i="2"/>
  <c r="N19" i="2" s="1"/>
  <c r="N8" i="2"/>
  <c r="N12" i="2"/>
  <c r="L18" i="2"/>
  <c r="K18" i="2"/>
  <c r="J18" i="2"/>
  <c r="L8" i="2"/>
  <c r="K8" i="2"/>
  <c r="K12" i="2" s="1"/>
  <c r="K14" i="2" s="1"/>
  <c r="K16" i="2" s="1"/>
  <c r="J8" i="2"/>
  <c r="J12" i="2" s="1"/>
  <c r="J14" i="2" s="1"/>
  <c r="J16" i="2" s="1"/>
  <c r="N18" i="2"/>
  <c r="J28" i="2"/>
  <c r="K28" i="2"/>
  <c r="J33" i="2"/>
  <c r="J39" i="2" s="1"/>
  <c r="K33" i="2"/>
  <c r="K39" i="2" s="1"/>
  <c r="K49" i="2" s="1"/>
  <c r="J43" i="2"/>
  <c r="J48" i="2" s="1"/>
  <c r="K43" i="2"/>
  <c r="K48" i="2" s="1"/>
  <c r="L43" i="2"/>
  <c r="L48" i="2" s="1"/>
  <c r="M43" i="2"/>
  <c r="M48" i="2" s="1"/>
  <c r="N43" i="2"/>
  <c r="N48" i="2" s="1"/>
  <c r="N49" i="2" s="1"/>
  <c r="L28" i="2"/>
  <c r="N28" i="2"/>
  <c r="L33" i="2"/>
  <c r="L39" i="2" s="1"/>
  <c r="M33" i="2"/>
  <c r="M39" i="2" s="1"/>
  <c r="N33" i="2"/>
  <c r="N39" i="2" s="1"/>
  <c r="C21" i="1"/>
  <c r="C20" i="1"/>
  <c r="C17" i="1"/>
  <c r="C14" i="1"/>
  <c r="C15" i="1"/>
  <c r="C10" i="1"/>
  <c r="C9" i="1"/>
  <c r="E18" i="2"/>
  <c r="C24" i="1" s="1"/>
  <c r="G5" i="2"/>
  <c r="F20" i="2"/>
  <c r="G23" i="2"/>
  <c r="D21" i="2"/>
  <c r="E21" i="2"/>
  <c r="C21" i="2"/>
  <c r="C52" i="2"/>
  <c r="D52" i="2"/>
  <c r="E52" i="2"/>
  <c r="B43" i="2"/>
  <c r="B51" i="2"/>
  <c r="C51" i="2"/>
  <c r="D51" i="2"/>
  <c r="E51" i="2"/>
  <c r="B28" i="2"/>
  <c r="C28" i="2"/>
  <c r="D28" i="2"/>
  <c r="E28" i="2"/>
  <c r="E24" i="2"/>
  <c r="D24" i="2"/>
  <c r="C24" i="2"/>
  <c r="D8" i="2"/>
  <c r="D25" i="2" s="1"/>
  <c r="O28" i="2"/>
  <c r="P28" i="2"/>
  <c r="Q28" i="2"/>
  <c r="O8" i="2"/>
  <c r="O12" i="2" s="1"/>
  <c r="O14" i="2" s="1"/>
  <c r="O16" i="2" s="1"/>
  <c r="P8" i="2"/>
  <c r="P12" i="2" s="1"/>
  <c r="P14" i="2" s="1"/>
  <c r="P16" i="2" s="1"/>
  <c r="B8" i="2"/>
  <c r="C8" i="2"/>
  <c r="C25" i="2" s="1"/>
  <c r="E8" i="2"/>
  <c r="E25" i="2" s="1"/>
  <c r="J11" i="1"/>
  <c r="J10" i="1"/>
  <c r="J9" i="1"/>
  <c r="J8" i="1"/>
  <c r="J7" i="1"/>
  <c r="J6" i="1"/>
  <c r="J5" i="1"/>
  <c r="J4" i="1"/>
  <c r="J3" i="1"/>
  <c r="C8" i="1"/>
  <c r="O18" i="2"/>
  <c r="P18" i="2"/>
  <c r="O33" i="2"/>
  <c r="O39" i="2" s="1"/>
  <c r="O49" i="2" s="1"/>
  <c r="P33" i="2"/>
  <c r="P39" i="2" s="1"/>
  <c r="O43" i="2"/>
  <c r="O48" i="2" s="1"/>
  <c r="P43" i="2"/>
  <c r="P48" i="2" s="1"/>
  <c r="B33" i="2"/>
  <c r="B39" i="2" s="1"/>
  <c r="C33" i="2"/>
  <c r="C39" i="2" s="1"/>
  <c r="G20" i="2"/>
  <c r="N16" i="2" l="1"/>
  <c r="Q8" i="2"/>
  <c r="Q12" i="2"/>
  <c r="M12" i="2"/>
  <c r="M14" i="2" s="1"/>
  <c r="M16" i="2" s="1"/>
  <c r="M18" i="2"/>
  <c r="L12" i="2"/>
  <c r="L14" i="2" s="1"/>
  <c r="L16" i="2" s="1"/>
  <c r="L49" i="2"/>
  <c r="P49" i="2"/>
  <c r="I43" i="2"/>
  <c r="I48" i="2" s="1"/>
  <c r="I39" i="2"/>
  <c r="I28" i="2"/>
  <c r="J19" i="2"/>
  <c r="P19" i="2"/>
  <c r="K19" i="2"/>
  <c r="J49" i="2"/>
  <c r="M49" i="2"/>
  <c r="C11" i="1"/>
  <c r="C19" i="1"/>
  <c r="C12" i="1"/>
  <c r="E12" i="2"/>
  <c r="G8" i="2"/>
  <c r="G12" i="2" s="1"/>
  <c r="G21" i="2"/>
  <c r="F21" i="2"/>
  <c r="O19" i="2"/>
  <c r="B24" i="2"/>
  <c r="D18" i="2"/>
  <c r="C18" i="2"/>
  <c r="B18" i="2"/>
  <c r="E20" i="2"/>
  <c r="E43" i="2"/>
  <c r="E48" i="2" s="1"/>
  <c r="E33" i="2"/>
  <c r="C20" i="2"/>
  <c r="D20" i="2"/>
  <c r="B48" i="2"/>
  <c r="B49" i="2" s="1"/>
  <c r="C43" i="2"/>
  <c r="D33" i="2"/>
  <c r="D39" i="2" s="1"/>
  <c r="G13" i="2" l="1"/>
  <c r="G14" i="2" s="1"/>
  <c r="G16" i="2" s="1"/>
  <c r="M19" i="2"/>
  <c r="L19" i="2"/>
  <c r="I49" i="2"/>
  <c r="C22" i="1"/>
  <c r="C23" i="1"/>
  <c r="C26" i="1" s="1"/>
  <c r="E39" i="2"/>
  <c r="B12" i="2"/>
  <c r="B25" i="2"/>
  <c r="D12" i="2"/>
  <c r="E14" i="2"/>
  <c r="C12" i="2"/>
  <c r="D43" i="2"/>
  <c r="D48" i="2" s="1"/>
  <c r="D49" i="2" s="1"/>
  <c r="C48" i="2"/>
  <c r="C49" i="2" s="1"/>
  <c r="E49" i="2" l="1"/>
  <c r="B14" i="2"/>
  <c r="C14" i="2"/>
  <c r="D14" i="2"/>
  <c r="E16" i="2"/>
  <c r="E19" i="2"/>
  <c r="C25" i="1" s="1"/>
  <c r="C23" i="2" l="1"/>
  <c r="F23" i="2"/>
  <c r="C13" i="1"/>
  <c r="C16" i="1"/>
  <c r="C18" i="1" s="1"/>
  <c r="D16" i="2"/>
  <c r="D23" i="2"/>
  <c r="B19" i="2"/>
  <c r="B16" i="2"/>
  <c r="D19" i="2"/>
  <c r="E23" i="2"/>
  <c r="C19" i="2"/>
  <c r="C16" i="2"/>
  <c r="F8" i="2" l="1"/>
  <c r="F12" i="2" s="1"/>
  <c r="F13" i="2" s="1"/>
  <c r="F14" i="2" l="1"/>
  <c r="F16" i="2" s="1"/>
  <c r="Q13" i="2"/>
  <c r="Q14" i="2" s="1"/>
  <c r="Q16" i="2" l="1"/>
  <c r="Q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<sst xmlns="http://schemas.openxmlformats.org/spreadsheetml/2006/main" count="159" uniqueCount="148">
  <si>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</si>
  <si>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</si>
  <si>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</si>
  <si>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</si>
  <si>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</si>
  <si>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</si>
  <si>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</si>
  <si>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</si>
  <si>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</si>
  <si>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</si>
  <si>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</si>
  <si>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</si>
  <si>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</si>
  <si>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</si>
  <si>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</si>
  <si>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</si>
  <si>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</si>
  <si>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</si>
  <si>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</si>
  <si>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</si>
  <si>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</si>
  <si>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</si>
  <si>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</si>
  <si>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</si>
  <si>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</si>
  <si>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</si>
  <si>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</si>
  <si>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</si>
  <si>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</si>
  <si>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</si>
  <si>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</si>
  <si>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</si>
  <si>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</si>
  <si>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</si>
  <si>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</si>
  <si>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</si>
  <si>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</si>
  <si>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</si>
  <si>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</si>
  <si>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</si>
  <si>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</si>
  <si>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</si>
  <si>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</si>
  <si>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</si>
  <si>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</si>
  <si>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</si>
  <si>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</si>
  <si>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</si>
  <si>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</si>
  <si>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</si>
  <si>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</si>
  <si>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</si>
  <si>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</si>
  <si>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</si>
  <si>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</si>
  <si>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</si>
  <si>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</si>
  <si>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</si>
  <si>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</si>
  <si>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</si>
  <si>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</si>
  <si>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</si>
  <si>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</si>
  <si>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</si>
  <si>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</si>
  <si>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</si>
  <si>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</si>
  <si>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</si>
  <si>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</si>
  <si>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Restructuring</t>
  </si>
  <si>
    <t>Notes</t>
  </si>
  <si>
    <t>Prepaid Expense</t>
  </si>
  <si>
    <t>PP&amp;E</t>
  </si>
  <si>
    <t>Intangible Asset</t>
  </si>
  <si>
    <t>Equity</t>
  </si>
  <si>
    <t>Current position in LTB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</si>
  <si>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</si>
  <si>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</si>
  <si>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</si>
  <si>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</si>
  <si>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</si>
  <si>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</si>
  <si>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</si>
  <si>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</si>
  <si>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</si>
  <si>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</si>
  <si>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</si>
  <si>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</si>
  <si>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</si>
  <si>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</si>
  <si>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</si>
  <si>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</si>
  <si>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IGT</t>
  </si>
  <si>
    <t>Blackrock Inc.</t>
  </si>
  <si>
    <t>15.38%</t>
  </si>
  <si>
    <t>Vanguard Group Inc</t>
  </si>
  <si>
    <t>10.90%</t>
  </si>
  <si>
    <t>Wellington Management Group, LLP</t>
  </si>
  <si>
    <t>4.58%</t>
  </si>
  <si>
    <t>State Street Corporation</t>
  </si>
  <si>
    <t>3.60%</t>
  </si>
  <si>
    <t>William Blair Investment Management, LLC</t>
  </si>
  <si>
    <t>3.37%</t>
  </si>
  <si>
    <t>Price (T.Rowe) Associates Inc</t>
  </si>
  <si>
    <t>Invesco Ltd.</t>
  </si>
  <si>
    <t>3.24%</t>
  </si>
  <si>
    <t>JP Morgan Chase &amp; Company</t>
  </si>
  <si>
    <t>2.82%</t>
  </si>
  <si>
    <t>Renaissance Technologies, LLC</t>
  </si>
  <si>
    <t>2.81%</t>
  </si>
  <si>
    <t>Morgan Stanley</t>
  </si>
  <si>
    <t>2.56%</t>
  </si>
  <si>
    <t>HARTNETT JENNIFER CATHERINE</t>
  </si>
  <si>
    <t>LEVITAN LAUREN COOKS</t>
  </si>
  <si>
    <t>MILSTEN SCOTT KENNETH</t>
  </si>
  <si>
    <t>PRITCHARD BETH M</t>
  </si>
  <si>
    <t>TAIT GAYLE</t>
  </si>
  <si>
    <t>WATSON MAUREEN C</t>
  </si>
  <si>
    <t>WOLFORD RICHARD G</t>
  </si>
  <si>
    <t>Mr. Tarang P. Amin</t>
  </si>
  <si>
    <t>Chairman, CEO &amp; President</t>
  </si>
  <si>
    <t>Ms. Mandy J. Fields</t>
  </si>
  <si>
    <t>Senior VP &amp; CFO</t>
  </si>
  <si>
    <t>Mr. Josh Franks</t>
  </si>
  <si>
    <t>Senior Vice President of Operations</t>
  </si>
  <si>
    <t>Mr. Scott K. Milsten</t>
  </si>
  <si>
    <t>Chief People Officer, Senior VP, General Counsel &amp; Corporate Secretary</t>
  </si>
  <si>
    <t>Ms. Kory A. Marchisotto</t>
  </si>
  <si>
    <t>Senior VP, Chief Marketing Officer &amp; President of Keys Soulcare</t>
  </si>
  <si>
    <t>Ms. Kristina Casey Katten</t>
  </si>
  <si>
    <t>Vice President of Investor Relations</t>
  </si>
  <si>
    <t>Melinda Fried</t>
  </si>
  <si>
    <t>Head of Corporate Communications</t>
  </si>
  <si>
    <t>Ms. Jennie Laar</t>
  </si>
  <si>
    <t>Senior VP &amp; Chief Commercial Officer</t>
  </si>
  <si>
    <t>SG&amp;A</t>
  </si>
  <si>
    <t>Other Expense</t>
  </si>
  <si>
    <t>Interest Expense</t>
  </si>
  <si>
    <t>Loss of Debt</t>
  </si>
  <si>
    <t>Investments</t>
  </si>
  <si>
    <t>Accrued Expense</t>
  </si>
  <si>
    <t>debt</t>
  </si>
  <si>
    <t>deffered tax</t>
  </si>
  <si>
    <t>other long term</t>
  </si>
  <si>
    <t>longterm operating lease</t>
  </si>
  <si>
    <t>Debt y/y</t>
  </si>
  <si>
    <t>SG&amp;A y/Y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</si>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</sst>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2" xfId="1" applyNumberFormat="1" applyFont="1" applyBorder="1"/>
    <xf numFmtId="2" fontId="2" fillId="3" borderId="2" xfId="0" applyNumberFormat="1" applyFont="1" applyFill="1" applyBorder="1"/>
    <xf numFmtId="9" fontId="5" fillId="0" borderId="0" xfId="1" applyFont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10" fontId="2" fillId="0" borderId="0" xfId="1" applyNumberFormat="1" applyFont="1" applyBorder="1"/>
    <xf numFmtId="9" fontId="2" fillId="0" borderId="0" xfId="1" applyFont="1"/>
    <xf numFmtId="9" fontId="5" fillId="7" borderId="0" xfId="1" applyFont="1" applyFill="1" applyBorder="1"/>
    <xf numFmtId="3" fontId="6" fillId="6" borderId="0" xfId="0" applyNumberFormat="1" applyFont="1" applyFill="1"/>
    <xf numFmtId="3" fontId="0" fillId="6" borderId="2" xfId="0" applyNumberFormat="1" applyFill="1" applyBorder="1"/>
    <xf numFmtId="0" fontId="6" fillId="0" borderId="0" xfId="0" applyFont="1"/>
    <xf numFmtId="2" fontId="6" fillId="0" borderId="0" xfId="0" applyNumberFormat="1" applyFont="1" applyAlignment="1">
      <alignment horizontal="right"/>
    </xf>
    <xf numFmtId="9" fontId="0" fillId="6" borderId="0" xfId="1" applyFont="1" applyFill="1" applyBorder="1"/>
    <xf numFmtId="9" fontId="5" fillId="0" borderId="0" xfId="0" applyNumberFormat="1" applyFont="1"/>
    <xf numFmtId="2" fontId="2" fillId="3" borderId="0" xfId="0" applyNumberFormat="1" applyFont="1" applyFill="1"/>
    <xf numFmtId="0" fontId="6" fillId="6" borderId="0" xfId="0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2" fontId="0" fillId="0" borderId="2" xfId="1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11-4D5A-B1C6-389F18DB7C5A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11-4D5A-B1C6-389F18DB7C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Model!$J$2:$Q$2</c:f>
              <c:strCache>
                <c:ptCount val="8"/>
                <c:pt idx="0">
                  <c:v>Q222</c:v>
                </c:pt>
                <c:pt idx="1">
                  <c:v>Q322</c:v>
                </c:pt>
                <c:pt idx="2">
                  <c:v>Q422</c:v>
                </c:pt>
                <c:pt idx="3">
                  <c:v>Q123</c:v>
                </c:pt>
                <c:pt idx="4">
                  <c:v>Q223</c:v>
                </c:pt>
                <c:pt idx="5">
                  <c:v>Q323</c:v>
                </c:pt>
                <c:pt idx="6">
                  <c:v>Q423</c:v>
                </c:pt>
                <c:pt idx="7">
                  <c:v>Q124</c:v>
                </c:pt>
              </c:strCache>
            </c:strRef>
          </c:cat>
          <c:val>
            <c:numRef>
              <c:f>Model!$J$3:$Q$3</c:f>
              <c:numCache>
                <c:formatCode>#,##0</c:formatCode>
                <c:ptCount val="8"/>
                <c:pt idx="0">
                  <c:v>122601</c:v>
                </c:pt>
                <c:pt idx="1">
                  <c:v>122349</c:v>
                </c:pt>
                <c:pt idx="2">
                  <c:v>146537</c:v>
                </c:pt>
                <c:pt idx="3">
                  <c:v>187357</c:v>
                </c:pt>
                <c:pt idx="4">
                  <c:v>216339</c:v>
                </c:pt>
                <c:pt idx="5">
                  <c:v>215507</c:v>
                </c:pt>
                <c:pt idx="6">
                  <c:v>270943</c:v>
                </c:pt>
                <c:pt idx="7">
                  <c:v>290671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Model!$J$20:$Q$20</c:f>
              <c:numCache>
                <c:formatCode>0%</c:formatCode>
                <c:ptCount val="8"/>
                <c:pt idx="4">
                  <c:v>0.76457777669023907</c:v>
                </c:pt>
                <c:pt idx="5">
                  <c:v>0.76141202625276883</c:v>
                </c:pt>
                <c:pt idx="6">
                  <c:v>0.84897329684653022</c:v>
                </c:pt>
                <c:pt idx="7">
                  <c:v>0.55142855617884567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1-4220-A084-93DF6CFED1D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Model!$B$2:$F$2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Model!$B$3:$F$3</c:f>
              <c:numCache>
                <c:formatCode>#,##0</c:formatCode>
                <c:ptCount val="5"/>
                <c:pt idx="0">
                  <c:v>282851</c:v>
                </c:pt>
                <c:pt idx="1">
                  <c:v>318110</c:v>
                </c:pt>
                <c:pt idx="2">
                  <c:v>392155</c:v>
                </c:pt>
                <c:pt idx="3">
                  <c:v>578844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Model!$B$20:$F$20</c:f>
              <c:numCache>
                <c:formatCode>0%</c:formatCode>
                <c:ptCount val="5"/>
                <c:pt idx="1">
                  <c:v>0.12465573747308656</c:v>
                </c:pt>
                <c:pt idx="2">
                  <c:v>0.23276539561786813</c:v>
                </c:pt>
                <c:pt idx="3">
                  <c:v>0.47605921128125361</c:v>
                </c:pt>
                <c:pt idx="4">
                  <c:v>0.71628279812868412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4-4132-A673-166AD482DF1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54-4132-A673-166AD482DF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Model!$J$2:$Q$2</c:f>
              <c:strCache>
                <c:ptCount val="8"/>
                <c:pt idx="0">
                  <c:v>Q222</c:v>
                </c:pt>
                <c:pt idx="1">
                  <c:v>Q322</c:v>
                </c:pt>
                <c:pt idx="2">
                  <c:v>Q422</c:v>
                </c:pt>
                <c:pt idx="3">
                  <c:v>Q123</c:v>
                </c:pt>
                <c:pt idx="4">
                  <c:v>Q223</c:v>
                </c:pt>
                <c:pt idx="5">
                  <c:v>Q323</c:v>
                </c:pt>
                <c:pt idx="6">
                  <c:v>Q423</c:v>
                </c:pt>
                <c:pt idx="7">
                  <c:v>Q124</c:v>
                </c:pt>
              </c:strCache>
            </c:strRef>
          </c:cat>
          <c:val>
            <c:numRef>
              <c:f>Model!$J$14:$Q$14</c:f>
              <c:numCache>
                <c:formatCode>#,##0</c:formatCode>
                <c:ptCount val="8"/>
                <c:pt idx="0">
                  <c:v>14469</c:v>
                </c:pt>
                <c:pt idx="1">
                  <c:v>11710</c:v>
                </c:pt>
                <c:pt idx="2">
                  <c:v>19105</c:v>
                </c:pt>
                <c:pt idx="3">
                  <c:v>16246</c:v>
                </c:pt>
                <c:pt idx="4">
                  <c:v>52977</c:v>
                </c:pt>
                <c:pt idx="5">
                  <c:v>33271</c:v>
                </c:pt>
                <c:pt idx="6">
                  <c:v>26888</c:v>
                </c:pt>
                <c:pt idx="7">
                  <c:v>62579.161499999958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Model!$J$18:$Q$18</c:f>
              <c:numCache>
                <c:formatCode>0%</c:formatCode>
                <c:ptCount val="8"/>
                <c:pt idx="0">
                  <c:v>0.67687049860930992</c:v>
                </c:pt>
                <c:pt idx="1">
                  <c:v>0.65027094622759485</c:v>
                </c:pt>
                <c:pt idx="2">
                  <c:v>0.67372063028450158</c:v>
                </c:pt>
                <c:pt idx="3">
                  <c:v>0.68919762805766527</c:v>
                </c:pt>
                <c:pt idx="4">
                  <c:v>0.70524500899051956</c:v>
                </c:pt>
                <c:pt idx="5">
                  <c:v>0.70700719698200065</c:v>
                </c:pt>
                <c:pt idx="6">
                  <c:v>0.70847742883189446</c:v>
                </c:pt>
                <c:pt idx="7">
                  <c:v>0.7171771521754835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Model!$B$2:$F$2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Model!$B$14:$F$14</c:f>
              <c:numCache>
                <c:formatCode>#,##0</c:formatCode>
                <c:ptCount val="5"/>
                <c:pt idx="0">
                  <c:v>17884</c:v>
                </c:pt>
                <c:pt idx="1">
                  <c:v>6232</c:v>
                </c:pt>
                <c:pt idx="2">
                  <c:v>21770</c:v>
                </c:pt>
                <c:pt idx="3">
                  <c:v>61530</c:v>
                </c:pt>
                <c:pt idx="4">
                  <c:v>175715.16149999996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Model!$B$23:$F$23</c:f>
              <c:numCache>
                <c:formatCode>0%</c:formatCode>
                <c:ptCount val="5"/>
                <c:pt idx="1">
                  <c:v>0.65153209572802506</c:v>
                </c:pt>
                <c:pt idx="2">
                  <c:v>2.493260590500642</c:v>
                </c:pt>
                <c:pt idx="3">
                  <c:v>1.8263665594855305</c:v>
                </c:pt>
                <c:pt idx="4">
                  <c:v>1.7290232406955957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42632</c:v>
                </c:pt>
                <c:pt idx="1">
                  <c:v>42639</c:v>
                </c:pt>
                <c:pt idx="2">
                  <c:v>42646</c:v>
                </c:pt>
                <c:pt idx="3">
                  <c:v>42653</c:v>
                </c:pt>
                <c:pt idx="4">
                  <c:v>42660</c:v>
                </c:pt>
                <c:pt idx="5">
                  <c:v>42667</c:v>
                </c:pt>
                <c:pt idx="6">
                  <c:v>42674</c:v>
                </c:pt>
                <c:pt idx="7">
                  <c:v>42681</c:v>
                </c:pt>
                <c:pt idx="8">
                  <c:v>42688</c:v>
                </c:pt>
                <c:pt idx="9">
                  <c:v>42695</c:v>
                </c:pt>
                <c:pt idx="10">
                  <c:v>42702</c:v>
                </c:pt>
                <c:pt idx="11">
                  <c:v>42709</c:v>
                </c:pt>
                <c:pt idx="12">
                  <c:v>42716</c:v>
                </c:pt>
                <c:pt idx="13">
                  <c:v>42723</c:v>
                </c:pt>
                <c:pt idx="14">
                  <c:v>42730</c:v>
                </c:pt>
                <c:pt idx="15">
                  <c:v>42737</c:v>
                </c:pt>
                <c:pt idx="16">
                  <c:v>42744</c:v>
                </c:pt>
                <c:pt idx="17">
                  <c:v>42751</c:v>
                </c:pt>
                <c:pt idx="18">
                  <c:v>42758</c:v>
                </c:pt>
                <c:pt idx="19">
                  <c:v>42765</c:v>
                </c:pt>
                <c:pt idx="20">
                  <c:v>42772</c:v>
                </c:pt>
                <c:pt idx="21">
                  <c:v>42779</c:v>
                </c:pt>
                <c:pt idx="22">
                  <c:v>42786</c:v>
                </c:pt>
                <c:pt idx="23">
                  <c:v>42793</c:v>
                </c:pt>
                <c:pt idx="24">
                  <c:v>42800</c:v>
                </c:pt>
                <c:pt idx="25">
                  <c:v>42807</c:v>
                </c:pt>
                <c:pt idx="26">
                  <c:v>42814</c:v>
                </c:pt>
                <c:pt idx="27">
                  <c:v>42821</c:v>
                </c:pt>
                <c:pt idx="28">
                  <c:v>42828</c:v>
                </c:pt>
                <c:pt idx="29">
                  <c:v>42835</c:v>
                </c:pt>
                <c:pt idx="30">
                  <c:v>42842</c:v>
                </c:pt>
                <c:pt idx="31">
                  <c:v>42849</c:v>
                </c:pt>
                <c:pt idx="32">
                  <c:v>42856</c:v>
                </c:pt>
                <c:pt idx="33">
                  <c:v>42863</c:v>
                </c:pt>
                <c:pt idx="34">
                  <c:v>42870</c:v>
                </c:pt>
                <c:pt idx="35">
                  <c:v>42877</c:v>
                </c:pt>
                <c:pt idx="36">
                  <c:v>42884</c:v>
                </c:pt>
                <c:pt idx="37">
                  <c:v>42891</c:v>
                </c:pt>
                <c:pt idx="38">
                  <c:v>42898</c:v>
                </c:pt>
                <c:pt idx="39">
                  <c:v>42905</c:v>
                </c:pt>
                <c:pt idx="40">
                  <c:v>42912</c:v>
                </c:pt>
                <c:pt idx="41">
                  <c:v>42919</c:v>
                </c:pt>
                <c:pt idx="42">
                  <c:v>42926</c:v>
                </c:pt>
                <c:pt idx="43">
                  <c:v>42933</c:v>
                </c:pt>
                <c:pt idx="44">
                  <c:v>42940</c:v>
                </c:pt>
                <c:pt idx="45">
                  <c:v>42947</c:v>
                </c:pt>
                <c:pt idx="46">
                  <c:v>42954</c:v>
                </c:pt>
                <c:pt idx="47">
                  <c:v>42961</c:v>
                </c:pt>
                <c:pt idx="48">
                  <c:v>42968</c:v>
                </c:pt>
                <c:pt idx="49">
                  <c:v>42975</c:v>
                </c:pt>
                <c:pt idx="50">
                  <c:v>42982</c:v>
                </c:pt>
                <c:pt idx="51">
                  <c:v>42989</c:v>
                </c:pt>
                <c:pt idx="52">
                  <c:v>42996</c:v>
                </c:pt>
                <c:pt idx="53">
                  <c:v>43003</c:v>
                </c:pt>
                <c:pt idx="54">
                  <c:v>43010</c:v>
                </c:pt>
                <c:pt idx="55">
                  <c:v>43017</c:v>
                </c:pt>
                <c:pt idx="56">
                  <c:v>43024</c:v>
                </c:pt>
                <c:pt idx="57">
                  <c:v>43031</c:v>
                </c:pt>
                <c:pt idx="58">
                  <c:v>43038</c:v>
                </c:pt>
                <c:pt idx="59">
                  <c:v>43045</c:v>
                </c:pt>
                <c:pt idx="60">
                  <c:v>43052</c:v>
                </c:pt>
                <c:pt idx="61">
                  <c:v>43059</c:v>
                </c:pt>
                <c:pt idx="62">
                  <c:v>43066</c:v>
                </c:pt>
                <c:pt idx="63">
                  <c:v>43073</c:v>
                </c:pt>
                <c:pt idx="64">
                  <c:v>43080</c:v>
                </c:pt>
                <c:pt idx="65">
                  <c:v>43087</c:v>
                </c:pt>
                <c:pt idx="66">
                  <c:v>43094</c:v>
                </c:pt>
                <c:pt idx="67">
                  <c:v>43101</c:v>
                </c:pt>
                <c:pt idx="68">
                  <c:v>43108</c:v>
                </c:pt>
                <c:pt idx="69">
                  <c:v>43115</c:v>
                </c:pt>
                <c:pt idx="70">
                  <c:v>43122</c:v>
                </c:pt>
                <c:pt idx="71">
                  <c:v>43129</c:v>
                </c:pt>
                <c:pt idx="72">
                  <c:v>43136</c:v>
                </c:pt>
                <c:pt idx="73">
                  <c:v>43143</c:v>
                </c:pt>
                <c:pt idx="74">
                  <c:v>43150</c:v>
                </c:pt>
                <c:pt idx="75">
                  <c:v>43157</c:v>
                </c:pt>
                <c:pt idx="76">
                  <c:v>43164</c:v>
                </c:pt>
                <c:pt idx="77">
                  <c:v>43171</c:v>
                </c:pt>
                <c:pt idx="78">
                  <c:v>43178</c:v>
                </c:pt>
                <c:pt idx="79">
                  <c:v>43185</c:v>
                </c:pt>
                <c:pt idx="80">
                  <c:v>43192</c:v>
                </c:pt>
                <c:pt idx="81">
                  <c:v>43199</c:v>
                </c:pt>
                <c:pt idx="82">
                  <c:v>43206</c:v>
                </c:pt>
                <c:pt idx="83">
                  <c:v>43213</c:v>
                </c:pt>
                <c:pt idx="84">
                  <c:v>43220</c:v>
                </c:pt>
                <c:pt idx="85">
                  <c:v>43227</c:v>
                </c:pt>
                <c:pt idx="86">
                  <c:v>43234</c:v>
                </c:pt>
                <c:pt idx="87">
                  <c:v>43241</c:v>
                </c:pt>
                <c:pt idx="88">
                  <c:v>43248</c:v>
                </c:pt>
                <c:pt idx="89">
                  <c:v>43255</c:v>
                </c:pt>
                <c:pt idx="90">
                  <c:v>43262</c:v>
                </c:pt>
                <c:pt idx="91">
                  <c:v>43269</c:v>
                </c:pt>
                <c:pt idx="92">
                  <c:v>43276</c:v>
                </c:pt>
                <c:pt idx="93">
                  <c:v>43283</c:v>
                </c:pt>
                <c:pt idx="94">
                  <c:v>43290</c:v>
                </c:pt>
                <c:pt idx="95">
                  <c:v>43297</c:v>
                </c:pt>
                <c:pt idx="96">
                  <c:v>43304</c:v>
                </c:pt>
                <c:pt idx="97">
                  <c:v>43311</c:v>
                </c:pt>
                <c:pt idx="98">
                  <c:v>43318</c:v>
                </c:pt>
                <c:pt idx="99">
                  <c:v>43325</c:v>
                </c:pt>
                <c:pt idx="100">
                  <c:v>43332</c:v>
                </c:pt>
                <c:pt idx="101">
                  <c:v>43339</c:v>
                </c:pt>
                <c:pt idx="102">
                  <c:v>43346</c:v>
                </c:pt>
                <c:pt idx="103">
                  <c:v>43353</c:v>
                </c:pt>
                <c:pt idx="104">
                  <c:v>43360</c:v>
                </c:pt>
                <c:pt idx="105">
                  <c:v>43367</c:v>
                </c:pt>
                <c:pt idx="106">
                  <c:v>43374</c:v>
                </c:pt>
                <c:pt idx="107">
                  <c:v>43381</c:v>
                </c:pt>
                <c:pt idx="108">
                  <c:v>43388</c:v>
                </c:pt>
                <c:pt idx="109">
                  <c:v>43395</c:v>
                </c:pt>
                <c:pt idx="110">
                  <c:v>43402</c:v>
                </c:pt>
                <c:pt idx="111">
                  <c:v>43409</c:v>
                </c:pt>
                <c:pt idx="112">
                  <c:v>43416</c:v>
                </c:pt>
                <c:pt idx="113">
                  <c:v>43423</c:v>
                </c:pt>
                <c:pt idx="114">
                  <c:v>43430</c:v>
                </c:pt>
                <c:pt idx="115">
                  <c:v>43437</c:v>
                </c:pt>
                <c:pt idx="116">
                  <c:v>43444</c:v>
                </c:pt>
                <c:pt idx="117">
                  <c:v>43451</c:v>
                </c:pt>
                <c:pt idx="118">
                  <c:v>43458</c:v>
                </c:pt>
                <c:pt idx="119">
                  <c:v>43465</c:v>
                </c:pt>
                <c:pt idx="120">
                  <c:v>43472</c:v>
                </c:pt>
                <c:pt idx="121">
                  <c:v>43479</c:v>
                </c:pt>
                <c:pt idx="122">
                  <c:v>43486</c:v>
                </c:pt>
                <c:pt idx="123">
                  <c:v>43493</c:v>
                </c:pt>
                <c:pt idx="124">
                  <c:v>43500</c:v>
                </c:pt>
                <c:pt idx="125">
                  <c:v>43507</c:v>
                </c:pt>
                <c:pt idx="126">
                  <c:v>43514</c:v>
                </c:pt>
                <c:pt idx="127">
                  <c:v>43521</c:v>
                </c:pt>
                <c:pt idx="128">
                  <c:v>43528</c:v>
                </c:pt>
                <c:pt idx="129">
                  <c:v>43535</c:v>
                </c:pt>
                <c:pt idx="130">
                  <c:v>43542</c:v>
                </c:pt>
                <c:pt idx="131">
                  <c:v>43549</c:v>
                </c:pt>
                <c:pt idx="132">
                  <c:v>43556</c:v>
                </c:pt>
                <c:pt idx="133">
                  <c:v>43563</c:v>
                </c:pt>
                <c:pt idx="134">
                  <c:v>43570</c:v>
                </c:pt>
                <c:pt idx="135">
                  <c:v>43577</c:v>
                </c:pt>
                <c:pt idx="136">
                  <c:v>43584</c:v>
                </c:pt>
                <c:pt idx="137">
                  <c:v>43591</c:v>
                </c:pt>
                <c:pt idx="138">
                  <c:v>43598</c:v>
                </c:pt>
                <c:pt idx="139">
                  <c:v>43605</c:v>
                </c:pt>
                <c:pt idx="140">
                  <c:v>43612</c:v>
                </c:pt>
                <c:pt idx="141">
                  <c:v>43619</c:v>
                </c:pt>
                <c:pt idx="142">
                  <c:v>43626</c:v>
                </c:pt>
                <c:pt idx="143">
                  <c:v>43633</c:v>
                </c:pt>
                <c:pt idx="144">
                  <c:v>43640</c:v>
                </c:pt>
                <c:pt idx="145">
                  <c:v>43647</c:v>
                </c:pt>
                <c:pt idx="146">
                  <c:v>43654</c:v>
                </c:pt>
                <c:pt idx="147">
                  <c:v>43661</c:v>
                </c:pt>
                <c:pt idx="148">
                  <c:v>43668</c:v>
                </c:pt>
                <c:pt idx="149">
                  <c:v>43675</c:v>
                </c:pt>
                <c:pt idx="150">
                  <c:v>43682</c:v>
                </c:pt>
                <c:pt idx="151">
                  <c:v>43689</c:v>
                </c:pt>
                <c:pt idx="152">
                  <c:v>43696</c:v>
                </c:pt>
                <c:pt idx="153">
                  <c:v>43703</c:v>
                </c:pt>
                <c:pt idx="154">
                  <c:v>43710</c:v>
                </c:pt>
                <c:pt idx="155">
                  <c:v>43717</c:v>
                </c:pt>
                <c:pt idx="156">
                  <c:v>43724</c:v>
                </c:pt>
                <c:pt idx="157">
                  <c:v>43731</c:v>
                </c:pt>
                <c:pt idx="158">
                  <c:v>43738</c:v>
                </c:pt>
                <c:pt idx="159">
                  <c:v>43745</c:v>
                </c:pt>
                <c:pt idx="160">
                  <c:v>43752</c:v>
                </c:pt>
                <c:pt idx="161">
                  <c:v>43759</c:v>
                </c:pt>
                <c:pt idx="162">
                  <c:v>43766</c:v>
                </c:pt>
                <c:pt idx="163">
                  <c:v>43773</c:v>
                </c:pt>
                <c:pt idx="164">
                  <c:v>43780</c:v>
                </c:pt>
                <c:pt idx="165">
                  <c:v>43787</c:v>
                </c:pt>
                <c:pt idx="166">
                  <c:v>43794</c:v>
                </c:pt>
                <c:pt idx="167">
                  <c:v>43801</c:v>
                </c:pt>
                <c:pt idx="168">
                  <c:v>43808</c:v>
                </c:pt>
                <c:pt idx="169">
                  <c:v>43815</c:v>
                </c:pt>
                <c:pt idx="170">
                  <c:v>43822</c:v>
                </c:pt>
                <c:pt idx="171">
                  <c:v>43829</c:v>
                </c:pt>
                <c:pt idx="172">
                  <c:v>43836</c:v>
                </c:pt>
                <c:pt idx="173">
                  <c:v>43843</c:v>
                </c:pt>
                <c:pt idx="174">
                  <c:v>43850</c:v>
                </c:pt>
                <c:pt idx="175">
                  <c:v>43857</c:v>
                </c:pt>
                <c:pt idx="176">
                  <c:v>43864</c:v>
                </c:pt>
                <c:pt idx="177">
                  <c:v>43871</c:v>
                </c:pt>
                <c:pt idx="178">
                  <c:v>43878</c:v>
                </c:pt>
                <c:pt idx="179">
                  <c:v>43885</c:v>
                </c:pt>
                <c:pt idx="180">
                  <c:v>43892</c:v>
                </c:pt>
                <c:pt idx="181">
                  <c:v>43899</c:v>
                </c:pt>
                <c:pt idx="182">
                  <c:v>43906</c:v>
                </c:pt>
                <c:pt idx="183">
                  <c:v>43913</c:v>
                </c:pt>
                <c:pt idx="184">
                  <c:v>43920</c:v>
                </c:pt>
                <c:pt idx="185">
                  <c:v>43927</c:v>
                </c:pt>
                <c:pt idx="186">
                  <c:v>43934</c:v>
                </c:pt>
                <c:pt idx="187">
                  <c:v>43941</c:v>
                </c:pt>
                <c:pt idx="188">
                  <c:v>43948</c:v>
                </c:pt>
                <c:pt idx="189">
                  <c:v>43955</c:v>
                </c:pt>
                <c:pt idx="190">
                  <c:v>43962</c:v>
                </c:pt>
                <c:pt idx="191">
                  <c:v>43969</c:v>
                </c:pt>
                <c:pt idx="192">
                  <c:v>43976</c:v>
                </c:pt>
                <c:pt idx="193">
                  <c:v>43983</c:v>
                </c:pt>
                <c:pt idx="194">
                  <c:v>43990</c:v>
                </c:pt>
                <c:pt idx="195">
                  <c:v>43997</c:v>
                </c:pt>
                <c:pt idx="196">
                  <c:v>44004</c:v>
                </c:pt>
                <c:pt idx="197">
                  <c:v>44011</c:v>
                </c:pt>
                <c:pt idx="198">
                  <c:v>44018</c:v>
                </c:pt>
                <c:pt idx="199">
                  <c:v>44025</c:v>
                </c:pt>
                <c:pt idx="200">
                  <c:v>44032</c:v>
                </c:pt>
                <c:pt idx="201">
                  <c:v>44039</c:v>
                </c:pt>
                <c:pt idx="202">
                  <c:v>44046</c:v>
                </c:pt>
                <c:pt idx="203">
                  <c:v>44053</c:v>
                </c:pt>
                <c:pt idx="204">
                  <c:v>44060</c:v>
                </c:pt>
                <c:pt idx="205">
                  <c:v>44067</c:v>
                </c:pt>
                <c:pt idx="206">
                  <c:v>44074</c:v>
                </c:pt>
                <c:pt idx="207">
                  <c:v>44081</c:v>
                </c:pt>
                <c:pt idx="208">
                  <c:v>44088</c:v>
                </c:pt>
                <c:pt idx="209">
                  <c:v>44095</c:v>
                </c:pt>
                <c:pt idx="210">
                  <c:v>44102</c:v>
                </c:pt>
                <c:pt idx="211">
                  <c:v>44109</c:v>
                </c:pt>
                <c:pt idx="212">
                  <c:v>44116</c:v>
                </c:pt>
                <c:pt idx="213">
                  <c:v>44123</c:v>
                </c:pt>
                <c:pt idx="214">
                  <c:v>44130</c:v>
                </c:pt>
                <c:pt idx="215">
                  <c:v>44137</c:v>
                </c:pt>
                <c:pt idx="216">
                  <c:v>44144</c:v>
                </c:pt>
                <c:pt idx="217">
                  <c:v>44151</c:v>
                </c:pt>
                <c:pt idx="218">
                  <c:v>44158</c:v>
                </c:pt>
                <c:pt idx="219">
                  <c:v>44165</c:v>
                </c:pt>
                <c:pt idx="220">
                  <c:v>44172</c:v>
                </c:pt>
                <c:pt idx="221">
                  <c:v>44179</c:v>
                </c:pt>
                <c:pt idx="222">
                  <c:v>44186</c:v>
                </c:pt>
                <c:pt idx="223">
                  <c:v>44193</c:v>
                </c:pt>
                <c:pt idx="224">
                  <c:v>44200</c:v>
                </c:pt>
                <c:pt idx="225">
                  <c:v>44207</c:v>
                </c:pt>
                <c:pt idx="226">
                  <c:v>44214</c:v>
                </c:pt>
                <c:pt idx="227">
                  <c:v>44221</c:v>
                </c:pt>
                <c:pt idx="228">
                  <c:v>44228</c:v>
                </c:pt>
                <c:pt idx="229">
                  <c:v>44235</c:v>
                </c:pt>
                <c:pt idx="230">
                  <c:v>44242</c:v>
                </c:pt>
                <c:pt idx="231">
                  <c:v>44249</c:v>
                </c:pt>
                <c:pt idx="232">
                  <c:v>44256</c:v>
                </c:pt>
                <c:pt idx="233">
                  <c:v>44263</c:v>
                </c:pt>
                <c:pt idx="234">
                  <c:v>44270</c:v>
                </c:pt>
                <c:pt idx="235">
                  <c:v>44277</c:v>
                </c:pt>
                <c:pt idx="236">
                  <c:v>44284</c:v>
                </c:pt>
                <c:pt idx="237">
                  <c:v>44291</c:v>
                </c:pt>
                <c:pt idx="238">
                  <c:v>44298</c:v>
                </c:pt>
                <c:pt idx="239">
                  <c:v>44305</c:v>
                </c:pt>
                <c:pt idx="240">
                  <c:v>44312</c:v>
                </c:pt>
                <c:pt idx="241">
                  <c:v>44319</c:v>
                </c:pt>
                <c:pt idx="242">
                  <c:v>44326</c:v>
                </c:pt>
                <c:pt idx="243">
                  <c:v>44333</c:v>
                </c:pt>
                <c:pt idx="244">
                  <c:v>44340</c:v>
                </c:pt>
                <c:pt idx="245">
                  <c:v>44347</c:v>
                </c:pt>
                <c:pt idx="246">
                  <c:v>44354</c:v>
                </c:pt>
                <c:pt idx="247">
                  <c:v>44361</c:v>
                </c:pt>
                <c:pt idx="248">
                  <c:v>44368</c:v>
                </c:pt>
                <c:pt idx="249">
                  <c:v>44375</c:v>
                </c:pt>
                <c:pt idx="250">
                  <c:v>44382</c:v>
                </c:pt>
                <c:pt idx="251">
                  <c:v>44389</c:v>
                </c:pt>
                <c:pt idx="252">
                  <c:v>44396</c:v>
                </c:pt>
                <c:pt idx="253">
                  <c:v>44403</c:v>
                </c:pt>
                <c:pt idx="254">
                  <c:v>44410</c:v>
                </c:pt>
                <c:pt idx="255">
                  <c:v>44417</c:v>
                </c:pt>
                <c:pt idx="256">
                  <c:v>44424</c:v>
                </c:pt>
                <c:pt idx="257">
                  <c:v>44431</c:v>
                </c:pt>
                <c:pt idx="258">
                  <c:v>44438</c:v>
                </c:pt>
                <c:pt idx="259">
                  <c:v>44445</c:v>
                </c:pt>
                <c:pt idx="260">
                  <c:v>44452</c:v>
                </c:pt>
                <c:pt idx="261">
                  <c:v>44459</c:v>
                </c:pt>
                <c:pt idx="262">
                  <c:v>44466</c:v>
                </c:pt>
                <c:pt idx="263">
                  <c:v>44473</c:v>
                </c:pt>
                <c:pt idx="264">
                  <c:v>44480</c:v>
                </c:pt>
                <c:pt idx="265">
                  <c:v>44487</c:v>
                </c:pt>
                <c:pt idx="266">
                  <c:v>44494</c:v>
                </c:pt>
                <c:pt idx="267">
                  <c:v>44501</c:v>
                </c:pt>
                <c:pt idx="268">
                  <c:v>44508</c:v>
                </c:pt>
                <c:pt idx="269">
                  <c:v>44515</c:v>
                </c:pt>
                <c:pt idx="270">
                  <c:v>44522</c:v>
                </c:pt>
                <c:pt idx="271">
                  <c:v>44529</c:v>
                </c:pt>
                <c:pt idx="272">
                  <c:v>44536</c:v>
                </c:pt>
                <c:pt idx="273">
                  <c:v>44543</c:v>
                </c:pt>
                <c:pt idx="274">
                  <c:v>44550</c:v>
                </c:pt>
                <c:pt idx="275">
                  <c:v>44557</c:v>
                </c:pt>
                <c:pt idx="276">
                  <c:v>44564</c:v>
                </c:pt>
                <c:pt idx="277">
                  <c:v>44571</c:v>
                </c:pt>
                <c:pt idx="278">
                  <c:v>44578</c:v>
                </c:pt>
                <c:pt idx="279">
                  <c:v>44585</c:v>
                </c:pt>
                <c:pt idx="280">
                  <c:v>44592</c:v>
                </c:pt>
                <c:pt idx="281">
                  <c:v>44599</c:v>
                </c:pt>
                <c:pt idx="282">
                  <c:v>44606</c:v>
                </c:pt>
                <c:pt idx="283">
                  <c:v>44613</c:v>
                </c:pt>
                <c:pt idx="284">
                  <c:v>44620</c:v>
                </c:pt>
                <c:pt idx="285">
                  <c:v>44627</c:v>
                </c:pt>
                <c:pt idx="286">
                  <c:v>44634</c:v>
                </c:pt>
                <c:pt idx="287">
                  <c:v>44641</c:v>
                </c:pt>
                <c:pt idx="288">
                  <c:v>44648</c:v>
                </c:pt>
                <c:pt idx="289">
                  <c:v>44655</c:v>
                </c:pt>
                <c:pt idx="290">
                  <c:v>44662</c:v>
                </c:pt>
                <c:pt idx="291">
                  <c:v>44669</c:v>
                </c:pt>
                <c:pt idx="292">
                  <c:v>44676</c:v>
                </c:pt>
                <c:pt idx="293">
                  <c:v>44683</c:v>
                </c:pt>
                <c:pt idx="294">
                  <c:v>44690</c:v>
                </c:pt>
                <c:pt idx="295">
                  <c:v>44697</c:v>
                </c:pt>
                <c:pt idx="296">
                  <c:v>44704</c:v>
                </c:pt>
                <c:pt idx="297">
                  <c:v>44711</c:v>
                </c:pt>
                <c:pt idx="298">
                  <c:v>44718</c:v>
                </c:pt>
                <c:pt idx="299">
                  <c:v>44725</c:v>
                </c:pt>
                <c:pt idx="300">
                  <c:v>44732</c:v>
                </c:pt>
                <c:pt idx="301">
                  <c:v>44739</c:v>
                </c:pt>
                <c:pt idx="302">
                  <c:v>44746</c:v>
                </c:pt>
                <c:pt idx="303">
                  <c:v>44753</c:v>
                </c:pt>
                <c:pt idx="304">
                  <c:v>44760</c:v>
                </c:pt>
                <c:pt idx="305">
                  <c:v>44767</c:v>
                </c:pt>
                <c:pt idx="306">
                  <c:v>44774</c:v>
                </c:pt>
                <c:pt idx="307">
                  <c:v>44781</c:v>
                </c:pt>
                <c:pt idx="308">
                  <c:v>44788</c:v>
                </c:pt>
                <c:pt idx="309">
                  <c:v>44795</c:v>
                </c:pt>
                <c:pt idx="310">
                  <c:v>44802</c:v>
                </c:pt>
                <c:pt idx="311">
                  <c:v>44809</c:v>
                </c:pt>
                <c:pt idx="312">
                  <c:v>44816</c:v>
                </c:pt>
                <c:pt idx="313">
                  <c:v>44823</c:v>
                </c:pt>
                <c:pt idx="314">
                  <c:v>44830</c:v>
                </c:pt>
                <c:pt idx="315">
                  <c:v>44837</c:v>
                </c:pt>
                <c:pt idx="316">
                  <c:v>44844</c:v>
                </c:pt>
                <c:pt idx="317">
                  <c:v>44851</c:v>
                </c:pt>
                <c:pt idx="318">
                  <c:v>44858</c:v>
                </c:pt>
                <c:pt idx="319">
                  <c:v>44865</c:v>
                </c:pt>
                <c:pt idx="320">
                  <c:v>44872</c:v>
                </c:pt>
                <c:pt idx="321">
                  <c:v>44879</c:v>
                </c:pt>
                <c:pt idx="322">
                  <c:v>44886</c:v>
                </c:pt>
                <c:pt idx="323">
                  <c:v>44893</c:v>
                </c:pt>
                <c:pt idx="324">
                  <c:v>44900</c:v>
                </c:pt>
                <c:pt idx="325">
                  <c:v>44907</c:v>
                </c:pt>
                <c:pt idx="326">
                  <c:v>44914</c:v>
                </c:pt>
                <c:pt idx="327">
                  <c:v>44921</c:v>
                </c:pt>
                <c:pt idx="328">
                  <c:v>44928</c:v>
                </c:pt>
                <c:pt idx="329">
                  <c:v>44935</c:v>
                </c:pt>
                <c:pt idx="330">
                  <c:v>44942</c:v>
                </c:pt>
                <c:pt idx="331">
                  <c:v>44949</c:v>
                </c:pt>
                <c:pt idx="332">
                  <c:v>44956</c:v>
                </c:pt>
                <c:pt idx="333">
                  <c:v>44963</c:v>
                </c:pt>
                <c:pt idx="334">
                  <c:v>44970</c:v>
                </c:pt>
                <c:pt idx="335">
                  <c:v>44977</c:v>
                </c:pt>
                <c:pt idx="336">
                  <c:v>44984</c:v>
                </c:pt>
                <c:pt idx="337">
                  <c:v>44991</c:v>
                </c:pt>
                <c:pt idx="338">
                  <c:v>44998</c:v>
                </c:pt>
                <c:pt idx="339">
                  <c:v>45005</c:v>
                </c:pt>
                <c:pt idx="340">
                  <c:v>45012</c:v>
                </c:pt>
                <c:pt idx="341">
                  <c:v>45019</c:v>
                </c:pt>
                <c:pt idx="342">
                  <c:v>45026</c:v>
                </c:pt>
                <c:pt idx="343">
                  <c:v>45033</c:v>
                </c:pt>
                <c:pt idx="344">
                  <c:v>45040</c:v>
                </c:pt>
                <c:pt idx="345">
                  <c:v>45047</c:v>
                </c:pt>
                <c:pt idx="346">
                  <c:v>45054</c:v>
                </c:pt>
                <c:pt idx="347">
                  <c:v>45061</c:v>
                </c:pt>
                <c:pt idx="348">
                  <c:v>45068</c:v>
                </c:pt>
                <c:pt idx="349">
                  <c:v>45075</c:v>
                </c:pt>
                <c:pt idx="350">
                  <c:v>45082</c:v>
                </c:pt>
                <c:pt idx="351">
                  <c:v>45089</c:v>
                </c:pt>
                <c:pt idx="352">
                  <c:v>45096</c:v>
                </c:pt>
                <c:pt idx="353">
                  <c:v>45103</c:v>
                </c:pt>
                <c:pt idx="354">
                  <c:v>45110</c:v>
                </c:pt>
                <c:pt idx="355">
                  <c:v>45117</c:v>
                </c:pt>
                <c:pt idx="356">
                  <c:v>45124</c:v>
                </c:pt>
                <c:pt idx="357">
                  <c:v>45131</c:v>
                </c:pt>
                <c:pt idx="358">
                  <c:v>45138</c:v>
                </c:pt>
                <c:pt idx="359">
                  <c:v>45145</c:v>
                </c:pt>
                <c:pt idx="360">
                  <c:v>45152</c:v>
                </c:pt>
                <c:pt idx="361">
                  <c:v>45159</c:v>
                </c:pt>
                <c:pt idx="362">
                  <c:v>45166</c:v>
                </c:pt>
                <c:pt idx="363">
                  <c:v>45173</c:v>
                </c:pt>
                <c:pt idx="364">
                  <c:v>45180</c:v>
                </c:pt>
                <c:pt idx="365">
                  <c:v>45187</c:v>
                </c:pt>
                <c:pt idx="366">
                  <c:v>45194</c:v>
                </c:pt>
                <c:pt idx="367">
                  <c:v>45201</c:v>
                </c:pt>
                <c:pt idx="368">
                  <c:v>45208</c:v>
                </c:pt>
                <c:pt idx="369">
                  <c:v>45215</c:v>
                </c:pt>
                <c:pt idx="370">
                  <c:v>45222</c:v>
                </c:pt>
                <c:pt idx="371">
                  <c:v>45229</c:v>
                </c:pt>
                <c:pt idx="372">
                  <c:v>45236</c:v>
                </c:pt>
                <c:pt idx="373">
                  <c:v>45243</c:v>
                </c:pt>
                <c:pt idx="374">
                  <c:v>45250</c:v>
                </c:pt>
                <c:pt idx="375">
                  <c:v>45257</c:v>
                </c:pt>
                <c:pt idx="376">
                  <c:v>45264</c:v>
                </c:pt>
                <c:pt idx="377">
                  <c:v>45271</c:v>
                </c:pt>
                <c:pt idx="378">
                  <c:v>45278</c:v>
                </c:pt>
                <c:pt idx="379">
                  <c:v>45285</c:v>
                </c:pt>
                <c:pt idx="380">
                  <c:v>45292</c:v>
                </c:pt>
                <c:pt idx="381">
                  <c:v>45299</c:v>
                </c:pt>
                <c:pt idx="382">
                  <c:v>45306</c:v>
                </c:pt>
                <c:pt idx="383">
                  <c:v>45313</c:v>
                </c:pt>
                <c:pt idx="384">
                  <c:v>45320</c:v>
                </c:pt>
                <c:pt idx="385">
                  <c:v>45327</c:v>
                </c:pt>
                <c:pt idx="386">
                  <c:v>45334</c:v>
                </c:pt>
                <c:pt idx="387">
                  <c:v>45341</c:v>
                </c:pt>
                <c:pt idx="388">
                  <c:v>45348</c:v>
                </c:pt>
                <c:pt idx="389">
                  <c:v>45355</c:v>
                </c:pt>
                <c:pt idx="390">
                  <c:v>45362</c:v>
                </c:pt>
                <c:pt idx="391">
                  <c:v>45369</c:v>
                </c:pt>
              </c:numCache>
            </c:numRef>
          </c:cat>
          <c:val>
            <c:numRef>
              <c:f>Catalysts!$B$2:$B$10000</c:f>
              <c:numCache>
                <c:formatCode>@</c:formatCode>
                <c:ptCount val="9999"/>
                <c:pt idx="0">
                  <c:v>25.33</c:v>
                </c:pt>
                <c:pt idx="1">
                  <c:v>28.120000999999998</c:v>
                </c:pt>
                <c:pt idx="2">
                  <c:v>26.67</c:v>
                </c:pt>
                <c:pt idx="3">
                  <c:v>26.940000999999999</c:v>
                </c:pt>
                <c:pt idx="4">
                  <c:v>26.809999000000001</c:v>
                </c:pt>
                <c:pt idx="5">
                  <c:v>26.42</c:v>
                </c:pt>
                <c:pt idx="6">
                  <c:v>26.280000999999999</c:v>
                </c:pt>
                <c:pt idx="7">
                  <c:v>27</c:v>
                </c:pt>
                <c:pt idx="8">
                  <c:v>29.389999</c:v>
                </c:pt>
                <c:pt idx="9">
                  <c:v>30.860001</c:v>
                </c:pt>
                <c:pt idx="10">
                  <c:v>29.6</c:v>
                </c:pt>
                <c:pt idx="11">
                  <c:v>30.92</c:v>
                </c:pt>
                <c:pt idx="12">
                  <c:v>29.370000999999998</c:v>
                </c:pt>
                <c:pt idx="13">
                  <c:v>29.51</c:v>
                </c:pt>
                <c:pt idx="14">
                  <c:v>28.940000999999999</c:v>
                </c:pt>
                <c:pt idx="15">
                  <c:v>29.639999</c:v>
                </c:pt>
                <c:pt idx="16">
                  <c:v>28.84</c:v>
                </c:pt>
                <c:pt idx="17">
                  <c:v>26.66</c:v>
                </c:pt>
                <c:pt idx="18">
                  <c:v>25.290001</c:v>
                </c:pt>
                <c:pt idx="19">
                  <c:v>24.940000999999999</c:v>
                </c:pt>
                <c:pt idx="20">
                  <c:v>26.629999000000002</c:v>
                </c:pt>
                <c:pt idx="21">
                  <c:v>26.940000999999999</c:v>
                </c:pt>
                <c:pt idx="22">
                  <c:v>28.17</c:v>
                </c:pt>
                <c:pt idx="23">
                  <c:v>27.26</c:v>
                </c:pt>
                <c:pt idx="24">
                  <c:v>27.700001</c:v>
                </c:pt>
                <c:pt idx="25">
                  <c:v>26.309999000000001</c:v>
                </c:pt>
                <c:pt idx="26">
                  <c:v>26.389999</c:v>
                </c:pt>
                <c:pt idx="27">
                  <c:v>28.799999</c:v>
                </c:pt>
                <c:pt idx="28">
                  <c:v>27.110001</c:v>
                </c:pt>
                <c:pt idx="29">
                  <c:v>27.58</c:v>
                </c:pt>
                <c:pt idx="30">
                  <c:v>27.65</c:v>
                </c:pt>
                <c:pt idx="31">
                  <c:v>27.25</c:v>
                </c:pt>
                <c:pt idx="32">
                  <c:v>26.85</c:v>
                </c:pt>
                <c:pt idx="33">
                  <c:v>27.030000999999999</c:v>
                </c:pt>
                <c:pt idx="34">
                  <c:v>25.120000999999998</c:v>
                </c:pt>
                <c:pt idx="35">
                  <c:v>25.33</c:v>
                </c:pt>
                <c:pt idx="36">
                  <c:v>25.67</c:v>
                </c:pt>
                <c:pt idx="37">
                  <c:v>26.049999</c:v>
                </c:pt>
                <c:pt idx="38">
                  <c:v>26.4</c:v>
                </c:pt>
                <c:pt idx="39">
                  <c:v>26.6</c:v>
                </c:pt>
                <c:pt idx="40">
                  <c:v>27.209999</c:v>
                </c:pt>
                <c:pt idx="41">
                  <c:v>26.1</c:v>
                </c:pt>
                <c:pt idx="42">
                  <c:v>25.129999000000002</c:v>
                </c:pt>
                <c:pt idx="43">
                  <c:v>25.09</c:v>
                </c:pt>
                <c:pt idx="44">
                  <c:v>25.76</c:v>
                </c:pt>
                <c:pt idx="45">
                  <c:v>24.82</c:v>
                </c:pt>
                <c:pt idx="46">
                  <c:v>25.190000999999999</c:v>
                </c:pt>
                <c:pt idx="47">
                  <c:v>23.01</c:v>
                </c:pt>
                <c:pt idx="48">
                  <c:v>20.540001</c:v>
                </c:pt>
                <c:pt idx="49">
                  <c:v>20.219999000000001</c:v>
                </c:pt>
                <c:pt idx="50">
                  <c:v>20.260000000000002</c:v>
                </c:pt>
                <c:pt idx="51">
                  <c:v>20.299999</c:v>
                </c:pt>
                <c:pt idx="52">
                  <c:v>19.280000999999999</c:v>
                </c:pt>
                <c:pt idx="53">
                  <c:v>22.549999</c:v>
                </c:pt>
                <c:pt idx="54">
                  <c:v>21.790001</c:v>
                </c:pt>
                <c:pt idx="55">
                  <c:v>21.18</c:v>
                </c:pt>
                <c:pt idx="56">
                  <c:v>20.51</c:v>
                </c:pt>
                <c:pt idx="57">
                  <c:v>22.67</c:v>
                </c:pt>
                <c:pt idx="58">
                  <c:v>20.620000999999998</c:v>
                </c:pt>
                <c:pt idx="59">
                  <c:v>19.049999</c:v>
                </c:pt>
                <c:pt idx="60">
                  <c:v>20.079999999999998</c:v>
                </c:pt>
                <c:pt idx="61">
                  <c:v>20.549999</c:v>
                </c:pt>
                <c:pt idx="62">
                  <c:v>21.74</c:v>
                </c:pt>
                <c:pt idx="63">
                  <c:v>21.83</c:v>
                </c:pt>
                <c:pt idx="64">
                  <c:v>22.469999000000001</c:v>
                </c:pt>
                <c:pt idx="65">
                  <c:v>22.4</c:v>
                </c:pt>
                <c:pt idx="66">
                  <c:v>22.309999000000001</c:v>
                </c:pt>
                <c:pt idx="67">
                  <c:v>21.780000999999999</c:v>
                </c:pt>
                <c:pt idx="68">
                  <c:v>19.260000000000002</c:v>
                </c:pt>
                <c:pt idx="69">
                  <c:v>19.149999999999999</c:v>
                </c:pt>
                <c:pt idx="70">
                  <c:v>20.049999</c:v>
                </c:pt>
                <c:pt idx="71">
                  <c:v>20.58</c:v>
                </c:pt>
                <c:pt idx="72">
                  <c:v>19.790001</c:v>
                </c:pt>
                <c:pt idx="73">
                  <c:v>20.239999999999998</c:v>
                </c:pt>
                <c:pt idx="74">
                  <c:v>21.43</c:v>
                </c:pt>
                <c:pt idx="75">
                  <c:v>18.200001</c:v>
                </c:pt>
                <c:pt idx="76">
                  <c:v>19.920000000000002</c:v>
                </c:pt>
                <c:pt idx="77">
                  <c:v>19.889999</c:v>
                </c:pt>
                <c:pt idx="78">
                  <c:v>18.82</c:v>
                </c:pt>
                <c:pt idx="79">
                  <c:v>19.370000999999998</c:v>
                </c:pt>
                <c:pt idx="80">
                  <c:v>20.030000999999999</c:v>
                </c:pt>
                <c:pt idx="81">
                  <c:v>18.950001</c:v>
                </c:pt>
                <c:pt idx="82">
                  <c:v>17.879999000000002</c:v>
                </c:pt>
                <c:pt idx="83">
                  <c:v>17.700001</c:v>
                </c:pt>
                <c:pt idx="84">
                  <c:v>19.780000999999999</c:v>
                </c:pt>
                <c:pt idx="85">
                  <c:v>19.260000000000002</c:v>
                </c:pt>
                <c:pt idx="86">
                  <c:v>19.639999</c:v>
                </c:pt>
                <c:pt idx="87">
                  <c:v>19.629999000000002</c:v>
                </c:pt>
                <c:pt idx="88">
                  <c:v>18.379999000000002</c:v>
                </c:pt>
                <c:pt idx="89">
                  <c:v>19.329999999999998</c:v>
                </c:pt>
                <c:pt idx="90">
                  <c:v>19.780000999999999</c:v>
                </c:pt>
                <c:pt idx="91">
                  <c:v>18.57</c:v>
                </c:pt>
                <c:pt idx="92">
                  <c:v>15.24</c:v>
                </c:pt>
                <c:pt idx="93">
                  <c:v>16.690000999999999</c:v>
                </c:pt>
                <c:pt idx="94">
                  <c:v>15.74</c:v>
                </c:pt>
                <c:pt idx="95">
                  <c:v>14.92</c:v>
                </c:pt>
                <c:pt idx="96">
                  <c:v>14.09</c:v>
                </c:pt>
                <c:pt idx="97">
                  <c:v>14.39</c:v>
                </c:pt>
                <c:pt idx="98">
                  <c:v>10.18</c:v>
                </c:pt>
                <c:pt idx="99">
                  <c:v>11.67</c:v>
                </c:pt>
                <c:pt idx="100">
                  <c:v>12.62</c:v>
                </c:pt>
                <c:pt idx="101">
                  <c:v>13.89</c:v>
                </c:pt>
                <c:pt idx="102">
                  <c:v>13.54</c:v>
                </c:pt>
                <c:pt idx="103">
                  <c:v>13.11</c:v>
                </c:pt>
                <c:pt idx="104">
                  <c:v>13.46</c:v>
                </c:pt>
                <c:pt idx="105">
                  <c:v>12.73</c:v>
                </c:pt>
                <c:pt idx="106">
                  <c:v>12.59</c:v>
                </c:pt>
                <c:pt idx="107">
                  <c:v>11.51</c:v>
                </c:pt>
                <c:pt idx="108">
                  <c:v>10.4</c:v>
                </c:pt>
                <c:pt idx="109">
                  <c:v>10.26</c:v>
                </c:pt>
                <c:pt idx="110">
                  <c:v>10.87</c:v>
                </c:pt>
                <c:pt idx="111">
                  <c:v>13.01</c:v>
                </c:pt>
                <c:pt idx="112">
                  <c:v>13</c:v>
                </c:pt>
                <c:pt idx="113">
                  <c:v>12.01</c:v>
                </c:pt>
                <c:pt idx="114">
                  <c:v>12.76</c:v>
                </c:pt>
                <c:pt idx="115">
                  <c:v>11.12</c:v>
                </c:pt>
                <c:pt idx="116">
                  <c:v>9.9</c:v>
                </c:pt>
                <c:pt idx="117">
                  <c:v>8.31</c:v>
                </c:pt>
                <c:pt idx="118">
                  <c:v>8.73</c:v>
                </c:pt>
                <c:pt idx="119">
                  <c:v>9.34</c:v>
                </c:pt>
                <c:pt idx="120">
                  <c:v>8.2100000000000009</c:v>
                </c:pt>
                <c:pt idx="121">
                  <c:v>8.36</c:v>
                </c:pt>
                <c:pt idx="122">
                  <c:v>8.44</c:v>
                </c:pt>
                <c:pt idx="123">
                  <c:v>8.43</c:v>
                </c:pt>
                <c:pt idx="124">
                  <c:v>9.24</c:v>
                </c:pt>
                <c:pt idx="125">
                  <c:v>9.3800000000000008</c:v>
                </c:pt>
                <c:pt idx="126">
                  <c:v>9.85</c:v>
                </c:pt>
                <c:pt idx="127">
                  <c:v>7.95</c:v>
                </c:pt>
                <c:pt idx="128">
                  <c:v>8</c:v>
                </c:pt>
                <c:pt idx="129">
                  <c:v>9.24</c:v>
                </c:pt>
                <c:pt idx="130">
                  <c:v>10.11</c:v>
                </c:pt>
                <c:pt idx="131">
                  <c:v>10.6</c:v>
                </c:pt>
                <c:pt idx="132">
                  <c:v>11.87</c:v>
                </c:pt>
                <c:pt idx="133">
                  <c:v>11.68</c:v>
                </c:pt>
                <c:pt idx="134">
                  <c:v>12.96</c:v>
                </c:pt>
                <c:pt idx="135">
                  <c:v>12.69</c:v>
                </c:pt>
                <c:pt idx="136">
                  <c:v>13.19</c:v>
                </c:pt>
                <c:pt idx="137">
                  <c:v>11.38</c:v>
                </c:pt>
                <c:pt idx="138">
                  <c:v>11.97</c:v>
                </c:pt>
                <c:pt idx="139">
                  <c:v>11.46</c:v>
                </c:pt>
                <c:pt idx="140">
                  <c:v>10.19</c:v>
                </c:pt>
                <c:pt idx="141">
                  <c:v>11.91</c:v>
                </c:pt>
                <c:pt idx="142">
                  <c:v>12.24</c:v>
                </c:pt>
                <c:pt idx="143">
                  <c:v>13.07</c:v>
                </c:pt>
                <c:pt idx="144">
                  <c:v>14.1</c:v>
                </c:pt>
                <c:pt idx="145">
                  <c:v>14.16</c:v>
                </c:pt>
                <c:pt idx="146">
                  <c:v>16.440000999999999</c:v>
                </c:pt>
                <c:pt idx="147">
                  <c:v>16.670000000000002</c:v>
                </c:pt>
                <c:pt idx="148">
                  <c:v>16.899999999999999</c:v>
                </c:pt>
                <c:pt idx="149">
                  <c:v>16.02</c:v>
                </c:pt>
                <c:pt idx="150">
                  <c:v>17.239999999999998</c:v>
                </c:pt>
                <c:pt idx="151">
                  <c:v>16.43</c:v>
                </c:pt>
                <c:pt idx="152">
                  <c:v>17.48</c:v>
                </c:pt>
                <c:pt idx="153">
                  <c:v>16.32</c:v>
                </c:pt>
                <c:pt idx="154">
                  <c:v>17.52</c:v>
                </c:pt>
                <c:pt idx="155">
                  <c:v>15.74</c:v>
                </c:pt>
                <c:pt idx="156">
                  <c:v>17.649999999999999</c:v>
                </c:pt>
                <c:pt idx="157">
                  <c:v>17.510000000000002</c:v>
                </c:pt>
                <c:pt idx="158">
                  <c:v>18.049999</c:v>
                </c:pt>
                <c:pt idx="159">
                  <c:v>17.139999</c:v>
                </c:pt>
                <c:pt idx="160">
                  <c:v>17.670000000000002</c:v>
                </c:pt>
                <c:pt idx="161">
                  <c:v>16.809999000000001</c:v>
                </c:pt>
                <c:pt idx="162">
                  <c:v>17.399999999999999</c:v>
                </c:pt>
                <c:pt idx="163">
                  <c:v>17.120000999999998</c:v>
                </c:pt>
                <c:pt idx="164">
                  <c:v>16.379999000000002</c:v>
                </c:pt>
                <c:pt idx="165">
                  <c:v>16.739999999999998</c:v>
                </c:pt>
                <c:pt idx="166">
                  <c:v>16.57</c:v>
                </c:pt>
                <c:pt idx="167">
                  <c:v>15.26</c:v>
                </c:pt>
                <c:pt idx="168">
                  <c:v>14.84</c:v>
                </c:pt>
                <c:pt idx="169">
                  <c:v>15.77</c:v>
                </c:pt>
                <c:pt idx="170">
                  <c:v>15.96</c:v>
                </c:pt>
                <c:pt idx="171">
                  <c:v>15.71</c:v>
                </c:pt>
                <c:pt idx="172">
                  <c:v>15.33</c:v>
                </c:pt>
                <c:pt idx="173">
                  <c:v>15.14</c:v>
                </c:pt>
                <c:pt idx="174">
                  <c:v>14.92</c:v>
                </c:pt>
                <c:pt idx="175">
                  <c:v>15.68</c:v>
                </c:pt>
                <c:pt idx="176">
                  <c:v>18.959999</c:v>
                </c:pt>
                <c:pt idx="177">
                  <c:v>19.75</c:v>
                </c:pt>
                <c:pt idx="178">
                  <c:v>19.07</c:v>
                </c:pt>
                <c:pt idx="179">
                  <c:v>15.96</c:v>
                </c:pt>
                <c:pt idx="180">
                  <c:v>15.65</c:v>
                </c:pt>
                <c:pt idx="181">
                  <c:v>11.71</c:v>
                </c:pt>
                <c:pt idx="182">
                  <c:v>8.73</c:v>
                </c:pt>
                <c:pt idx="183">
                  <c:v>10.33</c:v>
                </c:pt>
                <c:pt idx="184">
                  <c:v>8.4</c:v>
                </c:pt>
                <c:pt idx="185">
                  <c:v>10.76</c:v>
                </c:pt>
                <c:pt idx="186">
                  <c:v>10.39</c:v>
                </c:pt>
                <c:pt idx="187">
                  <c:v>10.67</c:v>
                </c:pt>
                <c:pt idx="188">
                  <c:v>12.5</c:v>
                </c:pt>
                <c:pt idx="189">
                  <c:v>13.48</c:v>
                </c:pt>
                <c:pt idx="190">
                  <c:v>13.78</c:v>
                </c:pt>
                <c:pt idx="191">
                  <c:v>16.860001</c:v>
                </c:pt>
                <c:pt idx="192">
                  <c:v>17.139999</c:v>
                </c:pt>
                <c:pt idx="193">
                  <c:v>17.629999000000002</c:v>
                </c:pt>
                <c:pt idx="194">
                  <c:v>16.899999999999999</c:v>
                </c:pt>
                <c:pt idx="195">
                  <c:v>18.200001</c:v>
                </c:pt>
                <c:pt idx="196">
                  <c:v>17.879999000000002</c:v>
                </c:pt>
                <c:pt idx="197">
                  <c:v>18.850000000000001</c:v>
                </c:pt>
                <c:pt idx="198">
                  <c:v>20.059999000000001</c:v>
                </c:pt>
                <c:pt idx="199">
                  <c:v>19.459999</c:v>
                </c:pt>
                <c:pt idx="200">
                  <c:v>17.829999999999998</c:v>
                </c:pt>
                <c:pt idx="201">
                  <c:v>17.860001</c:v>
                </c:pt>
                <c:pt idx="202">
                  <c:v>20.010000000000002</c:v>
                </c:pt>
                <c:pt idx="203">
                  <c:v>20.18</c:v>
                </c:pt>
                <c:pt idx="204">
                  <c:v>18.549999</c:v>
                </c:pt>
                <c:pt idx="205">
                  <c:v>19.540001</c:v>
                </c:pt>
                <c:pt idx="206">
                  <c:v>19.09</c:v>
                </c:pt>
                <c:pt idx="207">
                  <c:v>17.799999</c:v>
                </c:pt>
                <c:pt idx="208">
                  <c:v>17.959999</c:v>
                </c:pt>
                <c:pt idx="209">
                  <c:v>18.32</c:v>
                </c:pt>
                <c:pt idx="210">
                  <c:v>18.760000000000002</c:v>
                </c:pt>
                <c:pt idx="211">
                  <c:v>21.639999</c:v>
                </c:pt>
                <c:pt idx="212">
                  <c:v>21.02</c:v>
                </c:pt>
                <c:pt idx="213">
                  <c:v>21.620000999999998</c:v>
                </c:pt>
                <c:pt idx="214">
                  <c:v>20.27</c:v>
                </c:pt>
                <c:pt idx="215">
                  <c:v>19.09</c:v>
                </c:pt>
                <c:pt idx="216">
                  <c:v>21.35</c:v>
                </c:pt>
                <c:pt idx="217">
                  <c:v>21.549999</c:v>
                </c:pt>
                <c:pt idx="218">
                  <c:v>21.620000999999998</c:v>
                </c:pt>
                <c:pt idx="219">
                  <c:v>22.360001</c:v>
                </c:pt>
                <c:pt idx="220">
                  <c:v>21.540001</c:v>
                </c:pt>
                <c:pt idx="221">
                  <c:v>22.6</c:v>
                </c:pt>
                <c:pt idx="222">
                  <c:v>23.34</c:v>
                </c:pt>
                <c:pt idx="223">
                  <c:v>25.190000999999999</c:v>
                </c:pt>
                <c:pt idx="224">
                  <c:v>23.4</c:v>
                </c:pt>
                <c:pt idx="225">
                  <c:v>23.459999</c:v>
                </c:pt>
                <c:pt idx="226">
                  <c:v>22.719999000000001</c:v>
                </c:pt>
                <c:pt idx="227">
                  <c:v>21.76</c:v>
                </c:pt>
                <c:pt idx="228">
                  <c:v>22.82</c:v>
                </c:pt>
                <c:pt idx="229">
                  <c:v>23.639999</c:v>
                </c:pt>
                <c:pt idx="230">
                  <c:v>24.75</c:v>
                </c:pt>
                <c:pt idx="231">
                  <c:v>25.65</c:v>
                </c:pt>
                <c:pt idx="232">
                  <c:v>25.780000999999999</c:v>
                </c:pt>
                <c:pt idx="233">
                  <c:v>28.610001</c:v>
                </c:pt>
                <c:pt idx="234">
                  <c:v>27.67</c:v>
                </c:pt>
                <c:pt idx="235">
                  <c:v>27.110001</c:v>
                </c:pt>
                <c:pt idx="236">
                  <c:v>26.940000999999999</c:v>
                </c:pt>
                <c:pt idx="237">
                  <c:v>27.85</c:v>
                </c:pt>
                <c:pt idx="238">
                  <c:v>29.9</c:v>
                </c:pt>
                <c:pt idx="239">
                  <c:v>31.120000999999998</c:v>
                </c:pt>
                <c:pt idx="240">
                  <c:v>30.25</c:v>
                </c:pt>
                <c:pt idx="241">
                  <c:v>30.129999000000002</c:v>
                </c:pt>
                <c:pt idx="242">
                  <c:v>28.860001</c:v>
                </c:pt>
                <c:pt idx="243">
                  <c:v>28.799999</c:v>
                </c:pt>
                <c:pt idx="244">
                  <c:v>28</c:v>
                </c:pt>
                <c:pt idx="245">
                  <c:v>27.299999</c:v>
                </c:pt>
                <c:pt idx="246">
                  <c:v>28.469999000000001</c:v>
                </c:pt>
                <c:pt idx="247">
                  <c:v>27.469999000000001</c:v>
                </c:pt>
                <c:pt idx="248">
                  <c:v>28</c:v>
                </c:pt>
                <c:pt idx="249">
                  <c:v>26.610001</c:v>
                </c:pt>
                <c:pt idx="250">
                  <c:v>26.41</c:v>
                </c:pt>
                <c:pt idx="251">
                  <c:v>25.49</c:v>
                </c:pt>
                <c:pt idx="252">
                  <c:v>26.790001</c:v>
                </c:pt>
                <c:pt idx="253">
                  <c:v>27.610001</c:v>
                </c:pt>
                <c:pt idx="254">
                  <c:v>30.02</c:v>
                </c:pt>
                <c:pt idx="255">
                  <c:v>29.92</c:v>
                </c:pt>
                <c:pt idx="256">
                  <c:v>29.32</c:v>
                </c:pt>
                <c:pt idx="257">
                  <c:v>30.690000999999999</c:v>
                </c:pt>
                <c:pt idx="258">
                  <c:v>30.66</c:v>
                </c:pt>
                <c:pt idx="259">
                  <c:v>30.280000999999999</c:v>
                </c:pt>
                <c:pt idx="260">
                  <c:v>29.98</c:v>
                </c:pt>
                <c:pt idx="261">
                  <c:v>29.190000999999999</c:v>
                </c:pt>
                <c:pt idx="262">
                  <c:v>29.58</c:v>
                </c:pt>
                <c:pt idx="263">
                  <c:v>29.639999</c:v>
                </c:pt>
                <c:pt idx="264">
                  <c:v>29.120000999999998</c:v>
                </c:pt>
                <c:pt idx="265">
                  <c:v>30.58</c:v>
                </c:pt>
                <c:pt idx="266">
                  <c:v>32.310001</c:v>
                </c:pt>
                <c:pt idx="267">
                  <c:v>31.33</c:v>
                </c:pt>
                <c:pt idx="268">
                  <c:v>31.360001</c:v>
                </c:pt>
                <c:pt idx="269">
                  <c:v>32.439999</c:v>
                </c:pt>
                <c:pt idx="270">
                  <c:v>31.07</c:v>
                </c:pt>
                <c:pt idx="271">
                  <c:v>30.15</c:v>
                </c:pt>
                <c:pt idx="272">
                  <c:v>31.4</c:v>
                </c:pt>
                <c:pt idx="273">
                  <c:v>30.290001</c:v>
                </c:pt>
                <c:pt idx="274">
                  <c:v>31.620000999999998</c:v>
                </c:pt>
                <c:pt idx="275">
                  <c:v>33.209999000000003</c:v>
                </c:pt>
                <c:pt idx="276">
                  <c:v>31.07</c:v>
                </c:pt>
                <c:pt idx="277">
                  <c:v>29.700001</c:v>
                </c:pt>
                <c:pt idx="278">
                  <c:v>27.09</c:v>
                </c:pt>
                <c:pt idx="279">
                  <c:v>28.110001</c:v>
                </c:pt>
                <c:pt idx="280">
                  <c:v>28.540001</c:v>
                </c:pt>
                <c:pt idx="281">
                  <c:v>27.059999000000001</c:v>
                </c:pt>
                <c:pt idx="282">
                  <c:v>26.639999</c:v>
                </c:pt>
                <c:pt idx="283">
                  <c:v>26.59</c:v>
                </c:pt>
                <c:pt idx="284">
                  <c:v>25.120000999999998</c:v>
                </c:pt>
                <c:pt idx="285">
                  <c:v>23.620000999999998</c:v>
                </c:pt>
                <c:pt idx="286">
                  <c:v>25.92</c:v>
                </c:pt>
                <c:pt idx="287">
                  <c:v>25.34</c:v>
                </c:pt>
                <c:pt idx="288">
                  <c:v>26.299999</c:v>
                </c:pt>
                <c:pt idx="289">
                  <c:v>25.889999</c:v>
                </c:pt>
                <c:pt idx="290">
                  <c:v>25.6</c:v>
                </c:pt>
                <c:pt idx="291">
                  <c:v>23.52</c:v>
                </c:pt>
                <c:pt idx="292">
                  <c:v>24.33</c:v>
                </c:pt>
                <c:pt idx="293">
                  <c:v>22.85</c:v>
                </c:pt>
                <c:pt idx="294">
                  <c:v>23.719999000000001</c:v>
                </c:pt>
                <c:pt idx="295">
                  <c:v>21.25</c:v>
                </c:pt>
                <c:pt idx="296">
                  <c:v>25.98</c:v>
                </c:pt>
                <c:pt idx="297">
                  <c:v>26.42</c:v>
                </c:pt>
                <c:pt idx="298">
                  <c:v>26.6</c:v>
                </c:pt>
                <c:pt idx="299">
                  <c:v>25.629999000000002</c:v>
                </c:pt>
                <c:pt idx="300">
                  <c:v>28.33</c:v>
                </c:pt>
                <c:pt idx="301">
                  <c:v>30.620000999999998</c:v>
                </c:pt>
                <c:pt idx="302">
                  <c:v>31.6</c:v>
                </c:pt>
                <c:pt idx="303">
                  <c:v>31.799999</c:v>
                </c:pt>
                <c:pt idx="304">
                  <c:v>32.919998</c:v>
                </c:pt>
                <c:pt idx="305">
                  <c:v>33.529998999999997</c:v>
                </c:pt>
                <c:pt idx="306">
                  <c:v>37.450001</c:v>
                </c:pt>
                <c:pt idx="307">
                  <c:v>36.700001</c:v>
                </c:pt>
                <c:pt idx="308">
                  <c:v>37.909999999999997</c:v>
                </c:pt>
                <c:pt idx="309">
                  <c:v>36.979999999999997</c:v>
                </c:pt>
                <c:pt idx="310">
                  <c:v>38.32</c:v>
                </c:pt>
                <c:pt idx="311">
                  <c:v>38.880001</c:v>
                </c:pt>
                <c:pt idx="312">
                  <c:v>39.369999</c:v>
                </c:pt>
                <c:pt idx="313">
                  <c:v>38.659999999999997</c:v>
                </c:pt>
                <c:pt idx="314">
                  <c:v>37.619999</c:v>
                </c:pt>
                <c:pt idx="315">
                  <c:v>38.270000000000003</c:v>
                </c:pt>
                <c:pt idx="316">
                  <c:v>39.380001</c:v>
                </c:pt>
                <c:pt idx="317">
                  <c:v>41.560001</c:v>
                </c:pt>
                <c:pt idx="318">
                  <c:v>43.82</c:v>
                </c:pt>
                <c:pt idx="319">
                  <c:v>48.639999000000003</c:v>
                </c:pt>
                <c:pt idx="320">
                  <c:v>49.59</c:v>
                </c:pt>
                <c:pt idx="321">
                  <c:v>54.91</c:v>
                </c:pt>
                <c:pt idx="322">
                  <c:v>55.509998000000003</c:v>
                </c:pt>
                <c:pt idx="323">
                  <c:v>55.259998000000003</c:v>
                </c:pt>
                <c:pt idx="324">
                  <c:v>53.82</c:v>
                </c:pt>
                <c:pt idx="325">
                  <c:v>54.950001</c:v>
                </c:pt>
                <c:pt idx="326">
                  <c:v>54.48</c:v>
                </c:pt>
                <c:pt idx="327">
                  <c:v>55.299999</c:v>
                </c:pt>
                <c:pt idx="328">
                  <c:v>58.049999</c:v>
                </c:pt>
                <c:pt idx="329">
                  <c:v>52.75</c:v>
                </c:pt>
                <c:pt idx="330">
                  <c:v>54.169998</c:v>
                </c:pt>
                <c:pt idx="331">
                  <c:v>56.66</c:v>
                </c:pt>
                <c:pt idx="332">
                  <c:v>69.739998</c:v>
                </c:pt>
                <c:pt idx="333">
                  <c:v>71.319999999999993</c:v>
                </c:pt>
                <c:pt idx="334">
                  <c:v>73.650002000000001</c:v>
                </c:pt>
                <c:pt idx="335">
                  <c:v>73.339995999999999</c:v>
                </c:pt>
                <c:pt idx="336">
                  <c:v>75.190002000000007</c:v>
                </c:pt>
                <c:pt idx="337">
                  <c:v>69.569999999999993</c:v>
                </c:pt>
                <c:pt idx="338">
                  <c:v>72.470000999999996</c:v>
                </c:pt>
                <c:pt idx="339">
                  <c:v>78.480002999999996</c:v>
                </c:pt>
                <c:pt idx="340">
                  <c:v>82.349997999999999</c:v>
                </c:pt>
                <c:pt idx="341">
                  <c:v>81.349997999999999</c:v>
                </c:pt>
                <c:pt idx="342">
                  <c:v>90.139999000000003</c:v>
                </c:pt>
                <c:pt idx="343">
                  <c:v>96.68</c:v>
                </c:pt>
                <c:pt idx="344">
                  <c:v>92.760002</c:v>
                </c:pt>
                <c:pt idx="345">
                  <c:v>88.389999000000003</c:v>
                </c:pt>
                <c:pt idx="346">
                  <c:v>90.290001000000004</c:v>
                </c:pt>
                <c:pt idx="347">
                  <c:v>89.809997999999993</c:v>
                </c:pt>
                <c:pt idx="348">
                  <c:v>101.279999</c:v>
                </c:pt>
                <c:pt idx="349">
                  <c:v>105.19000200000001</c:v>
                </c:pt>
                <c:pt idx="350">
                  <c:v>104.510002</c:v>
                </c:pt>
                <c:pt idx="351">
                  <c:v>104.08000199999999</c:v>
                </c:pt>
                <c:pt idx="352">
                  <c:v>108.449997</c:v>
                </c:pt>
                <c:pt idx="353">
                  <c:v>114.230003</c:v>
                </c:pt>
                <c:pt idx="354">
                  <c:v>110</c:v>
                </c:pt>
                <c:pt idx="355">
                  <c:v>115.599998</c:v>
                </c:pt>
                <c:pt idx="356">
                  <c:v>111.620003</c:v>
                </c:pt>
                <c:pt idx="357">
                  <c:v>115.94000200000001</c:v>
                </c:pt>
                <c:pt idx="358">
                  <c:v>128.14999399999999</c:v>
                </c:pt>
                <c:pt idx="359">
                  <c:v>132.46000699999999</c:v>
                </c:pt>
                <c:pt idx="360">
                  <c:v>118.040001</c:v>
                </c:pt>
                <c:pt idx="361">
                  <c:v>120.68</c:v>
                </c:pt>
                <c:pt idx="362">
                  <c:v>136.970001</c:v>
                </c:pt>
                <c:pt idx="363">
                  <c:v>136.03999300000001</c:v>
                </c:pt>
                <c:pt idx="364">
                  <c:v>125.769997</c:v>
                </c:pt>
                <c:pt idx="365">
                  <c:v>105.160004</c:v>
                </c:pt>
                <c:pt idx="366">
                  <c:v>109.83000199999999</c:v>
                </c:pt>
                <c:pt idx="367">
                  <c:v>99.93</c:v>
                </c:pt>
                <c:pt idx="368">
                  <c:v>101.389999</c:v>
                </c:pt>
                <c:pt idx="369">
                  <c:v>101.879997</c:v>
                </c:pt>
                <c:pt idx="370">
                  <c:v>102.239998</c:v>
                </c:pt>
                <c:pt idx="371">
                  <c:v>96.150002000000001</c:v>
                </c:pt>
                <c:pt idx="372">
                  <c:v>95.089995999999999</c:v>
                </c:pt>
                <c:pt idx="373">
                  <c:v>112.849998</c:v>
                </c:pt>
                <c:pt idx="374">
                  <c:v>114.379997</c:v>
                </c:pt>
                <c:pt idx="375">
                  <c:v>122.44000200000001</c:v>
                </c:pt>
                <c:pt idx="376">
                  <c:v>127.269997</c:v>
                </c:pt>
                <c:pt idx="377">
                  <c:v>144.36999499999999</c:v>
                </c:pt>
                <c:pt idx="378">
                  <c:v>143.83999600000001</c:v>
                </c:pt>
                <c:pt idx="379">
                  <c:v>144.33999600000001</c:v>
                </c:pt>
                <c:pt idx="380">
                  <c:v>138.020004</c:v>
                </c:pt>
                <c:pt idx="381">
                  <c:v>157.61000100000001</c:v>
                </c:pt>
                <c:pt idx="382">
                  <c:v>157.78999300000001</c:v>
                </c:pt>
                <c:pt idx="383">
                  <c:v>157.13999899999999</c:v>
                </c:pt>
                <c:pt idx="384">
                  <c:v>169.759995</c:v>
                </c:pt>
                <c:pt idx="385">
                  <c:v>174.520004</c:v>
                </c:pt>
                <c:pt idx="386">
                  <c:v>173.979996</c:v>
                </c:pt>
                <c:pt idx="387">
                  <c:v>185.94000199999999</c:v>
                </c:pt>
                <c:pt idx="388">
                  <c:v>217.39999399999999</c:v>
                </c:pt>
                <c:pt idx="389">
                  <c:v>200.91000399999999</c:v>
                </c:pt>
                <c:pt idx="390">
                  <c:v>199.36999499999999</c:v>
                </c:pt>
                <c:pt idx="391">
                  <c:v>207.30999800000001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workbookViewId="0">
      <selection activeCell="E26" sqref="E2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92</v>
      </c>
      <c r="C2" s="19"/>
      <c r="E2" s="24" t="s">
        <v>46</v>
      </c>
      <c r="F2" s="59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45374</v>
      </c>
      <c r="E3" s="5" t="s">
        <v>93</v>
      </c>
      <c r="F3" s="28" t="s">
        <v>94</v>
      </c>
      <c r="H3" s="5" t="s">
        <v>121</v>
      </c>
      <c r="I3" s="10">
        <v>77146</v>
      </c>
      <c r="J3" s="38">
        <f t="shared" ref="J3:J11" si="0">I3/($C$7*1000)</f>
        <v>1.3898443751189716E-3</v>
      </c>
      <c r="L3" s="5" t="s">
        <v>119</v>
      </c>
      <c r="M3" t="s">
        <v>120</v>
      </c>
      <c r="N3" s="37"/>
    </row>
    <row r="4" spans="2:14" x14ac:dyDescent="0.25">
      <c r="B4" s="5"/>
      <c r="C4" s="21">
        <v>1.4583333333333334E-2</v>
      </c>
      <c r="E4" s="5" t="s">
        <v>95</v>
      </c>
      <c r="F4" s="28" t="s">
        <v>96</v>
      </c>
      <c r="H4" s="5" t="s">
        <v>123</v>
      </c>
      <c r="I4" s="10">
        <v>84463</v>
      </c>
      <c r="J4" s="38">
        <f t="shared" si="0"/>
        <v>1.5216657435988088E-3</v>
      </c>
      <c r="L4" s="5" t="s">
        <v>121</v>
      </c>
      <c r="M4" t="s">
        <v>122</v>
      </c>
      <c r="N4" s="13"/>
    </row>
    <row r="5" spans="2:14" x14ac:dyDescent="0.25">
      <c r="B5" s="5"/>
      <c r="C5" s="13"/>
      <c r="E5" s="5" t="s">
        <v>97</v>
      </c>
      <c r="F5" s="28" t="s">
        <v>98</v>
      </c>
      <c r="H5" t="s">
        <v>112</v>
      </c>
      <c r="I5" s="10">
        <v>60257</v>
      </c>
      <c r="J5" s="38">
        <f t="shared" si="0"/>
        <v>1.0855760831610696E-3</v>
      </c>
      <c r="L5" s="5" t="s">
        <v>123</v>
      </c>
      <c r="M5" t="s">
        <v>124</v>
      </c>
      <c r="N5" s="13"/>
    </row>
    <row r="6" spans="2:14" x14ac:dyDescent="0.25">
      <c r="B6" s="5" t="s">
        <v>0</v>
      </c>
      <c r="C6" s="13">
        <v>205.6</v>
      </c>
      <c r="E6" s="5" t="s">
        <v>99</v>
      </c>
      <c r="F6" s="28" t="s">
        <v>100</v>
      </c>
      <c r="H6" t="s">
        <v>113</v>
      </c>
      <c r="I6" s="10">
        <v>19318</v>
      </c>
      <c r="J6" s="38">
        <f t="shared" si="0"/>
        <v>3.4802859044601528E-4</v>
      </c>
      <c r="L6" s="5" t="s">
        <v>125</v>
      </c>
      <c r="M6" t="s">
        <v>126</v>
      </c>
      <c r="N6" s="13"/>
    </row>
    <row r="7" spans="2:14" x14ac:dyDescent="0.25">
      <c r="B7" s="5" t="s">
        <v>1</v>
      </c>
      <c r="C7" s="15">
        <v>55506.934000000001</v>
      </c>
      <c r="E7" s="5" t="s">
        <v>101</v>
      </c>
      <c r="F7" s="28" t="s">
        <v>102</v>
      </c>
      <c r="H7" t="s">
        <v>114</v>
      </c>
      <c r="I7" s="10">
        <v>101865</v>
      </c>
      <c r="J7" s="38">
        <f t="shared" si="0"/>
        <v>1.8351761241217179E-3</v>
      </c>
      <c r="L7" s="5" t="s">
        <v>127</v>
      </c>
      <c r="M7" t="s">
        <v>128</v>
      </c>
      <c r="N7" s="13"/>
    </row>
    <row r="8" spans="2:14" x14ac:dyDescent="0.25">
      <c r="B8" s="5" t="s">
        <v>2</v>
      </c>
      <c r="C8" s="15">
        <f>C6*C7</f>
        <v>11412225.6304</v>
      </c>
      <c r="E8" s="5" t="s">
        <v>103</v>
      </c>
      <c r="F8" s="28" t="s">
        <v>102</v>
      </c>
      <c r="H8" t="s">
        <v>115</v>
      </c>
      <c r="I8" s="10">
        <v>1946</v>
      </c>
      <c r="J8" s="38">
        <f t="shared" si="0"/>
        <v>3.5058682938603668E-5</v>
      </c>
      <c r="L8" s="5" t="s">
        <v>129</v>
      </c>
      <c r="M8" t="s">
        <v>130</v>
      </c>
      <c r="N8" s="13"/>
    </row>
    <row r="9" spans="2:14" x14ac:dyDescent="0.25">
      <c r="B9" s="5" t="s">
        <v>3</v>
      </c>
      <c r="C9" s="15">
        <f>Model!E29</f>
        <v>120778</v>
      </c>
      <c r="E9" s="5" t="s">
        <v>104</v>
      </c>
      <c r="F9" s="28" t="s">
        <v>105</v>
      </c>
      <c r="H9" t="s">
        <v>116</v>
      </c>
      <c r="I9" s="10">
        <v>302</v>
      </c>
      <c r="J9" s="38">
        <f t="shared" si="0"/>
        <v>5.4407616893413711E-6</v>
      </c>
      <c r="L9" s="5" t="s">
        <v>131</v>
      </c>
      <c r="M9" t="s">
        <v>132</v>
      </c>
      <c r="N9" s="13"/>
    </row>
    <row r="10" spans="2:14" x14ac:dyDescent="0.25">
      <c r="B10" s="5" t="s">
        <v>4</v>
      </c>
      <c r="C10" s="15">
        <f>Model!E40+Model!E44</f>
        <v>66456</v>
      </c>
      <c r="E10" s="5" t="s">
        <v>106</v>
      </c>
      <c r="F10" s="28" t="s">
        <v>107</v>
      </c>
      <c r="H10" t="s">
        <v>117</v>
      </c>
      <c r="I10" s="10">
        <v>157</v>
      </c>
      <c r="J10" s="38">
        <f t="shared" si="0"/>
        <v>2.828475447770183E-6</v>
      </c>
      <c r="L10" s="5" t="s">
        <v>133</v>
      </c>
      <c r="M10" t="s">
        <v>134</v>
      </c>
      <c r="N10" s="13"/>
    </row>
    <row r="11" spans="2:14" x14ac:dyDescent="0.25">
      <c r="B11" s="5" t="s">
        <v>34</v>
      </c>
      <c r="C11" s="15">
        <f>C9-C10</f>
        <v>54322</v>
      </c>
      <c r="E11" s="5" t="s">
        <v>108</v>
      </c>
      <c r="F11" s="28" t="s">
        <v>109</v>
      </c>
      <c r="H11" t="s">
        <v>118</v>
      </c>
      <c r="I11" s="10">
        <v>23813</v>
      </c>
      <c r="J11" s="38">
        <f t="shared" si="0"/>
        <v>4.2900946393472213E-4</v>
      </c>
      <c r="L11" s="5"/>
      <c r="N11" s="13"/>
    </row>
    <row r="12" spans="2:14" x14ac:dyDescent="0.25">
      <c r="B12" s="5" t="s">
        <v>5</v>
      </c>
      <c r="C12" s="15">
        <f>C8-C9+C10</f>
        <v>11357903.6304</v>
      </c>
      <c r="E12" s="5" t="s">
        <v>110</v>
      </c>
      <c r="F12" s="28" t="s">
        <v>111</v>
      </c>
      <c r="J12" s="13"/>
      <c r="L12" s="5"/>
      <c r="N12" s="13"/>
    </row>
    <row r="13" spans="2:14" x14ac:dyDescent="0.25">
      <c r="B13" s="5" t="s">
        <v>45</v>
      </c>
      <c r="C13" s="36">
        <f>C6/Model!E16</f>
        <v>175.33974321469199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C6/Model!F17</f>
        <v>64.25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C6/Model!G17</f>
        <v>52.448979591836732</v>
      </c>
    </row>
    <row r="16" spans="2:14" x14ac:dyDescent="0.25">
      <c r="B16" s="5" t="s">
        <v>41</v>
      </c>
      <c r="C16" s="6">
        <f>Model!F17/Model!E16-1</f>
        <v>1.7290232406955957</v>
      </c>
    </row>
    <row r="17" spans="2:14" x14ac:dyDescent="0.25">
      <c r="B17" s="5" t="s">
        <v>42</v>
      </c>
      <c r="C17" s="6">
        <f>Model!G17/Model!F17-1</f>
        <v>0.22499999999999987</v>
      </c>
      <c r="E17" s="33" t="s">
        <v>52</v>
      </c>
      <c r="L17" s="71"/>
      <c r="M17" s="72"/>
      <c r="N17" s="73"/>
    </row>
    <row r="18" spans="2:14" x14ac:dyDescent="0.25">
      <c r="B18" s="5" t="s">
        <v>65</v>
      </c>
      <c r="C18" s="50">
        <f>C14/C16</f>
        <v>37.159708723262661</v>
      </c>
      <c r="L18" s="74"/>
      <c r="M18" s="75"/>
      <c r="N18" s="76"/>
    </row>
    <row r="19" spans="2:14" x14ac:dyDescent="0.25">
      <c r="B19" s="5" t="s">
        <v>66</v>
      </c>
      <c r="C19" s="50">
        <f>C15/C17</f>
        <v>233.10657596371894</v>
      </c>
      <c r="L19" s="74"/>
      <c r="M19" s="75"/>
      <c r="N19" s="76"/>
    </row>
    <row r="20" spans="2:14" x14ac:dyDescent="0.25">
      <c r="B20" s="5" t="s">
        <v>80</v>
      </c>
      <c r="C20" s="6">
        <f>Model!F4/Model!E3-1</f>
        <v>0.71628279812868412</v>
      </c>
      <c r="L20" s="74"/>
      <c r="M20" s="75"/>
      <c r="N20" s="76"/>
    </row>
    <row r="21" spans="2:14" x14ac:dyDescent="0.25">
      <c r="B21" s="5" t="s">
        <v>81</v>
      </c>
      <c r="C21" s="6">
        <f>Model!G4/Model!F4-1</f>
        <v>0.27836047752300042</v>
      </c>
      <c r="L21" s="74"/>
      <c r="M21" s="75"/>
      <c r="N21" s="76"/>
    </row>
    <row r="22" spans="2:14" x14ac:dyDescent="0.25">
      <c r="B22" s="5" t="s">
        <v>67</v>
      </c>
      <c r="C22" s="15">
        <f>Model!E12+Model!E10</f>
        <v>62056</v>
      </c>
      <c r="L22" s="74"/>
      <c r="M22" s="75"/>
      <c r="N22" s="76"/>
    </row>
    <row r="23" spans="2:14" x14ac:dyDescent="0.25">
      <c r="B23" s="5" t="s">
        <v>16</v>
      </c>
      <c r="C23" s="15">
        <f>Model!E12</f>
        <v>64074</v>
      </c>
      <c r="L23" s="74"/>
      <c r="M23" s="75"/>
      <c r="N23" s="76"/>
    </row>
    <row r="24" spans="2:14" x14ac:dyDescent="0.25">
      <c r="B24" s="5" t="s">
        <v>28</v>
      </c>
      <c r="C24" s="7">
        <f>Model!E18</f>
        <v>0.6744407819723448</v>
      </c>
      <c r="L24" s="74"/>
      <c r="M24" s="75"/>
      <c r="N24" s="76"/>
    </row>
    <row r="25" spans="2:14" x14ac:dyDescent="0.25">
      <c r="B25" s="5" t="s">
        <v>29</v>
      </c>
      <c r="C25" s="7">
        <f>Model!E19</f>
        <v>0.10629806994630678</v>
      </c>
      <c r="L25" s="74"/>
      <c r="M25" s="75"/>
      <c r="N25" s="76"/>
    </row>
    <row r="26" spans="2:14" x14ac:dyDescent="0.25">
      <c r="B26" s="5" t="s">
        <v>68</v>
      </c>
      <c r="C26" s="36">
        <f>C12/C23</f>
        <v>177.26228470830603</v>
      </c>
      <c r="L26" s="74"/>
      <c r="M26" s="75"/>
      <c r="N26" s="76"/>
    </row>
    <row r="27" spans="2:14" x14ac:dyDescent="0.25">
      <c r="B27" s="5" t="s">
        <v>82</v>
      </c>
      <c r="C27" s="80">
        <f>Model!P44/Model!P49</f>
        <v>0.26765968115866523</v>
      </c>
      <c r="E27" t="s">
        <v>70</v>
      </c>
      <c r="L27" s="74"/>
      <c r="M27" s="75"/>
      <c r="N27" s="76"/>
    </row>
    <row r="28" spans="2:14" x14ac:dyDescent="0.25">
      <c r="B28" s="5" t="s">
        <v>83</v>
      </c>
      <c r="C28" s="36">
        <f>C22/-Model!E10</f>
        <v>30.75123885034688</v>
      </c>
      <c r="L28" s="77"/>
      <c r="M28" s="78"/>
      <c r="N28" s="79"/>
    </row>
    <row r="29" spans="2:14" x14ac:dyDescent="0.25">
      <c r="B29" s="5" t="s">
        <v>84</v>
      </c>
      <c r="C29" s="36">
        <f>Model!P33/Model!P43</f>
        <v>1.5016224388408228</v>
      </c>
    </row>
    <row r="30" spans="2:14" x14ac:dyDescent="0.25">
      <c r="B30" s="5" t="s">
        <v>85</v>
      </c>
      <c r="C30" s="36">
        <f>(Model!P29+Model!P30)/Model!P43</f>
        <v>0.63962051766197159</v>
      </c>
    </row>
    <row r="31" spans="2:14" x14ac:dyDescent="0.25">
      <c r="B31" s="5" t="s">
        <v>86</v>
      </c>
      <c r="C31" s="6">
        <f>(Model!P33-Model!P43)/Model!P39</f>
        <v>0.13711377228219482</v>
      </c>
    </row>
    <row r="32" spans="2:14" x14ac:dyDescent="0.25">
      <c r="B32" s="5" t="s">
        <v>87</v>
      </c>
      <c r="C32" s="36">
        <f>(Model!P39-Model!P48)/Main!C7</f>
        <v>11.065716582364287</v>
      </c>
    </row>
    <row r="33" spans="2:9" x14ac:dyDescent="0.25">
      <c r="B33" s="5" t="s">
        <v>88</v>
      </c>
      <c r="C33" s="36">
        <f>Model!P3/Model!P39</f>
        <v>0.24447073132879299</v>
      </c>
    </row>
    <row r="34" spans="2:9" x14ac:dyDescent="0.25">
      <c r="B34" s="5" t="s">
        <v>89</v>
      </c>
      <c r="C34" s="38">
        <f>Model!P14/Model!P39</f>
        <v>2.4260929509042808E-2</v>
      </c>
    </row>
    <row r="35" spans="2:9" x14ac:dyDescent="0.25">
      <c r="B35" s="5" t="s">
        <v>90</v>
      </c>
      <c r="C35" s="38">
        <f>Model!P14/Model!P49</f>
        <v>4.3775560707494332E-2</v>
      </c>
    </row>
    <row r="36" spans="2:9" x14ac:dyDescent="0.25">
      <c r="B36" s="22" t="s">
        <v>91</v>
      </c>
      <c r="C36" s="23"/>
    </row>
    <row r="41" spans="2:9" x14ac:dyDescent="0.25">
      <c r="E41" s="57"/>
      <c r="F41" s="57"/>
      <c r="G41" s="58"/>
      <c r="H41" s="58"/>
      <c r="I41" s="58"/>
    </row>
    <row r="42" spans="2:9" x14ac:dyDescent="0.25">
      <c r="E42" s="57"/>
      <c r="F42" s="57"/>
      <c r="G42" s="58"/>
      <c r="H42" s="58"/>
      <c r="I42" s="58"/>
    </row>
    <row r="43" spans="2:9" x14ac:dyDescent="0.25">
      <c r="E43" s="57"/>
      <c r="F43" s="57"/>
      <c r="G43" s="58"/>
      <c r="H43" s="58"/>
      <c r="I43" s="58"/>
    </row>
    <row r="44" spans="2:9" x14ac:dyDescent="0.25">
      <c r="E44" s="57"/>
      <c r="F44" s="57"/>
      <c r="G44" s="58"/>
      <c r="H44" s="58"/>
      <c r="I44" s="58"/>
    </row>
    <row r="45" spans="2:9" x14ac:dyDescent="0.25">
      <c r="E45" s="57"/>
      <c r="F45" s="57"/>
      <c r="G45" s="58"/>
      <c r="H45" s="58"/>
      <c r="I45" s="5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R70"/>
  <sheetViews>
    <sheetView zoomScaleNormal="10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ColWidth="11.42578125" defaultRowHeight="15" x14ac:dyDescent="0.25"/>
  <cols>
    <col min="1" max="1" width="27.28515625" customWidth="1"/>
    <col min="5" max="5" width="11.42578125" style="13"/>
    <col min="16" max="16" width="11.42578125" style="13"/>
  </cols>
  <sheetData>
    <row r="1" spans="1:18" x14ac:dyDescent="0.25">
      <c r="A1" s="8" t="s">
        <v>35</v>
      </c>
      <c r="B1" s="12">
        <v>43921</v>
      </c>
      <c r="C1" s="12">
        <v>44286</v>
      </c>
      <c r="D1" s="12">
        <v>44651</v>
      </c>
      <c r="E1" s="20">
        <v>45016</v>
      </c>
      <c r="J1" s="12">
        <v>44742</v>
      </c>
      <c r="K1" s="12">
        <v>44834</v>
      </c>
      <c r="L1" s="20">
        <v>44926</v>
      </c>
      <c r="M1" s="20">
        <v>44957</v>
      </c>
      <c r="N1" s="12">
        <v>45107</v>
      </c>
      <c r="O1" s="12">
        <v>45199</v>
      </c>
      <c r="P1" s="20">
        <v>45291</v>
      </c>
    </row>
    <row r="2" spans="1:18" x14ac:dyDescent="0.25">
      <c r="B2" t="s">
        <v>15</v>
      </c>
      <c r="C2" t="s">
        <v>11</v>
      </c>
      <c r="D2" t="s">
        <v>12</v>
      </c>
      <c r="E2" s="13" t="s">
        <v>13</v>
      </c>
      <c r="F2" t="s">
        <v>31</v>
      </c>
      <c r="G2" t="s">
        <v>64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33</v>
      </c>
      <c r="O2" t="s">
        <v>37</v>
      </c>
      <c r="P2" s="13" t="s">
        <v>38</v>
      </c>
      <c r="Q2" t="s">
        <v>60</v>
      </c>
      <c r="R2" t="s">
        <v>63</v>
      </c>
    </row>
    <row r="3" spans="1:18" s="1" customFormat="1" x14ac:dyDescent="0.25">
      <c r="A3" s="1" t="s">
        <v>14</v>
      </c>
      <c r="B3" s="11">
        <v>282851</v>
      </c>
      <c r="C3" s="11">
        <v>318110</v>
      </c>
      <c r="D3" s="11">
        <v>392155</v>
      </c>
      <c r="E3" s="14">
        <v>578844</v>
      </c>
      <c r="F3" s="43"/>
      <c r="G3" s="43"/>
      <c r="I3" s="11"/>
      <c r="J3" s="11">
        <v>122601</v>
      </c>
      <c r="K3" s="11">
        <v>122349</v>
      </c>
      <c r="L3" s="11">
        <v>146537</v>
      </c>
      <c r="M3" s="11">
        <f>E3-L3-K3-J3</f>
        <v>187357</v>
      </c>
      <c r="N3" s="11">
        <v>216339</v>
      </c>
      <c r="O3" s="11">
        <v>215507</v>
      </c>
      <c r="P3" s="14">
        <v>270943</v>
      </c>
      <c r="Q3" s="43">
        <f>F4-P3-O3-N3</f>
        <v>290671</v>
      </c>
      <c r="R3" s="65"/>
    </row>
    <row r="4" spans="1:18" x14ac:dyDescent="0.25">
      <c r="A4" s="9" t="s">
        <v>62</v>
      </c>
      <c r="B4" s="10"/>
      <c r="C4" s="10"/>
      <c r="D4" s="10"/>
      <c r="E4" s="15"/>
      <c r="F4" s="42">
        <v>993460</v>
      </c>
      <c r="G4" s="42">
        <v>1270000</v>
      </c>
      <c r="J4" s="40"/>
      <c r="K4" s="40"/>
      <c r="L4" s="40"/>
      <c r="M4" s="11">
        <f t="shared" ref="M4:M13" si="0">E4-L4-K4-J4</f>
        <v>0</v>
      </c>
      <c r="N4" s="40"/>
      <c r="O4" s="40"/>
      <c r="P4" s="15"/>
      <c r="Q4" s="40"/>
      <c r="R4" s="40"/>
    </row>
    <row r="5" spans="1:18" s="1" customFormat="1" x14ac:dyDescent="0.25">
      <c r="A5" s="1" t="s">
        <v>57</v>
      </c>
      <c r="B5" s="11">
        <v>101728</v>
      </c>
      <c r="C5" s="11">
        <v>111912</v>
      </c>
      <c r="D5" s="10">
        <v>140423</v>
      </c>
      <c r="E5" s="14">
        <v>188448</v>
      </c>
      <c r="F5" s="43">
        <f>F4*(1-F18)</f>
        <v>288103.40000000002</v>
      </c>
      <c r="G5" s="43">
        <f>G4*(1-G18)</f>
        <v>368300.00000000006</v>
      </c>
      <c r="J5" s="40">
        <v>39616</v>
      </c>
      <c r="K5" s="11">
        <v>42789</v>
      </c>
      <c r="L5" s="11">
        <v>47812</v>
      </c>
      <c r="M5" s="11">
        <f t="shared" si="0"/>
        <v>58231</v>
      </c>
      <c r="N5" s="11">
        <v>63767</v>
      </c>
      <c r="O5" s="11">
        <v>63142</v>
      </c>
      <c r="P5" s="14">
        <v>78986</v>
      </c>
      <c r="Q5" s="43">
        <f>F5-P5-O5-N5</f>
        <v>82208.400000000023</v>
      </c>
      <c r="R5" s="65"/>
    </row>
    <row r="6" spans="1:18" x14ac:dyDescent="0.25">
      <c r="A6" t="s">
        <v>135</v>
      </c>
      <c r="B6" s="10">
        <v>157155</v>
      </c>
      <c r="C6" s="10">
        <v>194157</v>
      </c>
      <c r="D6" s="10">
        <v>221912</v>
      </c>
      <c r="E6" s="15">
        <v>322253</v>
      </c>
      <c r="F6" s="40">
        <f>E6*1.55</f>
        <v>499492.15</v>
      </c>
      <c r="G6" s="40">
        <f>F6*1.1</f>
        <v>549441.36500000011</v>
      </c>
      <c r="J6" s="10">
        <v>61555</v>
      </c>
      <c r="K6" s="10">
        <v>64183</v>
      </c>
      <c r="L6" s="10">
        <v>75434</v>
      </c>
      <c r="M6" s="10">
        <f>E6-L6-K6-J6</f>
        <v>121081</v>
      </c>
      <c r="N6" s="10">
        <v>91939</v>
      </c>
      <c r="O6" s="10">
        <v>112186</v>
      </c>
      <c r="P6" s="15">
        <v>160121</v>
      </c>
      <c r="Q6" s="40">
        <f>F6-P6-O6-N6</f>
        <v>135246.15000000002</v>
      </c>
      <c r="R6" s="9"/>
    </row>
    <row r="7" spans="1:18" x14ac:dyDescent="0.25">
      <c r="A7" t="s">
        <v>69</v>
      </c>
      <c r="B7" s="10">
        <v>-5982</v>
      </c>
      <c r="C7" s="10">
        <v>2641</v>
      </c>
      <c r="D7" s="10">
        <v>50</v>
      </c>
      <c r="E7" s="15">
        <v>0</v>
      </c>
      <c r="F7" s="40"/>
      <c r="G7" s="40"/>
      <c r="J7" s="10">
        <v>0</v>
      </c>
      <c r="K7" s="10">
        <v>0</v>
      </c>
      <c r="L7" s="10">
        <v>0</v>
      </c>
      <c r="M7" s="10">
        <f t="shared" si="0"/>
        <v>0</v>
      </c>
      <c r="N7" s="10">
        <v>0</v>
      </c>
      <c r="O7" s="10">
        <v>0</v>
      </c>
      <c r="P7" s="15">
        <v>0</v>
      </c>
      <c r="Q7" s="40">
        <f>F7-P7-O7-N7</f>
        <v>0</v>
      </c>
      <c r="R7" s="9"/>
    </row>
    <row r="8" spans="1:18" s="1" customFormat="1" x14ac:dyDescent="0.25">
      <c r="A8" s="1" t="s">
        <v>20</v>
      </c>
      <c r="B8" s="11">
        <f t="shared" ref="B8:E8" si="1">B3-B5-B6-B7</f>
        <v>29950</v>
      </c>
      <c r="C8" s="11">
        <f t="shared" si="1"/>
        <v>9400</v>
      </c>
      <c r="D8" s="11">
        <f t="shared" si="1"/>
        <v>29770</v>
      </c>
      <c r="E8" s="14">
        <f t="shared" si="1"/>
        <v>68143</v>
      </c>
      <c r="F8" s="43">
        <f>F4-F5-F6-F7</f>
        <v>205864.44999999995</v>
      </c>
      <c r="G8" s="43">
        <f>G4-G5-G6-G7</f>
        <v>352258.63499999989</v>
      </c>
      <c r="J8" s="11">
        <f t="shared" ref="J8" si="2">J3-J5-J6-J7</f>
        <v>21430</v>
      </c>
      <c r="K8" s="11">
        <f t="shared" ref="K8" si="3">K3-K5-K6-K7</f>
        <v>15377</v>
      </c>
      <c r="L8" s="11">
        <f t="shared" ref="L8" si="4">L3-L5-L6-L7</f>
        <v>23291</v>
      </c>
      <c r="M8" s="11">
        <f t="shared" ref="M8" si="5">M3-M5-M6-M7</f>
        <v>8045</v>
      </c>
      <c r="N8" s="11">
        <f>N3-N5-N6-N7</f>
        <v>60633</v>
      </c>
      <c r="O8" s="11">
        <f t="shared" ref="O8" si="6">O3-O5-O6-O7</f>
        <v>40179</v>
      </c>
      <c r="P8" s="14">
        <f t="shared" ref="P8:Q8" si="7">P3-P5-P6-P7</f>
        <v>31836</v>
      </c>
      <c r="Q8" s="43">
        <f t="shared" si="7"/>
        <v>73216.449999999953</v>
      </c>
      <c r="R8" s="65"/>
    </row>
    <row r="9" spans="1:18" x14ac:dyDescent="0.25">
      <c r="A9" t="s">
        <v>136</v>
      </c>
      <c r="B9" s="10">
        <v>426</v>
      </c>
      <c r="C9" s="10">
        <v>-1620</v>
      </c>
      <c r="D9" s="10">
        <v>-1438</v>
      </c>
      <c r="E9" s="15">
        <v>-1875</v>
      </c>
      <c r="F9" s="40">
        <v>-1875</v>
      </c>
      <c r="G9" s="40">
        <v>-1875</v>
      </c>
      <c r="J9" s="10">
        <v>-1663</v>
      </c>
      <c r="K9" s="10">
        <v>-1262</v>
      </c>
      <c r="L9" s="10">
        <v>730</v>
      </c>
      <c r="M9" s="10">
        <f t="shared" si="0"/>
        <v>320</v>
      </c>
      <c r="N9" s="10">
        <v>399</v>
      </c>
      <c r="O9" s="10">
        <v>-1062</v>
      </c>
      <c r="P9" s="15">
        <v>2565</v>
      </c>
      <c r="Q9" s="40">
        <f>F9-P9-O9-N9</f>
        <v>-3777</v>
      </c>
      <c r="R9" s="9"/>
    </row>
    <row r="10" spans="1:18" x14ac:dyDescent="0.25">
      <c r="A10" t="s">
        <v>137</v>
      </c>
      <c r="B10" s="10">
        <v>-6307</v>
      </c>
      <c r="C10" s="10">
        <v>-4090</v>
      </c>
      <c r="D10" s="10">
        <v>-2441</v>
      </c>
      <c r="E10" s="15">
        <v>-2018</v>
      </c>
      <c r="F10" s="40">
        <v>-2018</v>
      </c>
      <c r="G10" s="40">
        <v>-2018</v>
      </c>
      <c r="J10" s="10">
        <v>0</v>
      </c>
      <c r="K10" s="10">
        <v>0</v>
      </c>
      <c r="L10" s="10">
        <v>0</v>
      </c>
      <c r="M10" s="10">
        <f t="shared" si="0"/>
        <v>-2018</v>
      </c>
      <c r="N10" s="10">
        <v>-1720</v>
      </c>
      <c r="O10" s="10">
        <v>0</v>
      </c>
      <c r="P10" s="15">
        <v>0</v>
      </c>
      <c r="Q10" s="40">
        <f>F10-P10-O10-N10</f>
        <v>-298</v>
      </c>
      <c r="R10" s="9"/>
    </row>
    <row r="11" spans="1:18" x14ac:dyDescent="0.25">
      <c r="A11" t="s">
        <v>138</v>
      </c>
      <c r="B11" s="10">
        <v>0</v>
      </c>
      <c r="C11" s="10">
        <v>0</v>
      </c>
      <c r="D11" s="10">
        <v>-460</v>
      </c>
      <c r="E11" s="15">
        <v>-176</v>
      </c>
      <c r="F11" s="40"/>
      <c r="G11" s="40"/>
      <c r="J11" s="10">
        <v>-663</v>
      </c>
      <c r="K11" s="10">
        <v>-786</v>
      </c>
      <c r="L11" s="10">
        <f>-463-176</f>
        <v>-639</v>
      </c>
      <c r="M11" s="10">
        <f t="shared" si="0"/>
        <v>1912</v>
      </c>
      <c r="N11" s="10">
        <v>341</v>
      </c>
      <c r="O11" s="10">
        <v>623</v>
      </c>
      <c r="P11" s="15">
        <v>-3985</v>
      </c>
      <c r="Q11" s="40">
        <f>F11-P11-O11-N11</f>
        <v>3021</v>
      </c>
      <c r="R11" s="9"/>
    </row>
    <row r="12" spans="1:18" s="1" customFormat="1" x14ac:dyDescent="0.25">
      <c r="A12" s="1" t="s">
        <v>16</v>
      </c>
      <c r="B12" s="11">
        <f t="shared" ref="B12:F12" si="8">B8+B9+B10+B11</f>
        <v>24069</v>
      </c>
      <c r="C12" s="11">
        <f t="shared" si="8"/>
        <v>3690</v>
      </c>
      <c r="D12" s="11">
        <f t="shared" si="8"/>
        <v>25431</v>
      </c>
      <c r="E12" s="14">
        <f t="shared" si="8"/>
        <v>64074</v>
      </c>
      <c r="F12" s="43">
        <f t="shared" si="8"/>
        <v>201971.44999999995</v>
      </c>
      <c r="G12" s="43">
        <f>G8+G9+G10+G11</f>
        <v>348365.63499999989</v>
      </c>
      <c r="J12" s="11">
        <f t="shared" ref="J12:Q12" si="9">J8+J9+J10+J11</f>
        <v>19104</v>
      </c>
      <c r="K12" s="11">
        <f t="shared" si="9"/>
        <v>13329</v>
      </c>
      <c r="L12" s="11">
        <f t="shared" si="9"/>
        <v>23382</v>
      </c>
      <c r="M12" s="11">
        <f t="shared" si="9"/>
        <v>8259</v>
      </c>
      <c r="N12" s="11">
        <f t="shared" si="9"/>
        <v>59653</v>
      </c>
      <c r="O12" s="11">
        <f t="shared" si="9"/>
        <v>39740</v>
      </c>
      <c r="P12" s="14">
        <f t="shared" si="9"/>
        <v>30416</v>
      </c>
      <c r="Q12" s="43">
        <f t="shared" si="9"/>
        <v>72162.449999999953</v>
      </c>
      <c r="R12" s="65"/>
    </row>
    <row r="13" spans="1:18" x14ac:dyDescent="0.25">
      <c r="A13" t="s">
        <v>17</v>
      </c>
      <c r="B13" s="10">
        <v>-6185</v>
      </c>
      <c r="C13" s="10">
        <v>2542</v>
      </c>
      <c r="D13" s="10">
        <v>-3661</v>
      </c>
      <c r="E13" s="15">
        <v>-2544</v>
      </c>
      <c r="F13" s="40">
        <f>F12*-F22</f>
        <v>-26256.288499999995</v>
      </c>
      <c r="G13" s="40">
        <f>G12*-G22</f>
        <v>-45287.532549999989</v>
      </c>
      <c r="J13" s="10">
        <v>-4635</v>
      </c>
      <c r="K13" s="10">
        <v>-1619</v>
      </c>
      <c r="L13" s="10">
        <v>-4277</v>
      </c>
      <c r="M13" s="10">
        <f t="shared" si="0"/>
        <v>7987</v>
      </c>
      <c r="N13" s="10">
        <v>-6676</v>
      </c>
      <c r="O13" s="10">
        <v>-6469</v>
      </c>
      <c r="P13" s="15">
        <v>-3528</v>
      </c>
      <c r="Q13" s="40">
        <f>F13-P13-O13-N13</f>
        <v>-9583.2884999999951</v>
      </c>
      <c r="R13" s="9"/>
    </row>
    <row r="14" spans="1:18" s="1" customFormat="1" x14ac:dyDescent="0.25">
      <c r="A14" s="1" t="s">
        <v>18</v>
      </c>
      <c r="B14" s="11">
        <f t="shared" ref="B14:G14" si="10">B12+B13</f>
        <v>17884</v>
      </c>
      <c r="C14" s="11">
        <f t="shared" si="10"/>
        <v>6232</v>
      </c>
      <c r="D14" s="11">
        <f t="shared" si="10"/>
        <v>21770</v>
      </c>
      <c r="E14" s="14">
        <f t="shared" si="10"/>
        <v>61530</v>
      </c>
      <c r="F14" s="63">
        <f t="shared" si="10"/>
        <v>175715.16149999996</v>
      </c>
      <c r="G14" s="63">
        <f t="shared" si="10"/>
        <v>303078.10244999989</v>
      </c>
      <c r="J14" s="11">
        <f t="shared" ref="J14:Q14" si="11">J12+J13</f>
        <v>14469</v>
      </c>
      <c r="K14" s="11">
        <f t="shared" si="11"/>
        <v>11710</v>
      </c>
      <c r="L14" s="11">
        <f t="shared" si="11"/>
        <v>19105</v>
      </c>
      <c r="M14" s="11">
        <f t="shared" si="11"/>
        <v>16246</v>
      </c>
      <c r="N14" s="11">
        <f t="shared" si="11"/>
        <v>52977</v>
      </c>
      <c r="O14" s="11">
        <f t="shared" si="11"/>
        <v>33271</v>
      </c>
      <c r="P14" s="14">
        <f t="shared" si="11"/>
        <v>26888</v>
      </c>
      <c r="Q14" s="43">
        <f t="shared" si="11"/>
        <v>62579.161499999958</v>
      </c>
      <c r="R14" s="43"/>
    </row>
    <row r="15" spans="1:18" x14ac:dyDescent="0.25">
      <c r="A15" t="s">
        <v>1</v>
      </c>
      <c r="B15" s="10">
        <v>48498</v>
      </c>
      <c r="C15" s="10">
        <v>49377</v>
      </c>
      <c r="D15" s="10">
        <v>50940</v>
      </c>
      <c r="E15" s="15">
        <v>52474</v>
      </c>
      <c r="F15" s="40">
        <v>55140</v>
      </c>
      <c r="G15" s="40">
        <v>55140</v>
      </c>
      <c r="J15" s="10">
        <v>51707</v>
      </c>
      <c r="K15" s="10">
        <v>52298</v>
      </c>
      <c r="L15" s="10">
        <v>52707</v>
      </c>
      <c r="M15" s="10">
        <v>54457</v>
      </c>
      <c r="N15" s="10">
        <v>54457</v>
      </c>
      <c r="O15" s="10">
        <v>54425</v>
      </c>
      <c r="P15" s="15">
        <v>55140</v>
      </c>
      <c r="Q15" s="40">
        <v>55140</v>
      </c>
      <c r="R15" s="40"/>
    </row>
    <row r="16" spans="1:18" s="1" customFormat="1" x14ac:dyDescent="0.25">
      <c r="A16" s="1" t="s">
        <v>19</v>
      </c>
      <c r="B16" s="2">
        <f t="shared" ref="B16:G16" si="12">B14/B15</f>
        <v>0.36875747453503238</v>
      </c>
      <c r="C16" s="2">
        <f t="shared" si="12"/>
        <v>0.12621260910950444</v>
      </c>
      <c r="D16" s="2">
        <f t="shared" si="12"/>
        <v>0.42736552807224187</v>
      </c>
      <c r="E16" s="55">
        <f t="shared" si="12"/>
        <v>1.1725807066356673</v>
      </c>
      <c r="F16" s="69">
        <f t="shared" si="12"/>
        <v>3.1867094940152332</v>
      </c>
      <c r="G16" s="69">
        <f t="shared" si="12"/>
        <v>5.496519812295972</v>
      </c>
      <c r="J16" s="2">
        <f t="shared" ref="J16:Q16" si="13">J14/J15</f>
        <v>0.27982671591854102</v>
      </c>
      <c r="K16" s="2">
        <f t="shared" si="13"/>
        <v>0.22390913610463115</v>
      </c>
      <c r="L16" s="2">
        <f t="shared" si="13"/>
        <v>0.36247557250460088</v>
      </c>
      <c r="M16" s="2">
        <f t="shared" si="13"/>
        <v>0.29832712048037902</v>
      </c>
      <c r="N16" s="2">
        <f t="shared" si="13"/>
        <v>0.97282259397322657</v>
      </c>
      <c r="O16" s="2">
        <f t="shared" si="13"/>
        <v>0.61131832797427654</v>
      </c>
      <c r="P16" s="35">
        <f t="shared" si="13"/>
        <v>0.48763148349655422</v>
      </c>
      <c r="Q16" s="66">
        <f t="shared" si="13"/>
        <v>1.1349140642002169</v>
      </c>
      <c r="R16" s="66"/>
    </row>
    <row r="17" spans="1:18" s="1" customFormat="1" x14ac:dyDescent="0.25">
      <c r="A17" s="9" t="s">
        <v>61</v>
      </c>
      <c r="B17" s="2"/>
      <c r="C17" s="2"/>
      <c r="D17" s="2"/>
      <c r="E17" s="35"/>
      <c r="F17" s="44">
        <v>3.2</v>
      </c>
      <c r="G17" s="70">
        <v>3.92</v>
      </c>
      <c r="J17" s="49"/>
      <c r="K17" s="49"/>
      <c r="L17" s="49"/>
      <c r="M17" s="49"/>
      <c r="N17" s="49"/>
      <c r="O17" s="49"/>
      <c r="P17" s="48"/>
      <c r="Q17" s="66"/>
      <c r="R17" s="66"/>
    </row>
    <row r="18" spans="1:18" s="1" customFormat="1" x14ac:dyDescent="0.25">
      <c r="A18" t="s">
        <v>28</v>
      </c>
      <c r="B18" s="3">
        <f>1-B5/B3</f>
        <v>0.64034774492577362</v>
      </c>
      <c r="C18" s="3">
        <f>1-C5/C3</f>
        <v>0.64819716450284492</v>
      </c>
      <c r="D18" s="3">
        <f>1-D5/D3</f>
        <v>0.64191964911833332</v>
      </c>
      <c r="E18" s="6">
        <f>1-E5/E3</f>
        <v>0.6744407819723448</v>
      </c>
      <c r="F18" s="45">
        <v>0.71</v>
      </c>
      <c r="G18" s="47">
        <v>0.71</v>
      </c>
      <c r="H18" s="61"/>
      <c r="J18" s="3">
        <f t="shared" ref="J18:M18" si="14">1-J5/J3</f>
        <v>0.67687049860930992</v>
      </c>
      <c r="K18" s="3">
        <f t="shared" si="14"/>
        <v>0.65027094622759485</v>
      </c>
      <c r="L18" s="3">
        <f t="shared" si="14"/>
        <v>0.67372063028450158</v>
      </c>
      <c r="M18" s="3">
        <f t="shared" si="14"/>
        <v>0.68919762805766527</v>
      </c>
      <c r="N18" s="3">
        <f>1-N5/N3</f>
        <v>0.70524500899051956</v>
      </c>
      <c r="O18" s="3">
        <f>1-O5/O3</f>
        <v>0.70700719698200065</v>
      </c>
      <c r="P18" s="6">
        <f>1-P5/P3</f>
        <v>0.70847742883189446</v>
      </c>
      <c r="Q18" s="56">
        <f>1-Q5/Q3</f>
        <v>0.7171771521754835</v>
      </c>
      <c r="R18" s="65"/>
    </row>
    <row r="19" spans="1:18" x14ac:dyDescent="0.25">
      <c r="A19" t="s">
        <v>29</v>
      </c>
      <c r="B19" s="4">
        <f>B14/B3</f>
        <v>6.322763575168551E-2</v>
      </c>
      <c r="C19" s="4">
        <f>C14/C3</f>
        <v>1.9590707616862092E-2</v>
      </c>
      <c r="D19" s="4">
        <f>D14/D3</f>
        <v>5.5513763690377527E-2</v>
      </c>
      <c r="E19" s="7">
        <f>E14/E3</f>
        <v>0.10629806994630678</v>
      </c>
      <c r="F19" s="46"/>
      <c r="G19" s="46"/>
      <c r="J19" s="4">
        <f t="shared" ref="J19:M19" si="15">J14/J3</f>
        <v>0.11801698191695011</v>
      </c>
      <c r="K19" s="4">
        <f t="shared" si="15"/>
        <v>9.5709813729576862E-2</v>
      </c>
      <c r="L19" s="4">
        <f t="shared" si="15"/>
        <v>0.13037662842831504</v>
      </c>
      <c r="M19" s="4">
        <f t="shared" si="15"/>
        <v>8.6711465277518315E-2</v>
      </c>
      <c r="N19" s="4">
        <f>N14/N3</f>
        <v>0.24487956401758351</v>
      </c>
      <c r="O19" s="4">
        <f>O14/O3</f>
        <v>0.15438477636457285</v>
      </c>
      <c r="P19" s="7">
        <f>P14/P3</f>
        <v>9.9238585237485369E-2</v>
      </c>
      <c r="Q19" s="68">
        <f>Q14/Q3</f>
        <v>0.21529207076041285</v>
      </c>
      <c r="R19" s="9"/>
    </row>
    <row r="20" spans="1:18" x14ac:dyDescent="0.25">
      <c r="A20" t="s">
        <v>30</v>
      </c>
      <c r="B20" s="3"/>
      <c r="C20" s="3">
        <f>C3/B3-1</f>
        <v>0.12465573747308656</v>
      </c>
      <c r="D20" s="39">
        <f>D3/C3-1</f>
        <v>0.23276539561786813</v>
      </c>
      <c r="E20" s="6">
        <f>E3/D3-1</f>
        <v>0.47605921128125361</v>
      </c>
      <c r="F20" s="47">
        <f>F4/E3-1</f>
        <v>0.71628279812868412</v>
      </c>
      <c r="G20" s="47">
        <f>G4/F4-1</f>
        <v>0.27836047752300042</v>
      </c>
      <c r="J20" s="3"/>
      <c r="K20" s="3"/>
      <c r="L20" s="3"/>
      <c r="M20" s="3"/>
      <c r="N20" s="3">
        <f>N3/J3-1</f>
        <v>0.76457777669023907</v>
      </c>
      <c r="O20" s="3">
        <f>O3/K3-1</f>
        <v>0.76141202625276883</v>
      </c>
      <c r="P20" s="3">
        <f>P3/L3-1</f>
        <v>0.84897329684653022</v>
      </c>
      <c r="Q20" s="45">
        <f>Q3/M3-1</f>
        <v>0.55142855617884567</v>
      </c>
      <c r="R20" s="46"/>
    </row>
    <row r="21" spans="1:18" x14ac:dyDescent="0.25">
      <c r="A21" t="s">
        <v>146</v>
      </c>
      <c r="B21" s="3"/>
      <c r="C21" s="3">
        <f>C6/B6-1</f>
        <v>0.2354490789348096</v>
      </c>
      <c r="D21" s="3">
        <f t="shared" ref="D21:G21" si="16">D6/C6-1</f>
        <v>0.14295132289847912</v>
      </c>
      <c r="E21" s="6">
        <f t="shared" si="16"/>
        <v>0.45216572334979621</v>
      </c>
      <c r="F21" s="67">
        <f t="shared" si="16"/>
        <v>0.55000000000000004</v>
      </c>
      <c r="G21" s="67">
        <f t="shared" si="16"/>
        <v>0.10000000000000009</v>
      </c>
      <c r="J21" s="4"/>
      <c r="K21" s="4"/>
      <c r="L21" s="4"/>
      <c r="M21" s="4"/>
      <c r="N21" s="4"/>
      <c r="O21" s="4"/>
      <c r="P21" s="7"/>
      <c r="Q21" s="46"/>
      <c r="R21" s="46"/>
    </row>
    <row r="22" spans="1:18" x14ac:dyDescent="0.25">
      <c r="A22" t="s">
        <v>147</v>
      </c>
      <c r="B22" s="4">
        <f>-B13/B12</f>
        <v>0.25696954588890275</v>
      </c>
      <c r="C22" s="4">
        <f>-C13/C12</f>
        <v>-0.68888888888888888</v>
      </c>
      <c r="D22" s="4">
        <f>-D13/D12</f>
        <v>0.14395816129920175</v>
      </c>
      <c r="E22" s="4">
        <f>-E13/E12</f>
        <v>3.9704092143459123E-2</v>
      </c>
      <c r="F22" s="67">
        <v>0.13</v>
      </c>
      <c r="G22" s="67">
        <v>0.13</v>
      </c>
      <c r="J22" s="4">
        <f>-J13/J12</f>
        <v>0.24261934673366833</v>
      </c>
      <c r="K22" s="4">
        <f t="shared" ref="K22:N22" si="17">-K13/K12</f>
        <v>0.12146447595468528</v>
      </c>
      <c r="L22" s="4">
        <f t="shared" si="17"/>
        <v>0.1829184843041656</v>
      </c>
      <c r="M22" s="4">
        <f>-M13/M12</f>
        <v>-0.96706623077854459</v>
      </c>
      <c r="N22" s="4">
        <f t="shared" si="17"/>
        <v>0.11191390206695388</v>
      </c>
      <c r="O22" s="4">
        <f>-O13/O12</f>
        <v>0.16278309008555611</v>
      </c>
      <c r="P22" s="7">
        <f>-P13/P12</f>
        <v>0.11599158337716992</v>
      </c>
      <c r="Q22" s="46"/>
      <c r="R22" s="46"/>
    </row>
    <row r="23" spans="1:18" x14ac:dyDescent="0.25">
      <c r="A23" t="s">
        <v>32</v>
      </c>
      <c r="B23" s="3"/>
      <c r="C23" s="3">
        <f>-(C14/B14-1)</f>
        <v>0.65153209572802506</v>
      </c>
      <c r="D23" s="39">
        <f>D14/C14-1</f>
        <v>2.493260590500642</v>
      </c>
      <c r="E23" s="6">
        <f>E14/D14-1</f>
        <v>1.8263665594855305</v>
      </c>
      <c r="F23" s="56">
        <f>F17/E16-1</f>
        <v>1.7290232406955957</v>
      </c>
      <c r="G23" s="56">
        <f>G17/F17-1</f>
        <v>0.22499999999999987</v>
      </c>
      <c r="J23" s="4"/>
      <c r="K23" s="4"/>
      <c r="L23" s="4"/>
      <c r="M23" s="4"/>
      <c r="N23" s="4"/>
      <c r="O23" s="4"/>
      <c r="P23" s="7"/>
      <c r="Q23" s="68"/>
    </row>
    <row r="24" spans="1:18" x14ac:dyDescent="0.25">
      <c r="A24" t="s">
        <v>76</v>
      </c>
      <c r="B24" s="51">
        <f>B9/B3</f>
        <v>1.5060933141477315E-3</v>
      </c>
      <c r="C24" s="51">
        <f>-C10/C3</f>
        <v>1.2857187765238439E-2</v>
      </c>
      <c r="D24" s="51">
        <f>-D10/D3</f>
        <v>6.2245795667529424E-3</v>
      </c>
      <c r="E24" s="52">
        <f>-E10/E3</f>
        <v>3.4862588193019192E-3</v>
      </c>
      <c r="F24" s="62"/>
      <c r="G24" s="62"/>
      <c r="J24" s="4"/>
      <c r="K24" s="4"/>
      <c r="L24" s="4"/>
      <c r="M24" s="4"/>
      <c r="N24" s="4"/>
      <c r="O24" s="4"/>
      <c r="P24" s="7"/>
      <c r="Q24" s="4"/>
    </row>
    <row r="25" spans="1:18" x14ac:dyDescent="0.25">
      <c r="A25" t="s">
        <v>77</v>
      </c>
      <c r="B25" s="53">
        <f>-B9/B8</f>
        <v>-1.4223706176961603E-2</v>
      </c>
      <c r="C25" s="53">
        <f>-C10/C8</f>
        <v>0.43510638297872339</v>
      </c>
      <c r="D25" s="53">
        <f>-D10/D8</f>
        <v>8.1995297279140081E-2</v>
      </c>
      <c r="E25" s="52">
        <f>-E10/E8</f>
        <v>2.961419368093568E-2</v>
      </c>
      <c r="F25" s="62"/>
      <c r="G25" s="62"/>
      <c r="J25" s="4"/>
      <c r="K25" s="4"/>
      <c r="L25" s="4"/>
      <c r="M25" s="4"/>
      <c r="N25" s="4"/>
      <c r="O25" s="4"/>
      <c r="P25" s="7"/>
      <c r="Q25" s="4"/>
    </row>
    <row r="28" spans="1:18" s="1" customFormat="1" x14ac:dyDescent="0.25">
      <c r="A28" s="1" t="s">
        <v>36</v>
      </c>
      <c r="B28" s="11">
        <f t="shared" ref="B28:E28" si="18">B29+B31-B40-B41-B47</f>
        <v>66827</v>
      </c>
      <c r="C28" s="11">
        <f t="shared" si="18"/>
        <v>82000</v>
      </c>
      <c r="D28" s="11">
        <f t="shared" si="18"/>
        <v>102069</v>
      </c>
      <c r="E28" s="14">
        <f t="shared" si="18"/>
        <v>164315</v>
      </c>
      <c r="I28" s="11">
        <f t="shared" ref="I28:N28" si="19">I29+I30+I31-I40-I41</f>
        <v>148405</v>
      </c>
      <c r="J28" s="11">
        <f t="shared" si="19"/>
        <v>173052</v>
      </c>
      <c r="K28" s="11">
        <f t="shared" si="19"/>
        <v>195437</v>
      </c>
      <c r="L28" s="11">
        <f t="shared" si="19"/>
        <v>196769</v>
      </c>
      <c r="M28" s="11">
        <f>M29+M30+M31-M40-M41</f>
        <v>233027</v>
      </c>
      <c r="N28" s="11">
        <f t="shared" si="19"/>
        <v>272465</v>
      </c>
      <c r="O28" s="11">
        <f>O29+O30+O31-O40-O41</f>
        <v>332710</v>
      </c>
      <c r="P28" s="14">
        <f>P29+P30+P31-P40-P41</f>
        <v>224959</v>
      </c>
      <c r="Q28" s="11">
        <f>Q29+Q30+Q31-Q40-Q41</f>
        <v>0</v>
      </c>
    </row>
    <row r="29" spans="1:18" x14ac:dyDescent="0.25">
      <c r="A29" t="s">
        <v>21</v>
      </c>
      <c r="B29" s="10">
        <v>46167</v>
      </c>
      <c r="C29" s="10">
        <v>57768</v>
      </c>
      <c r="D29" s="10">
        <v>43353</v>
      </c>
      <c r="E29" s="15">
        <v>120778</v>
      </c>
      <c r="I29" s="10">
        <f>D29</f>
        <v>43353</v>
      </c>
      <c r="J29" s="10">
        <v>72248</v>
      </c>
      <c r="K29" s="10">
        <v>85317</v>
      </c>
      <c r="L29" s="10">
        <v>87021</v>
      </c>
      <c r="M29" s="10">
        <v>120778</v>
      </c>
      <c r="N29" s="10">
        <v>142549</v>
      </c>
      <c r="O29" s="10">
        <v>167763</v>
      </c>
      <c r="P29" s="15">
        <v>72705</v>
      </c>
    </row>
    <row r="30" spans="1:18" x14ac:dyDescent="0.25">
      <c r="A30" t="s">
        <v>22</v>
      </c>
      <c r="B30" s="10">
        <v>29721</v>
      </c>
      <c r="C30" s="10">
        <v>40185</v>
      </c>
      <c r="D30" s="10">
        <v>45567</v>
      </c>
      <c r="E30" s="15">
        <v>67928</v>
      </c>
      <c r="I30" s="10">
        <f t="shared" ref="I30:I47" si="20">D30</f>
        <v>45567</v>
      </c>
      <c r="J30" s="10">
        <v>52281</v>
      </c>
      <c r="K30" s="10">
        <v>53912</v>
      </c>
      <c r="L30" s="10">
        <v>66237</v>
      </c>
      <c r="M30" s="10">
        <v>67928</v>
      </c>
      <c r="N30" s="10">
        <v>90531</v>
      </c>
      <c r="O30" s="10">
        <v>86683</v>
      </c>
      <c r="P30" s="15">
        <v>121061</v>
      </c>
    </row>
    <row r="31" spans="1:18" x14ac:dyDescent="0.25">
      <c r="A31" t="s">
        <v>78</v>
      </c>
      <c r="B31" s="10">
        <v>46209</v>
      </c>
      <c r="C31" s="10">
        <v>56810</v>
      </c>
      <c r="D31" s="10">
        <v>84498</v>
      </c>
      <c r="E31" s="15">
        <v>81323</v>
      </c>
      <c r="I31" s="10">
        <f t="shared" si="20"/>
        <v>84498</v>
      </c>
      <c r="J31" s="10">
        <v>70339</v>
      </c>
      <c r="K31" s="10">
        <v>81288</v>
      </c>
      <c r="L31" s="10">
        <v>81250</v>
      </c>
      <c r="M31" s="10">
        <v>81323</v>
      </c>
      <c r="N31" s="10">
        <v>98053</v>
      </c>
      <c r="O31" s="10">
        <v>147228</v>
      </c>
      <c r="P31" s="15">
        <v>204504</v>
      </c>
    </row>
    <row r="32" spans="1:18" x14ac:dyDescent="0.25">
      <c r="A32" t="s">
        <v>71</v>
      </c>
      <c r="B32" s="10">
        <v>10263</v>
      </c>
      <c r="C32" s="10">
        <v>15381</v>
      </c>
      <c r="D32" s="10">
        <v>19611</v>
      </c>
      <c r="E32" s="15">
        <v>33296</v>
      </c>
      <c r="I32" s="10">
        <f t="shared" si="20"/>
        <v>19611</v>
      </c>
      <c r="J32" s="10">
        <v>21772</v>
      </c>
      <c r="K32" s="10">
        <v>26881</v>
      </c>
      <c r="L32" s="10">
        <v>28382</v>
      </c>
      <c r="M32" s="10">
        <v>33296</v>
      </c>
      <c r="N32" s="10">
        <v>39276</v>
      </c>
      <c r="O32" s="10">
        <v>33772</v>
      </c>
      <c r="P32" s="15">
        <v>56630</v>
      </c>
    </row>
    <row r="33" spans="1:18" s="1" customFormat="1" x14ac:dyDescent="0.25">
      <c r="A33" s="1" t="s">
        <v>58</v>
      </c>
      <c r="B33" s="11">
        <f>SUM(B29:B32)</f>
        <v>132360</v>
      </c>
      <c r="C33" s="11">
        <f>SUM(C29:C32)</f>
        <v>170144</v>
      </c>
      <c r="D33" s="11">
        <f>SUM(D29:D32)</f>
        <v>193029</v>
      </c>
      <c r="E33" s="14">
        <f>SUM(E29:E32)</f>
        <v>303325</v>
      </c>
      <c r="I33" s="11">
        <f t="shared" ref="I33:P33" si="21">SUM(I29:I32)</f>
        <v>193029</v>
      </c>
      <c r="J33" s="11">
        <f t="shared" si="21"/>
        <v>216640</v>
      </c>
      <c r="K33" s="11">
        <f t="shared" si="21"/>
        <v>247398</v>
      </c>
      <c r="L33" s="11">
        <f t="shared" si="21"/>
        <v>262890</v>
      </c>
      <c r="M33" s="11">
        <f t="shared" si="21"/>
        <v>303325</v>
      </c>
      <c r="N33" s="11">
        <f t="shared" si="21"/>
        <v>370409</v>
      </c>
      <c r="O33" s="11">
        <f t="shared" si="21"/>
        <v>435446</v>
      </c>
      <c r="P33" s="14">
        <f t="shared" si="21"/>
        <v>454900</v>
      </c>
    </row>
    <row r="34" spans="1:18" x14ac:dyDescent="0.25">
      <c r="A34" t="s">
        <v>72</v>
      </c>
      <c r="B34" s="10">
        <v>17171</v>
      </c>
      <c r="C34" s="10">
        <v>13770</v>
      </c>
      <c r="D34" s="10">
        <v>10577</v>
      </c>
      <c r="E34" s="15">
        <v>7874</v>
      </c>
      <c r="I34" s="10">
        <f t="shared" si="20"/>
        <v>10577</v>
      </c>
      <c r="J34" s="10">
        <v>9339</v>
      </c>
      <c r="K34" s="10">
        <v>8934</v>
      </c>
      <c r="L34" s="10">
        <v>8726</v>
      </c>
      <c r="M34" s="10">
        <v>7874</v>
      </c>
      <c r="N34" s="10">
        <v>7581</v>
      </c>
      <c r="O34" s="10">
        <v>7624</v>
      </c>
      <c r="P34" s="15">
        <v>12805</v>
      </c>
    </row>
    <row r="35" spans="1:18" x14ac:dyDescent="0.25">
      <c r="A35" t="s">
        <v>73</v>
      </c>
      <c r="B35" s="10">
        <v>102410</v>
      </c>
      <c r="C35" s="10">
        <v>94286</v>
      </c>
      <c r="D35" s="10">
        <v>86163</v>
      </c>
      <c r="E35" s="15">
        <v>78041</v>
      </c>
      <c r="I35" s="10">
        <f t="shared" si="20"/>
        <v>86163</v>
      </c>
      <c r="J35" s="10">
        <v>84132</v>
      </c>
      <c r="K35" s="10">
        <v>82101</v>
      </c>
      <c r="L35" s="10">
        <v>80071</v>
      </c>
      <c r="M35" s="10">
        <v>78041</v>
      </c>
      <c r="N35" s="10">
        <v>76013</v>
      </c>
      <c r="O35" s="10">
        <v>73986</v>
      </c>
      <c r="P35" s="64">
        <v>230658</v>
      </c>
    </row>
    <row r="36" spans="1:18" x14ac:dyDescent="0.25">
      <c r="A36" t="s">
        <v>24</v>
      </c>
      <c r="B36" s="10">
        <v>171321</v>
      </c>
      <c r="C36" s="10">
        <v>171620</v>
      </c>
      <c r="D36" s="10">
        <v>171620</v>
      </c>
      <c r="E36" s="15">
        <v>171620</v>
      </c>
      <c r="I36" s="10">
        <f t="shared" si="20"/>
        <v>171620</v>
      </c>
      <c r="J36" s="10">
        <v>171620</v>
      </c>
      <c r="K36" s="10">
        <v>171620</v>
      </c>
      <c r="L36" s="10">
        <v>171620</v>
      </c>
      <c r="M36" s="10">
        <v>171620</v>
      </c>
      <c r="N36" s="10">
        <v>171620</v>
      </c>
      <c r="O36" s="10">
        <v>171620</v>
      </c>
      <c r="P36" s="15">
        <v>340165</v>
      </c>
    </row>
    <row r="37" spans="1:18" x14ac:dyDescent="0.25">
      <c r="A37" t="s">
        <v>139</v>
      </c>
      <c r="B37" s="10">
        <v>2875</v>
      </c>
      <c r="C37" s="10">
        <v>2875</v>
      </c>
      <c r="D37" s="10">
        <v>2875</v>
      </c>
      <c r="E37" s="15">
        <v>2875</v>
      </c>
      <c r="I37" s="10">
        <f t="shared" si="20"/>
        <v>2875</v>
      </c>
      <c r="J37" s="10">
        <v>2875</v>
      </c>
      <c r="K37" s="10">
        <v>2875</v>
      </c>
      <c r="L37" s="10">
        <v>2875</v>
      </c>
      <c r="M37" s="10">
        <v>2875</v>
      </c>
      <c r="N37" s="10">
        <v>1155</v>
      </c>
      <c r="O37" s="10">
        <v>1155</v>
      </c>
      <c r="P37" s="15">
        <v>1155</v>
      </c>
    </row>
    <row r="38" spans="1:18" x14ac:dyDescent="0.25">
      <c r="A38" t="s">
        <v>23</v>
      </c>
      <c r="B38" s="10">
        <v>26967</v>
      </c>
      <c r="C38" s="10">
        <v>34698</v>
      </c>
      <c r="D38" s="10">
        <v>30368</v>
      </c>
      <c r="E38" s="15">
        <v>31866</v>
      </c>
      <c r="I38" s="10">
        <f t="shared" si="20"/>
        <v>30368</v>
      </c>
      <c r="J38" s="10">
        <v>29251</v>
      </c>
      <c r="K38" s="10">
        <v>29213</v>
      </c>
      <c r="L38" s="10">
        <v>29743</v>
      </c>
      <c r="M38" s="10">
        <v>31866</v>
      </c>
      <c r="N38" s="10">
        <v>31103</v>
      </c>
      <c r="O38" s="10">
        <v>57105</v>
      </c>
      <c r="P38" s="15">
        <v>68601</v>
      </c>
    </row>
    <row r="39" spans="1:18" x14ac:dyDescent="0.25">
      <c r="A39" s="1" t="s">
        <v>25</v>
      </c>
      <c r="B39" s="11">
        <f>SUM(B33:B38)</f>
        <v>453104</v>
      </c>
      <c r="C39" s="11">
        <f>SUM(C33:C38)</f>
        <v>487393</v>
      </c>
      <c r="D39" s="11">
        <f>SUM(D33:D38)</f>
        <v>494632</v>
      </c>
      <c r="E39" s="14">
        <f>SUM(E33:E38)</f>
        <v>595601</v>
      </c>
      <c r="I39" s="11">
        <f t="shared" ref="I39:P39" si="22">SUM(I33:I38)</f>
        <v>494632</v>
      </c>
      <c r="J39" s="11">
        <f t="shared" si="22"/>
        <v>513857</v>
      </c>
      <c r="K39" s="11">
        <f t="shared" si="22"/>
        <v>542141</v>
      </c>
      <c r="L39" s="11">
        <f t="shared" si="22"/>
        <v>555925</v>
      </c>
      <c r="M39" s="11">
        <f t="shared" si="22"/>
        <v>595601</v>
      </c>
      <c r="N39" s="11">
        <f t="shared" si="22"/>
        <v>657881</v>
      </c>
      <c r="O39" s="11">
        <f t="shared" si="22"/>
        <v>746936</v>
      </c>
      <c r="P39" s="14">
        <f t="shared" si="22"/>
        <v>1108284</v>
      </c>
    </row>
    <row r="40" spans="1:18" x14ac:dyDescent="0.25">
      <c r="A40" t="s">
        <v>75</v>
      </c>
      <c r="B40" s="10">
        <v>12568</v>
      </c>
      <c r="C40" s="10">
        <v>16281</v>
      </c>
      <c r="D40" s="10">
        <v>5786</v>
      </c>
      <c r="E40" s="15">
        <v>5575</v>
      </c>
      <c r="I40" s="10">
        <f t="shared" si="20"/>
        <v>5786</v>
      </c>
      <c r="J40" s="10">
        <v>5793</v>
      </c>
      <c r="K40" s="10">
        <v>5801</v>
      </c>
      <c r="L40" s="10">
        <v>5690</v>
      </c>
      <c r="M40" s="10">
        <v>5575</v>
      </c>
      <c r="N40" s="10">
        <v>5431</v>
      </c>
      <c r="O40" s="10">
        <v>5228</v>
      </c>
      <c r="P40" s="15">
        <v>100394</v>
      </c>
    </row>
    <row r="41" spans="1:18" x14ac:dyDescent="0.25">
      <c r="A41" t="s">
        <v>27</v>
      </c>
      <c r="B41" s="10">
        <v>12390</v>
      </c>
      <c r="C41" s="10">
        <v>15699</v>
      </c>
      <c r="D41" s="10">
        <v>19227</v>
      </c>
      <c r="E41" s="15">
        <v>31427</v>
      </c>
      <c r="I41" s="10">
        <f t="shared" si="20"/>
        <v>19227</v>
      </c>
      <c r="J41" s="10">
        <v>16023</v>
      </c>
      <c r="K41" s="10">
        <v>19279</v>
      </c>
      <c r="L41" s="10">
        <v>32049</v>
      </c>
      <c r="M41" s="10">
        <v>31427</v>
      </c>
      <c r="N41" s="10">
        <v>53237</v>
      </c>
      <c r="O41" s="10">
        <v>63736</v>
      </c>
      <c r="P41" s="15">
        <v>72917</v>
      </c>
    </row>
    <row r="42" spans="1:18" x14ac:dyDescent="0.25">
      <c r="A42" t="s">
        <v>140</v>
      </c>
      <c r="B42" s="10">
        <v>26165</v>
      </c>
      <c r="C42" s="10">
        <v>41351</v>
      </c>
      <c r="D42" s="10">
        <v>40004</v>
      </c>
      <c r="E42" s="15">
        <v>70974</v>
      </c>
      <c r="I42" s="10">
        <f t="shared" si="20"/>
        <v>40004</v>
      </c>
      <c r="J42" s="10">
        <v>39916</v>
      </c>
      <c r="K42" s="10">
        <v>46868</v>
      </c>
      <c r="L42" s="10">
        <v>49798</v>
      </c>
      <c r="M42" s="10">
        <v>70974</v>
      </c>
      <c r="N42" s="10">
        <v>51037</v>
      </c>
      <c r="O42" s="10">
        <v>83407</v>
      </c>
      <c r="P42" s="15">
        <v>129628</v>
      </c>
    </row>
    <row r="43" spans="1:18" s="1" customFormat="1" x14ac:dyDescent="0.25">
      <c r="A43" s="1" t="s">
        <v>59</v>
      </c>
      <c r="B43" s="11">
        <f>SUM(B40:B42)</f>
        <v>51123</v>
      </c>
      <c r="C43" s="11">
        <f>SUM(C40:C42)</f>
        <v>73331</v>
      </c>
      <c r="D43" s="11">
        <f>SUM(D40:D42)</f>
        <v>65017</v>
      </c>
      <c r="E43" s="14">
        <f>SUM(E40:E42)</f>
        <v>107976</v>
      </c>
      <c r="I43" s="11">
        <f t="shared" ref="I43:P43" si="23">SUM(I40:I42)</f>
        <v>65017</v>
      </c>
      <c r="J43" s="11">
        <f t="shared" si="23"/>
        <v>61732</v>
      </c>
      <c r="K43" s="11">
        <f t="shared" si="23"/>
        <v>71948</v>
      </c>
      <c r="L43" s="11">
        <f t="shared" si="23"/>
        <v>87537</v>
      </c>
      <c r="M43" s="11">
        <f t="shared" si="23"/>
        <v>107976</v>
      </c>
      <c r="N43" s="11">
        <f t="shared" si="23"/>
        <v>109705</v>
      </c>
      <c r="O43" s="11">
        <f t="shared" si="23"/>
        <v>152371</v>
      </c>
      <c r="P43" s="14">
        <f t="shared" si="23"/>
        <v>302939</v>
      </c>
      <c r="Q43" s="11"/>
      <c r="R43" s="11"/>
    </row>
    <row r="44" spans="1:18" x14ac:dyDescent="0.25">
      <c r="A44" t="s">
        <v>141</v>
      </c>
      <c r="B44" s="10">
        <v>126088</v>
      </c>
      <c r="C44" s="10">
        <v>110255</v>
      </c>
      <c r="D44" s="10">
        <v>91080</v>
      </c>
      <c r="E44" s="15">
        <v>60881</v>
      </c>
      <c r="I44" s="10">
        <f t="shared" si="20"/>
        <v>91080</v>
      </c>
      <c r="J44" s="10">
        <v>89684</v>
      </c>
      <c r="K44" s="10">
        <v>88284</v>
      </c>
      <c r="L44" s="10">
        <v>62177</v>
      </c>
      <c r="M44" s="10">
        <v>60881</v>
      </c>
      <c r="N44" s="10">
        <v>59612</v>
      </c>
      <c r="O44" s="10">
        <v>57735</v>
      </c>
      <c r="P44" s="15">
        <v>164403</v>
      </c>
    </row>
    <row r="45" spans="1:18" x14ac:dyDescent="0.25">
      <c r="A45" t="s">
        <v>142</v>
      </c>
      <c r="B45" s="10">
        <v>21892</v>
      </c>
      <c r="C45" s="10">
        <v>13479</v>
      </c>
      <c r="D45" s="10">
        <v>9593</v>
      </c>
      <c r="E45" s="15">
        <v>3742</v>
      </c>
      <c r="I45" s="10">
        <f t="shared" si="20"/>
        <v>9593</v>
      </c>
      <c r="J45" s="10">
        <v>13538</v>
      </c>
      <c r="K45" s="10">
        <v>10635</v>
      </c>
      <c r="L45" s="10">
        <v>7783</v>
      </c>
      <c r="M45" s="10">
        <v>3742</v>
      </c>
      <c r="N45" s="10">
        <v>5855</v>
      </c>
      <c r="O45" s="10">
        <v>4901</v>
      </c>
      <c r="P45" s="15">
        <v>4281</v>
      </c>
    </row>
    <row r="46" spans="1:18" x14ac:dyDescent="0.25">
      <c r="A46" t="s">
        <v>144</v>
      </c>
      <c r="B46" s="10">
        <v>11239</v>
      </c>
      <c r="C46" s="10">
        <v>20084</v>
      </c>
      <c r="D46" s="10">
        <v>15744</v>
      </c>
      <c r="E46" s="15">
        <v>11201</v>
      </c>
      <c r="I46" s="10">
        <f t="shared" si="20"/>
        <v>15744</v>
      </c>
      <c r="J46" s="10">
        <v>14637</v>
      </c>
      <c r="K46" s="10">
        <v>13440</v>
      </c>
      <c r="L46" s="10">
        <v>12329</v>
      </c>
      <c r="M46" s="10">
        <v>11201</v>
      </c>
      <c r="N46" s="10">
        <v>10137</v>
      </c>
      <c r="O46" s="10">
        <v>14559</v>
      </c>
      <c r="P46" s="15">
        <v>21720</v>
      </c>
    </row>
    <row r="47" spans="1:18" x14ac:dyDescent="0.25">
      <c r="A47" t="s">
        <v>143</v>
      </c>
      <c r="B47" s="10">
        <v>591</v>
      </c>
      <c r="C47" s="10">
        <v>598</v>
      </c>
      <c r="D47" s="10">
        <v>769</v>
      </c>
      <c r="E47" s="15">
        <v>784</v>
      </c>
      <c r="I47" s="10">
        <f t="shared" si="20"/>
        <v>769</v>
      </c>
      <c r="J47" s="10">
        <v>817</v>
      </c>
      <c r="K47" s="10">
        <v>874</v>
      </c>
      <c r="L47" s="10">
        <v>795</v>
      </c>
      <c r="M47" s="10">
        <v>784</v>
      </c>
      <c r="N47" s="10">
        <v>870</v>
      </c>
      <c r="O47" s="10">
        <v>942</v>
      </c>
      <c r="P47" s="15">
        <v>717</v>
      </c>
    </row>
    <row r="48" spans="1:18" x14ac:dyDescent="0.25">
      <c r="A48" s="1" t="s">
        <v>26</v>
      </c>
      <c r="B48" s="11">
        <f>SUM(B43:B47)</f>
        <v>210933</v>
      </c>
      <c r="C48" s="11">
        <f>SUM(C43:C47)</f>
        <v>217747</v>
      </c>
      <c r="D48" s="11">
        <f>SUM(D43:D47)</f>
        <v>182203</v>
      </c>
      <c r="E48" s="11">
        <f>SUM(E43:E47)</f>
        <v>184584</v>
      </c>
      <c r="I48" s="11">
        <f t="shared" ref="I48:P48" si="24">SUM(I43:I47)</f>
        <v>182203</v>
      </c>
      <c r="J48" s="11">
        <f t="shared" si="24"/>
        <v>180408</v>
      </c>
      <c r="K48" s="11">
        <f t="shared" si="24"/>
        <v>185181</v>
      </c>
      <c r="L48" s="11">
        <f t="shared" si="24"/>
        <v>170621</v>
      </c>
      <c r="M48" s="11">
        <f t="shared" si="24"/>
        <v>184584</v>
      </c>
      <c r="N48" s="11">
        <f t="shared" si="24"/>
        <v>186179</v>
      </c>
      <c r="O48" s="11">
        <f t="shared" si="24"/>
        <v>230508</v>
      </c>
      <c r="P48" s="14">
        <f t="shared" si="24"/>
        <v>494060</v>
      </c>
    </row>
    <row r="49" spans="1:16" x14ac:dyDescent="0.25">
      <c r="A49" t="s">
        <v>74</v>
      </c>
      <c r="B49" s="10">
        <f>B39-B48</f>
        <v>242171</v>
      </c>
      <c r="C49" s="10">
        <f>C39-C48</f>
        <v>269646</v>
      </c>
      <c r="D49" s="10">
        <f>D39-D48</f>
        <v>312429</v>
      </c>
      <c r="E49" s="15">
        <f>E39-E48</f>
        <v>411017</v>
      </c>
      <c r="I49" s="10">
        <f t="shared" ref="I49:P49" si="25">I39-I48</f>
        <v>312429</v>
      </c>
      <c r="J49" s="10">
        <f t="shared" si="25"/>
        <v>333449</v>
      </c>
      <c r="K49" s="10">
        <f t="shared" si="25"/>
        <v>356960</v>
      </c>
      <c r="L49" s="10">
        <f t="shared" si="25"/>
        <v>385304</v>
      </c>
      <c r="M49" s="10">
        <f t="shared" si="25"/>
        <v>411017</v>
      </c>
      <c r="N49" s="10">
        <f t="shared" si="25"/>
        <v>471702</v>
      </c>
      <c r="O49" s="10">
        <f t="shared" si="25"/>
        <v>516428</v>
      </c>
      <c r="P49" s="15">
        <f t="shared" si="25"/>
        <v>614224</v>
      </c>
    </row>
    <row r="51" spans="1:16" s="1" customFormat="1" x14ac:dyDescent="0.25">
      <c r="A51" s="1" t="s">
        <v>79</v>
      </c>
      <c r="B51" s="60">
        <f>-B9/(B44+B40)</f>
        <v>-3.072351719363028E-3</v>
      </c>
      <c r="C51" s="60">
        <f>-C9/(C44+C40)</f>
        <v>1.2802680660049314E-2</v>
      </c>
      <c r="D51" s="60">
        <f>-D9/(D44+D40)</f>
        <v>1.4845250139367787E-2</v>
      </c>
      <c r="E51" s="54">
        <f>-E9/(E44+E40)</f>
        <v>2.8214156735283494E-2</v>
      </c>
      <c r="P51" s="16"/>
    </row>
    <row r="52" spans="1:16" x14ac:dyDescent="0.25">
      <c r="A52" s="1" t="s">
        <v>145</v>
      </c>
      <c r="B52" s="39"/>
      <c r="C52" s="39">
        <f>((C44+C40)/(B44+B40))-1</f>
        <v>-8.7410570043849556E-2</v>
      </c>
      <c r="D52" s="39">
        <f>((D44+D40)/(C44+C40))-1</f>
        <v>-0.23447872542201431</v>
      </c>
      <c r="E52" s="6">
        <f>((E44+E40)/(D44+D40))-1</f>
        <v>-0.31393884335060807</v>
      </c>
      <c r="K52" s="39"/>
      <c r="L52" s="39"/>
      <c r="M52" s="39">
        <f>(M40+M44)/(I40+I44)-1</f>
        <v>-0.31393884335060807</v>
      </c>
      <c r="N52" s="39">
        <f>(N40+N44)/(J40+J44)-1</f>
        <v>-0.31875739706945128</v>
      </c>
      <c r="O52" s="39">
        <f>(O40+O44)/(K40+K44)-1</f>
        <v>-0.3307859913907637</v>
      </c>
      <c r="P52" s="6">
        <f>(P40+P44)/(L40+L44)-1</f>
        <v>2.9017048049862231</v>
      </c>
    </row>
    <row r="69" spans="5:16" s="9" customFormat="1" x14ac:dyDescent="0.25">
      <c r="E69" s="41"/>
      <c r="P69" s="41"/>
    </row>
    <row r="70" spans="5:16" s="1" customFormat="1" x14ac:dyDescent="0.25">
      <c r="E70" s="16"/>
      <c r="P7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E8" sqref="E8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48</v>
      </c>
      <c r="B1" s="17" t="s">
        <v>49</v>
      </c>
    </row>
    <row r="2" spans="1:12" x14ac:dyDescent="0.25">
      <c r="A2" s="12">
        <v>42632</v>
      </c>
      <c r="B2" s="17">
        <v>25.33</v>
      </c>
      <c r="D2" t="s">
        <v>48</v>
      </c>
      <c r="E2" t="s">
        <v>50</v>
      </c>
      <c r="L2" t="s">
        <v>51</v>
      </c>
    </row>
    <row r="3" spans="1:12" x14ac:dyDescent="0.25">
      <c r="A3" s="12">
        <v>42639</v>
      </c>
      <c r="B3" s="17">
        <v>28.120000999999998</v>
      </c>
      <c r="D3" s="12">
        <v>45328</v>
      </c>
      <c r="E3" t="s">
        <v>53</v>
      </c>
      <c r="L3" s="12"/>
    </row>
    <row r="4" spans="1:12" x14ac:dyDescent="0.25">
      <c r="A4" s="12">
        <v>42646</v>
      </c>
      <c r="B4" s="17">
        <v>26.67</v>
      </c>
      <c r="D4" s="12">
        <v>45302</v>
      </c>
      <c r="E4" t="s">
        <v>53</v>
      </c>
      <c r="L4" s="12"/>
    </row>
    <row r="5" spans="1:12" x14ac:dyDescent="0.25">
      <c r="A5" s="12">
        <v>42653</v>
      </c>
      <c r="B5" s="17">
        <v>26.940000999999999</v>
      </c>
      <c r="L5" s="12"/>
    </row>
    <row r="6" spans="1:12" x14ac:dyDescent="0.25">
      <c r="A6" s="12">
        <v>42660</v>
      </c>
      <c r="B6" s="17">
        <v>26.809999000000001</v>
      </c>
      <c r="L6" s="12"/>
    </row>
    <row r="7" spans="1:12" x14ac:dyDescent="0.25">
      <c r="A7" s="12">
        <v>42667</v>
      </c>
      <c r="B7" s="17">
        <v>26.42</v>
      </c>
      <c r="L7" s="12"/>
    </row>
    <row r="8" spans="1:12" x14ac:dyDescent="0.25">
      <c r="A8" s="12">
        <v>42674</v>
      </c>
      <c r="B8" s="17">
        <v>26.280000999999999</v>
      </c>
      <c r="L8" s="12"/>
    </row>
    <row r="9" spans="1:12" x14ac:dyDescent="0.25">
      <c r="A9" s="12">
        <v>42681</v>
      </c>
      <c r="B9" s="17">
        <v>27</v>
      </c>
      <c r="L9" s="12"/>
    </row>
    <row r="10" spans="1:12" x14ac:dyDescent="0.25">
      <c r="A10" s="12">
        <v>42688</v>
      </c>
      <c r="B10" s="17">
        <v>29.389999</v>
      </c>
      <c r="L10" s="12"/>
    </row>
    <row r="11" spans="1:12" x14ac:dyDescent="0.25">
      <c r="A11" s="12">
        <v>42695</v>
      </c>
      <c r="B11" s="17">
        <v>30.860001</v>
      </c>
      <c r="L11" s="12"/>
    </row>
    <row r="12" spans="1:12" x14ac:dyDescent="0.25">
      <c r="A12" s="12">
        <v>42702</v>
      </c>
      <c r="B12" s="17">
        <v>29.6</v>
      </c>
      <c r="L12" s="12"/>
    </row>
    <row r="13" spans="1:12" x14ac:dyDescent="0.25">
      <c r="A13" s="12">
        <v>42709</v>
      </c>
      <c r="B13" s="17">
        <v>30.92</v>
      </c>
    </row>
    <row r="14" spans="1:12" x14ac:dyDescent="0.25">
      <c r="A14" s="12">
        <v>42716</v>
      </c>
      <c r="B14" s="17">
        <v>29.370000999999998</v>
      </c>
    </row>
    <row r="15" spans="1:12" x14ac:dyDescent="0.25">
      <c r="A15" s="12">
        <v>42723</v>
      </c>
      <c r="B15" s="17">
        <v>29.51</v>
      </c>
    </row>
    <row r="16" spans="1:12" x14ac:dyDescent="0.25">
      <c r="A16" s="12">
        <v>42730</v>
      </c>
      <c r="B16" s="17">
        <v>28.940000999999999</v>
      </c>
    </row>
    <row r="17" spans="1:2" x14ac:dyDescent="0.25">
      <c r="A17" s="12">
        <v>42737</v>
      </c>
      <c r="B17" s="17">
        <v>29.639999</v>
      </c>
    </row>
    <row r="18" spans="1:2" x14ac:dyDescent="0.25">
      <c r="A18" s="12">
        <v>42744</v>
      </c>
      <c r="B18" s="17">
        <v>28.84</v>
      </c>
    </row>
    <row r="19" spans="1:2" x14ac:dyDescent="0.25">
      <c r="A19" s="12">
        <v>42751</v>
      </c>
      <c r="B19" s="17">
        <v>26.66</v>
      </c>
    </row>
    <row r="20" spans="1:2" x14ac:dyDescent="0.25">
      <c r="A20" s="12">
        <v>42758</v>
      </c>
      <c r="B20" s="17">
        <v>25.290001</v>
      </c>
    </row>
    <row r="21" spans="1:2" x14ac:dyDescent="0.25">
      <c r="A21" s="12">
        <v>42765</v>
      </c>
      <c r="B21" s="17">
        <v>24.940000999999999</v>
      </c>
    </row>
    <row r="22" spans="1:2" x14ac:dyDescent="0.25">
      <c r="A22" s="12">
        <v>42772</v>
      </c>
      <c r="B22" s="17">
        <v>26.629999000000002</v>
      </c>
    </row>
    <row r="23" spans="1:2" x14ac:dyDescent="0.25">
      <c r="A23" s="12">
        <v>42779</v>
      </c>
      <c r="B23" s="17">
        <v>26.940000999999999</v>
      </c>
    </row>
    <row r="24" spans="1:2" x14ac:dyDescent="0.25">
      <c r="A24" s="12">
        <v>42786</v>
      </c>
      <c r="B24" s="17">
        <v>28.17</v>
      </c>
    </row>
    <row r="25" spans="1:2" x14ac:dyDescent="0.25">
      <c r="A25" s="12">
        <v>42793</v>
      </c>
      <c r="B25" s="17">
        <v>27.26</v>
      </c>
    </row>
    <row r="26" spans="1:2" x14ac:dyDescent="0.25">
      <c r="A26" s="12">
        <v>42800</v>
      </c>
      <c r="B26" s="17">
        <v>27.700001</v>
      </c>
    </row>
    <row r="27" spans="1:2" x14ac:dyDescent="0.25">
      <c r="A27" s="12">
        <v>42807</v>
      </c>
      <c r="B27" s="17">
        <v>26.309999000000001</v>
      </c>
    </row>
    <row r="28" spans="1:2" x14ac:dyDescent="0.25">
      <c r="A28" s="12">
        <v>42814</v>
      </c>
      <c r="B28" s="17">
        <v>26.389999</v>
      </c>
    </row>
    <row r="29" spans="1:2" x14ac:dyDescent="0.25">
      <c r="A29" s="12">
        <v>42821</v>
      </c>
      <c r="B29" s="17">
        <v>28.799999</v>
      </c>
    </row>
    <row r="30" spans="1:2" x14ac:dyDescent="0.25">
      <c r="A30" s="12">
        <v>42828</v>
      </c>
      <c r="B30" s="17">
        <v>27.110001</v>
      </c>
    </row>
    <row r="31" spans="1:2" x14ac:dyDescent="0.25">
      <c r="A31" s="12">
        <v>42835</v>
      </c>
      <c r="B31" s="17">
        <v>27.58</v>
      </c>
    </row>
    <row r="32" spans="1:2" x14ac:dyDescent="0.25">
      <c r="A32" s="12">
        <v>42842</v>
      </c>
      <c r="B32" s="17">
        <v>27.65</v>
      </c>
    </row>
    <row r="33" spans="1:2" x14ac:dyDescent="0.25">
      <c r="A33" s="12">
        <v>42849</v>
      </c>
      <c r="B33" s="17">
        <v>27.25</v>
      </c>
    </row>
    <row r="34" spans="1:2" x14ac:dyDescent="0.25">
      <c r="A34" s="12">
        <v>42856</v>
      </c>
      <c r="B34" s="17">
        <v>26.85</v>
      </c>
    </row>
    <row r="35" spans="1:2" x14ac:dyDescent="0.25">
      <c r="A35" s="12">
        <v>42863</v>
      </c>
      <c r="B35" s="17">
        <v>27.030000999999999</v>
      </c>
    </row>
    <row r="36" spans="1:2" x14ac:dyDescent="0.25">
      <c r="A36" s="12">
        <v>42870</v>
      </c>
      <c r="B36" s="17">
        <v>25.120000999999998</v>
      </c>
    </row>
    <row r="37" spans="1:2" x14ac:dyDescent="0.25">
      <c r="A37" s="12">
        <v>42877</v>
      </c>
      <c r="B37" s="17">
        <v>25.33</v>
      </c>
    </row>
    <row r="38" spans="1:2" x14ac:dyDescent="0.25">
      <c r="A38" s="12">
        <v>42884</v>
      </c>
      <c r="B38" s="17">
        <v>25.67</v>
      </c>
    </row>
    <row r="39" spans="1:2" x14ac:dyDescent="0.25">
      <c r="A39" s="12">
        <v>42891</v>
      </c>
      <c r="B39" s="17">
        <v>26.049999</v>
      </c>
    </row>
    <row r="40" spans="1:2" x14ac:dyDescent="0.25">
      <c r="A40" s="12">
        <v>42898</v>
      </c>
      <c r="B40" s="17">
        <v>26.4</v>
      </c>
    </row>
    <row r="41" spans="1:2" x14ac:dyDescent="0.25">
      <c r="A41" s="12">
        <v>42905</v>
      </c>
      <c r="B41" s="17">
        <v>26.6</v>
      </c>
    </row>
    <row r="42" spans="1:2" x14ac:dyDescent="0.25">
      <c r="A42" s="12">
        <v>42912</v>
      </c>
      <c r="B42" s="17">
        <v>27.209999</v>
      </c>
    </row>
    <row r="43" spans="1:2" x14ac:dyDescent="0.25">
      <c r="A43" s="12">
        <v>42919</v>
      </c>
      <c r="B43" s="17">
        <v>26.1</v>
      </c>
    </row>
    <row r="44" spans="1:2" x14ac:dyDescent="0.25">
      <c r="A44" s="12">
        <v>42926</v>
      </c>
      <c r="B44" s="17">
        <v>25.129999000000002</v>
      </c>
    </row>
    <row r="45" spans="1:2" x14ac:dyDescent="0.25">
      <c r="A45" s="12">
        <v>42933</v>
      </c>
      <c r="B45" s="17">
        <v>25.09</v>
      </c>
    </row>
    <row r="46" spans="1:2" x14ac:dyDescent="0.25">
      <c r="A46" s="12">
        <v>42940</v>
      </c>
      <c r="B46" s="17">
        <v>25.76</v>
      </c>
    </row>
    <row r="47" spans="1:2" x14ac:dyDescent="0.25">
      <c r="A47" s="12">
        <v>42947</v>
      </c>
      <c r="B47" s="17">
        <v>24.82</v>
      </c>
    </row>
    <row r="48" spans="1:2" x14ac:dyDescent="0.25">
      <c r="A48" s="12">
        <v>42954</v>
      </c>
      <c r="B48" s="17">
        <v>25.190000999999999</v>
      </c>
    </row>
    <row r="49" spans="1:2" x14ac:dyDescent="0.25">
      <c r="A49" s="12">
        <v>42961</v>
      </c>
      <c r="B49" s="17">
        <v>23.01</v>
      </c>
    </row>
    <row r="50" spans="1:2" x14ac:dyDescent="0.25">
      <c r="A50" s="12">
        <v>42968</v>
      </c>
      <c r="B50" s="17">
        <v>20.540001</v>
      </c>
    </row>
    <row r="51" spans="1:2" x14ac:dyDescent="0.25">
      <c r="A51" s="12">
        <v>42975</v>
      </c>
      <c r="B51" s="17">
        <v>20.219999000000001</v>
      </c>
    </row>
    <row r="52" spans="1:2" x14ac:dyDescent="0.25">
      <c r="A52" s="12">
        <v>42982</v>
      </c>
      <c r="B52" s="17">
        <v>20.260000000000002</v>
      </c>
    </row>
    <row r="53" spans="1:2" x14ac:dyDescent="0.25">
      <c r="A53" s="12">
        <v>42989</v>
      </c>
      <c r="B53" s="17">
        <v>20.299999</v>
      </c>
    </row>
    <row r="54" spans="1:2" x14ac:dyDescent="0.25">
      <c r="A54" s="12">
        <v>42996</v>
      </c>
      <c r="B54" s="17">
        <v>19.280000999999999</v>
      </c>
    </row>
    <row r="55" spans="1:2" x14ac:dyDescent="0.25">
      <c r="A55" s="12">
        <v>43003</v>
      </c>
      <c r="B55" s="17">
        <v>22.549999</v>
      </c>
    </row>
    <row r="56" spans="1:2" x14ac:dyDescent="0.25">
      <c r="A56" s="12">
        <v>43010</v>
      </c>
      <c r="B56" s="17">
        <v>21.790001</v>
      </c>
    </row>
    <row r="57" spans="1:2" x14ac:dyDescent="0.25">
      <c r="A57" s="12">
        <v>43017</v>
      </c>
      <c r="B57" s="17">
        <v>21.18</v>
      </c>
    </row>
    <row r="58" spans="1:2" x14ac:dyDescent="0.25">
      <c r="A58" s="12">
        <v>43024</v>
      </c>
      <c r="B58" s="17">
        <v>20.51</v>
      </c>
    </row>
    <row r="59" spans="1:2" x14ac:dyDescent="0.25">
      <c r="A59" s="12">
        <v>43031</v>
      </c>
      <c r="B59" s="17">
        <v>22.67</v>
      </c>
    </row>
    <row r="60" spans="1:2" x14ac:dyDescent="0.25">
      <c r="A60" s="12">
        <v>43038</v>
      </c>
      <c r="B60" s="17">
        <v>20.620000999999998</v>
      </c>
    </row>
    <row r="61" spans="1:2" x14ac:dyDescent="0.25">
      <c r="A61" s="12">
        <v>43045</v>
      </c>
      <c r="B61" s="17">
        <v>19.049999</v>
      </c>
    </row>
    <row r="62" spans="1:2" x14ac:dyDescent="0.25">
      <c r="A62" s="12">
        <v>43052</v>
      </c>
      <c r="B62" s="17">
        <v>20.079999999999998</v>
      </c>
    </row>
    <row r="63" spans="1:2" x14ac:dyDescent="0.25">
      <c r="A63" s="12">
        <v>43059</v>
      </c>
      <c r="B63" s="17">
        <v>20.549999</v>
      </c>
    </row>
    <row r="64" spans="1:2" x14ac:dyDescent="0.25">
      <c r="A64" s="12">
        <v>43066</v>
      </c>
      <c r="B64" s="17">
        <v>21.74</v>
      </c>
    </row>
    <row r="65" spans="1:2" x14ac:dyDescent="0.25">
      <c r="A65" s="12">
        <v>43073</v>
      </c>
      <c r="B65" s="17">
        <v>21.83</v>
      </c>
    </row>
    <row r="66" spans="1:2" x14ac:dyDescent="0.25">
      <c r="A66" s="12">
        <v>43080</v>
      </c>
      <c r="B66" s="17">
        <v>22.469999000000001</v>
      </c>
    </row>
    <row r="67" spans="1:2" x14ac:dyDescent="0.25">
      <c r="A67" s="12">
        <v>43087</v>
      </c>
      <c r="B67" s="17">
        <v>22.4</v>
      </c>
    </row>
    <row r="68" spans="1:2" x14ac:dyDescent="0.25">
      <c r="A68" s="12">
        <v>43094</v>
      </c>
      <c r="B68" s="17">
        <v>22.309999000000001</v>
      </c>
    </row>
    <row r="69" spans="1:2" x14ac:dyDescent="0.25">
      <c r="A69" s="12">
        <v>43101</v>
      </c>
      <c r="B69" s="17">
        <v>21.780000999999999</v>
      </c>
    </row>
    <row r="70" spans="1:2" x14ac:dyDescent="0.25">
      <c r="A70" s="12">
        <v>43108</v>
      </c>
      <c r="B70" s="17">
        <v>19.260000000000002</v>
      </c>
    </row>
    <row r="71" spans="1:2" x14ac:dyDescent="0.25">
      <c r="A71" s="12">
        <v>43115</v>
      </c>
      <c r="B71" s="17">
        <v>19.149999999999999</v>
      </c>
    </row>
    <row r="72" spans="1:2" x14ac:dyDescent="0.25">
      <c r="A72" s="12">
        <v>43122</v>
      </c>
      <c r="B72" s="17">
        <v>20.049999</v>
      </c>
    </row>
    <row r="73" spans="1:2" x14ac:dyDescent="0.25">
      <c r="A73" s="12">
        <v>43129</v>
      </c>
      <c r="B73" s="17">
        <v>20.58</v>
      </c>
    </row>
    <row r="74" spans="1:2" x14ac:dyDescent="0.25">
      <c r="A74" s="12">
        <v>43136</v>
      </c>
      <c r="B74" s="17">
        <v>19.790001</v>
      </c>
    </row>
    <row r="75" spans="1:2" x14ac:dyDescent="0.25">
      <c r="A75" s="12">
        <v>43143</v>
      </c>
      <c r="B75" s="17">
        <v>20.239999999999998</v>
      </c>
    </row>
    <row r="76" spans="1:2" x14ac:dyDescent="0.25">
      <c r="A76" s="12">
        <v>43150</v>
      </c>
      <c r="B76" s="17">
        <v>21.43</v>
      </c>
    </row>
    <row r="77" spans="1:2" x14ac:dyDescent="0.25">
      <c r="A77" s="12">
        <v>43157</v>
      </c>
      <c r="B77" s="17">
        <v>18.200001</v>
      </c>
    </row>
    <row r="78" spans="1:2" x14ac:dyDescent="0.25">
      <c r="A78" s="12">
        <v>43164</v>
      </c>
      <c r="B78" s="17">
        <v>19.920000000000002</v>
      </c>
    </row>
    <row r="79" spans="1:2" x14ac:dyDescent="0.25">
      <c r="A79" s="12">
        <v>43171</v>
      </c>
      <c r="B79" s="17">
        <v>19.889999</v>
      </c>
    </row>
    <row r="80" spans="1:2" x14ac:dyDescent="0.25">
      <c r="A80" s="12">
        <v>43178</v>
      </c>
      <c r="B80" s="17">
        <v>18.82</v>
      </c>
    </row>
    <row r="81" spans="1:2" x14ac:dyDescent="0.25">
      <c r="A81" s="12">
        <v>43185</v>
      </c>
      <c r="B81" s="17">
        <v>19.370000999999998</v>
      </c>
    </row>
    <row r="82" spans="1:2" x14ac:dyDescent="0.25">
      <c r="A82" s="12">
        <v>43192</v>
      </c>
      <c r="B82" s="17">
        <v>20.030000999999999</v>
      </c>
    </row>
    <row r="83" spans="1:2" x14ac:dyDescent="0.25">
      <c r="A83" s="12">
        <v>43199</v>
      </c>
      <c r="B83" s="17">
        <v>18.950001</v>
      </c>
    </row>
    <row r="84" spans="1:2" x14ac:dyDescent="0.25">
      <c r="A84" s="12">
        <v>43206</v>
      </c>
      <c r="B84" s="17">
        <v>17.879999000000002</v>
      </c>
    </row>
    <row r="85" spans="1:2" x14ac:dyDescent="0.25">
      <c r="A85" s="12">
        <v>43213</v>
      </c>
      <c r="B85" s="17">
        <v>17.700001</v>
      </c>
    </row>
    <row r="86" spans="1:2" x14ac:dyDescent="0.25">
      <c r="A86" s="12">
        <v>43220</v>
      </c>
      <c r="B86" s="17">
        <v>19.780000999999999</v>
      </c>
    </row>
    <row r="87" spans="1:2" x14ac:dyDescent="0.25">
      <c r="A87" s="12">
        <v>43227</v>
      </c>
      <c r="B87" s="17">
        <v>19.260000000000002</v>
      </c>
    </row>
    <row r="88" spans="1:2" x14ac:dyDescent="0.25">
      <c r="A88" s="12">
        <v>43234</v>
      </c>
      <c r="B88" s="17">
        <v>19.639999</v>
      </c>
    </row>
    <row r="89" spans="1:2" x14ac:dyDescent="0.25">
      <c r="A89" s="12">
        <v>43241</v>
      </c>
      <c r="B89" s="17">
        <v>19.629999000000002</v>
      </c>
    </row>
    <row r="90" spans="1:2" x14ac:dyDescent="0.25">
      <c r="A90" s="12">
        <v>43248</v>
      </c>
      <c r="B90" s="17">
        <v>18.379999000000002</v>
      </c>
    </row>
    <row r="91" spans="1:2" x14ac:dyDescent="0.25">
      <c r="A91" s="12">
        <v>43255</v>
      </c>
      <c r="B91" s="17">
        <v>19.329999999999998</v>
      </c>
    </row>
    <row r="92" spans="1:2" x14ac:dyDescent="0.25">
      <c r="A92" s="12">
        <v>43262</v>
      </c>
      <c r="B92" s="17">
        <v>19.780000999999999</v>
      </c>
    </row>
    <row r="93" spans="1:2" x14ac:dyDescent="0.25">
      <c r="A93" s="12">
        <v>43269</v>
      </c>
      <c r="B93" s="17">
        <v>18.57</v>
      </c>
    </row>
    <row r="94" spans="1:2" x14ac:dyDescent="0.25">
      <c r="A94" s="12">
        <v>43276</v>
      </c>
      <c r="B94" s="17">
        <v>15.24</v>
      </c>
    </row>
    <row r="95" spans="1:2" x14ac:dyDescent="0.25">
      <c r="A95" s="12">
        <v>43283</v>
      </c>
      <c r="B95" s="17">
        <v>16.690000999999999</v>
      </c>
    </row>
    <row r="96" spans="1:2" x14ac:dyDescent="0.25">
      <c r="A96" s="12">
        <v>43290</v>
      </c>
      <c r="B96" s="17">
        <v>15.74</v>
      </c>
    </row>
    <row r="97" spans="1:2" x14ac:dyDescent="0.25">
      <c r="A97" s="12">
        <v>43297</v>
      </c>
      <c r="B97" s="17">
        <v>14.92</v>
      </c>
    </row>
    <row r="98" spans="1:2" x14ac:dyDescent="0.25">
      <c r="A98" s="12">
        <v>43304</v>
      </c>
      <c r="B98" s="17">
        <v>14.09</v>
      </c>
    </row>
    <row r="99" spans="1:2" x14ac:dyDescent="0.25">
      <c r="A99" s="12">
        <v>43311</v>
      </c>
      <c r="B99" s="17">
        <v>14.39</v>
      </c>
    </row>
    <row r="100" spans="1:2" x14ac:dyDescent="0.25">
      <c r="A100" s="12">
        <v>43318</v>
      </c>
      <c r="B100" s="17">
        <v>10.18</v>
      </c>
    </row>
    <row r="101" spans="1:2" x14ac:dyDescent="0.25">
      <c r="A101" s="12">
        <v>43325</v>
      </c>
      <c r="B101" s="17">
        <v>11.67</v>
      </c>
    </row>
    <row r="102" spans="1:2" x14ac:dyDescent="0.25">
      <c r="A102" s="12">
        <v>43332</v>
      </c>
      <c r="B102" s="17">
        <v>12.62</v>
      </c>
    </row>
    <row r="103" spans="1:2" x14ac:dyDescent="0.25">
      <c r="A103" s="12">
        <v>43339</v>
      </c>
      <c r="B103" s="17">
        <v>13.89</v>
      </c>
    </row>
    <row r="104" spans="1:2" x14ac:dyDescent="0.25">
      <c r="A104" s="12">
        <v>43346</v>
      </c>
      <c r="B104" s="17">
        <v>13.54</v>
      </c>
    </row>
    <row r="105" spans="1:2" x14ac:dyDescent="0.25">
      <c r="A105" s="12">
        <v>43353</v>
      </c>
      <c r="B105" s="17">
        <v>13.11</v>
      </c>
    </row>
    <row r="106" spans="1:2" x14ac:dyDescent="0.25">
      <c r="A106" s="12">
        <v>43360</v>
      </c>
      <c r="B106" s="17">
        <v>13.46</v>
      </c>
    </row>
    <row r="107" spans="1:2" x14ac:dyDescent="0.25">
      <c r="A107" s="12">
        <v>43367</v>
      </c>
      <c r="B107" s="17">
        <v>12.73</v>
      </c>
    </row>
    <row r="108" spans="1:2" x14ac:dyDescent="0.25">
      <c r="A108" s="12">
        <v>43374</v>
      </c>
      <c r="B108" s="17">
        <v>12.59</v>
      </c>
    </row>
    <row r="109" spans="1:2" x14ac:dyDescent="0.25">
      <c r="A109" s="12">
        <v>43381</v>
      </c>
      <c r="B109" s="17">
        <v>11.51</v>
      </c>
    </row>
    <row r="110" spans="1:2" x14ac:dyDescent="0.25">
      <c r="A110" s="12">
        <v>43388</v>
      </c>
      <c r="B110" s="17">
        <v>10.4</v>
      </c>
    </row>
    <row r="111" spans="1:2" x14ac:dyDescent="0.25">
      <c r="A111" s="12">
        <v>43395</v>
      </c>
      <c r="B111" s="17">
        <v>10.26</v>
      </c>
    </row>
    <row r="112" spans="1:2" x14ac:dyDescent="0.25">
      <c r="A112" s="12">
        <v>43402</v>
      </c>
      <c r="B112" s="17">
        <v>10.87</v>
      </c>
    </row>
    <row r="113" spans="1:2" x14ac:dyDescent="0.25">
      <c r="A113" s="12">
        <v>43409</v>
      </c>
      <c r="B113" s="17">
        <v>13.01</v>
      </c>
    </row>
    <row r="114" spans="1:2" x14ac:dyDescent="0.25">
      <c r="A114" s="12">
        <v>43416</v>
      </c>
      <c r="B114" s="17">
        <v>13</v>
      </c>
    </row>
    <row r="115" spans="1:2" x14ac:dyDescent="0.25">
      <c r="A115" s="12">
        <v>43423</v>
      </c>
      <c r="B115" s="17">
        <v>12.01</v>
      </c>
    </row>
    <row r="116" spans="1:2" x14ac:dyDescent="0.25">
      <c r="A116" s="12">
        <v>43430</v>
      </c>
      <c r="B116" s="17">
        <v>12.76</v>
      </c>
    </row>
    <row r="117" spans="1:2" x14ac:dyDescent="0.25">
      <c r="A117" s="12">
        <v>43437</v>
      </c>
      <c r="B117" s="17">
        <v>11.12</v>
      </c>
    </row>
    <row r="118" spans="1:2" x14ac:dyDescent="0.25">
      <c r="A118" s="12">
        <v>43444</v>
      </c>
      <c r="B118" s="17">
        <v>9.9</v>
      </c>
    </row>
    <row r="119" spans="1:2" x14ac:dyDescent="0.25">
      <c r="A119" s="12">
        <v>43451</v>
      </c>
      <c r="B119" s="17">
        <v>8.31</v>
      </c>
    </row>
    <row r="120" spans="1:2" x14ac:dyDescent="0.25">
      <c r="A120" s="12">
        <v>43458</v>
      </c>
      <c r="B120" s="17">
        <v>8.73</v>
      </c>
    </row>
    <row r="121" spans="1:2" x14ac:dyDescent="0.25">
      <c r="A121" s="12">
        <v>43465</v>
      </c>
      <c r="B121" s="17">
        <v>9.34</v>
      </c>
    </row>
    <row r="122" spans="1:2" x14ac:dyDescent="0.25">
      <c r="A122" s="12">
        <v>43472</v>
      </c>
      <c r="B122" s="17">
        <v>8.2100000000000009</v>
      </c>
    </row>
    <row r="123" spans="1:2" x14ac:dyDescent="0.25">
      <c r="A123" s="12">
        <v>43479</v>
      </c>
      <c r="B123" s="17">
        <v>8.36</v>
      </c>
    </row>
    <row r="124" spans="1:2" x14ac:dyDescent="0.25">
      <c r="A124" s="12">
        <v>43486</v>
      </c>
      <c r="B124" s="17">
        <v>8.44</v>
      </c>
    </row>
    <row r="125" spans="1:2" x14ac:dyDescent="0.25">
      <c r="A125" s="12">
        <v>43493</v>
      </c>
      <c r="B125" s="17">
        <v>8.43</v>
      </c>
    </row>
    <row r="126" spans="1:2" x14ac:dyDescent="0.25">
      <c r="A126" s="12">
        <v>43500</v>
      </c>
      <c r="B126" s="17">
        <v>9.24</v>
      </c>
    </row>
    <row r="127" spans="1:2" x14ac:dyDescent="0.25">
      <c r="A127" s="12">
        <v>43507</v>
      </c>
      <c r="B127" s="17">
        <v>9.3800000000000008</v>
      </c>
    </row>
    <row r="128" spans="1:2" x14ac:dyDescent="0.25">
      <c r="A128" s="12">
        <v>43514</v>
      </c>
      <c r="B128" s="17">
        <v>9.85</v>
      </c>
    </row>
    <row r="129" spans="1:2" x14ac:dyDescent="0.25">
      <c r="A129" s="12">
        <v>43521</v>
      </c>
      <c r="B129" s="17">
        <v>7.95</v>
      </c>
    </row>
    <row r="130" spans="1:2" x14ac:dyDescent="0.25">
      <c r="A130" s="12">
        <v>43528</v>
      </c>
      <c r="B130" s="17">
        <v>8</v>
      </c>
    </row>
    <row r="131" spans="1:2" x14ac:dyDescent="0.25">
      <c r="A131" s="12">
        <v>43535</v>
      </c>
      <c r="B131" s="17">
        <v>9.24</v>
      </c>
    </row>
    <row r="132" spans="1:2" x14ac:dyDescent="0.25">
      <c r="A132" s="12">
        <v>43542</v>
      </c>
      <c r="B132" s="17">
        <v>10.11</v>
      </c>
    </row>
    <row r="133" spans="1:2" x14ac:dyDescent="0.25">
      <c r="A133" s="12">
        <v>43549</v>
      </c>
      <c r="B133" s="17">
        <v>10.6</v>
      </c>
    </row>
    <row r="134" spans="1:2" x14ac:dyDescent="0.25">
      <c r="A134" s="12">
        <v>43556</v>
      </c>
      <c r="B134" s="17">
        <v>11.87</v>
      </c>
    </row>
    <row r="135" spans="1:2" x14ac:dyDescent="0.25">
      <c r="A135" s="12">
        <v>43563</v>
      </c>
      <c r="B135" s="17">
        <v>11.68</v>
      </c>
    </row>
    <row r="136" spans="1:2" x14ac:dyDescent="0.25">
      <c r="A136" s="12">
        <v>43570</v>
      </c>
      <c r="B136" s="17">
        <v>12.96</v>
      </c>
    </row>
    <row r="137" spans="1:2" x14ac:dyDescent="0.25">
      <c r="A137" s="12">
        <v>43577</v>
      </c>
      <c r="B137" s="17">
        <v>12.69</v>
      </c>
    </row>
    <row r="138" spans="1:2" x14ac:dyDescent="0.25">
      <c r="A138" s="12">
        <v>43584</v>
      </c>
      <c r="B138" s="17">
        <v>13.19</v>
      </c>
    </row>
    <row r="139" spans="1:2" x14ac:dyDescent="0.25">
      <c r="A139" s="12">
        <v>43591</v>
      </c>
      <c r="B139" s="17">
        <v>11.38</v>
      </c>
    </row>
    <row r="140" spans="1:2" x14ac:dyDescent="0.25">
      <c r="A140" s="12">
        <v>43598</v>
      </c>
      <c r="B140" s="17">
        <v>11.97</v>
      </c>
    </row>
    <row r="141" spans="1:2" x14ac:dyDescent="0.25">
      <c r="A141" s="12">
        <v>43605</v>
      </c>
      <c r="B141" s="17">
        <v>11.46</v>
      </c>
    </row>
    <row r="142" spans="1:2" x14ac:dyDescent="0.25">
      <c r="A142" s="12">
        <v>43612</v>
      </c>
      <c r="B142" s="17">
        <v>10.19</v>
      </c>
    </row>
    <row r="143" spans="1:2" x14ac:dyDescent="0.25">
      <c r="A143" s="12">
        <v>43619</v>
      </c>
      <c r="B143" s="17">
        <v>11.91</v>
      </c>
    </row>
    <row r="144" spans="1:2" x14ac:dyDescent="0.25">
      <c r="A144" s="12">
        <v>43626</v>
      </c>
      <c r="B144" s="17">
        <v>12.24</v>
      </c>
    </row>
    <row r="145" spans="1:2" x14ac:dyDescent="0.25">
      <c r="A145" s="12">
        <v>43633</v>
      </c>
      <c r="B145" s="17">
        <v>13.07</v>
      </c>
    </row>
    <row r="146" spans="1:2" x14ac:dyDescent="0.25">
      <c r="A146" s="12">
        <v>43640</v>
      </c>
      <c r="B146" s="17">
        <v>14.1</v>
      </c>
    </row>
    <row r="147" spans="1:2" x14ac:dyDescent="0.25">
      <c r="A147" s="12">
        <v>43647</v>
      </c>
      <c r="B147" s="17">
        <v>14.16</v>
      </c>
    </row>
    <row r="148" spans="1:2" x14ac:dyDescent="0.25">
      <c r="A148" s="12">
        <v>43654</v>
      </c>
      <c r="B148" s="17">
        <v>16.440000999999999</v>
      </c>
    </row>
    <row r="149" spans="1:2" x14ac:dyDescent="0.25">
      <c r="A149" s="12">
        <v>43661</v>
      </c>
      <c r="B149" s="17">
        <v>16.670000000000002</v>
      </c>
    </row>
    <row r="150" spans="1:2" x14ac:dyDescent="0.25">
      <c r="A150" s="12">
        <v>43668</v>
      </c>
      <c r="B150" s="17">
        <v>16.899999999999999</v>
      </c>
    </row>
    <row r="151" spans="1:2" x14ac:dyDescent="0.25">
      <c r="A151" s="12">
        <v>43675</v>
      </c>
      <c r="B151" s="17">
        <v>16.02</v>
      </c>
    </row>
    <row r="152" spans="1:2" x14ac:dyDescent="0.25">
      <c r="A152" s="12">
        <v>43682</v>
      </c>
      <c r="B152" s="17">
        <v>17.239999999999998</v>
      </c>
    </row>
    <row r="153" spans="1:2" x14ac:dyDescent="0.25">
      <c r="A153" s="12">
        <v>43689</v>
      </c>
      <c r="B153" s="17">
        <v>16.43</v>
      </c>
    </row>
    <row r="154" spans="1:2" x14ac:dyDescent="0.25">
      <c r="A154" s="12">
        <v>43696</v>
      </c>
      <c r="B154" s="17">
        <v>17.48</v>
      </c>
    </row>
    <row r="155" spans="1:2" x14ac:dyDescent="0.25">
      <c r="A155" s="12">
        <v>43703</v>
      </c>
      <c r="B155" s="17">
        <v>16.32</v>
      </c>
    </row>
    <row r="156" spans="1:2" x14ac:dyDescent="0.25">
      <c r="A156" s="12">
        <v>43710</v>
      </c>
      <c r="B156" s="17">
        <v>17.52</v>
      </c>
    </row>
    <row r="157" spans="1:2" x14ac:dyDescent="0.25">
      <c r="A157" s="12">
        <v>43717</v>
      </c>
      <c r="B157" s="17">
        <v>15.74</v>
      </c>
    </row>
    <row r="158" spans="1:2" x14ac:dyDescent="0.25">
      <c r="A158" s="12">
        <v>43724</v>
      </c>
      <c r="B158" s="17">
        <v>17.649999999999999</v>
      </c>
    </row>
    <row r="159" spans="1:2" x14ac:dyDescent="0.25">
      <c r="A159" s="12">
        <v>43731</v>
      </c>
      <c r="B159" s="17">
        <v>17.510000000000002</v>
      </c>
    </row>
    <row r="160" spans="1:2" x14ac:dyDescent="0.25">
      <c r="A160" s="12">
        <v>43738</v>
      </c>
      <c r="B160" s="17">
        <v>18.049999</v>
      </c>
    </row>
    <row r="161" spans="1:2" x14ac:dyDescent="0.25">
      <c r="A161" s="12">
        <v>43745</v>
      </c>
      <c r="B161" s="17">
        <v>17.139999</v>
      </c>
    </row>
    <row r="162" spans="1:2" x14ac:dyDescent="0.25">
      <c r="A162" s="12">
        <v>43752</v>
      </c>
      <c r="B162" s="17">
        <v>17.670000000000002</v>
      </c>
    </row>
    <row r="163" spans="1:2" x14ac:dyDescent="0.25">
      <c r="A163" s="12">
        <v>43759</v>
      </c>
      <c r="B163" s="17">
        <v>16.809999000000001</v>
      </c>
    </row>
    <row r="164" spans="1:2" x14ac:dyDescent="0.25">
      <c r="A164" s="12">
        <v>43766</v>
      </c>
      <c r="B164" s="17">
        <v>17.399999999999999</v>
      </c>
    </row>
    <row r="165" spans="1:2" x14ac:dyDescent="0.25">
      <c r="A165" s="12">
        <v>43773</v>
      </c>
      <c r="B165" s="17">
        <v>17.120000999999998</v>
      </c>
    </row>
    <row r="166" spans="1:2" x14ac:dyDescent="0.25">
      <c r="A166" s="12">
        <v>43780</v>
      </c>
      <c r="B166" s="17">
        <v>16.379999000000002</v>
      </c>
    </row>
    <row r="167" spans="1:2" x14ac:dyDescent="0.25">
      <c r="A167" s="12">
        <v>43787</v>
      </c>
      <c r="B167" s="17">
        <v>16.739999999999998</v>
      </c>
    </row>
    <row r="168" spans="1:2" x14ac:dyDescent="0.25">
      <c r="A168" s="12">
        <v>43794</v>
      </c>
      <c r="B168" s="17">
        <v>16.57</v>
      </c>
    </row>
    <row r="169" spans="1:2" x14ac:dyDescent="0.25">
      <c r="A169" s="12">
        <v>43801</v>
      </c>
      <c r="B169" s="17">
        <v>15.26</v>
      </c>
    </row>
    <row r="170" spans="1:2" x14ac:dyDescent="0.25">
      <c r="A170" s="12">
        <v>43808</v>
      </c>
      <c r="B170" s="17">
        <v>14.84</v>
      </c>
    </row>
    <row r="171" spans="1:2" x14ac:dyDescent="0.25">
      <c r="A171" s="12">
        <v>43815</v>
      </c>
      <c r="B171" s="17">
        <v>15.77</v>
      </c>
    </row>
    <row r="172" spans="1:2" x14ac:dyDescent="0.25">
      <c r="A172" s="12">
        <v>43822</v>
      </c>
      <c r="B172" s="17">
        <v>15.96</v>
      </c>
    </row>
    <row r="173" spans="1:2" x14ac:dyDescent="0.25">
      <c r="A173" s="12">
        <v>43829</v>
      </c>
      <c r="B173" s="17">
        <v>15.71</v>
      </c>
    </row>
    <row r="174" spans="1:2" x14ac:dyDescent="0.25">
      <c r="A174" s="12">
        <v>43836</v>
      </c>
      <c r="B174" s="17">
        <v>15.33</v>
      </c>
    </row>
    <row r="175" spans="1:2" x14ac:dyDescent="0.25">
      <c r="A175" s="12">
        <v>43843</v>
      </c>
      <c r="B175" s="17">
        <v>15.14</v>
      </c>
    </row>
    <row r="176" spans="1:2" x14ac:dyDescent="0.25">
      <c r="A176" s="12">
        <v>43850</v>
      </c>
      <c r="B176" s="17">
        <v>14.92</v>
      </c>
    </row>
    <row r="177" spans="1:2" x14ac:dyDescent="0.25">
      <c r="A177" s="12">
        <v>43857</v>
      </c>
      <c r="B177" s="17">
        <v>15.68</v>
      </c>
    </row>
    <row r="178" spans="1:2" x14ac:dyDescent="0.25">
      <c r="A178" s="12">
        <v>43864</v>
      </c>
      <c r="B178" s="17">
        <v>18.959999</v>
      </c>
    </row>
    <row r="179" spans="1:2" x14ac:dyDescent="0.25">
      <c r="A179" s="12">
        <v>43871</v>
      </c>
      <c r="B179" s="17">
        <v>19.75</v>
      </c>
    </row>
    <row r="180" spans="1:2" x14ac:dyDescent="0.25">
      <c r="A180" s="12">
        <v>43878</v>
      </c>
      <c r="B180" s="17">
        <v>19.07</v>
      </c>
    </row>
    <row r="181" spans="1:2" x14ac:dyDescent="0.25">
      <c r="A181" s="12">
        <v>43885</v>
      </c>
      <c r="B181" s="17">
        <v>15.96</v>
      </c>
    </row>
    <row r="182" spans="1:2" x14ac:dyDescent="0.25">
      <c r="A182" s="12">
        <v>43892</v>
      </c>
      <c r="B182" s="17">
        <v>15.65</v>
      </c>
    </row>
    <row r="183" spans="1:2" x14ac:dyDescent="0.25">
      <c r="A183" s="12">
        <v>43899</v>
      </c>
      <c r="B183" s="17">
        <v>11.71</v>
      </c>
    </row>
    <row r="184" spans="1:2" x14ac:dyDescent="0.25">
      <c r="A184" s="12">
        <v>43906</v>
      </c>
      <c r="B184" s="17">
        <v>8.73</v>
      </c>
    </row>
    <row r="185" spans="1:2" x14ac:dyDescent="0.25">
      <c r="A185" s="12">
        <v>43913</v>
      </c>
      <c r="B185" s="17">
        <v>10.33</v>
      </c>
    </row>
    <row r="186" spans="1:2" x14ac:dyDescent="0.25">
      <c r="A186" s="12">
        <v>43920</v>
      </c>
      <c r="B186" s="17">
        <v>8.4</v>
      </c>
    </row>
    <row r="187" spans="1:2" x14ac:dyDescent="0.25">
      <c r="A187" s="12">
        <v>43927</v>
      </c>
      <c r="B187" s="17">
        <v>10.76</v>
      </c>
    </row>
    <row r="188" spans="1:2" x14ac:dyDescent="0.25">
      <c r="A188" s="12">
        <v>43934</v>
      </c>
      <c r="B188" s="17">
        <v>10.39</v>
      </c>
    </row>
    <row r="189" spans="1:2" x14ac:dyDescent="0.25">
      <c r="A189" s="12">
        <v>43941</v>
      </c>
      <c r="B189" s="17">
        <v>10.67</v>
      </c>
    </row>
    <row r="190" spans="1:2" x14ac:dyDescent="0.25">
      <c r="A190" s="12">
        <v>43948</v>
      </c>
      <c r="B190" s="17">
        <v>12.5</v>
      </c>
    </row>
    <row r="191" spans="1:2" x14ac:dyDescent="0.25">
      <c r="A191" s="12">
        <v>43955</v>
      </c>
      <c r="B191" s="17">
        <v>13.48</v>
      </c>
    </row>
    <row r="192" spans="1:2" x14ac:dyDescent="0.25">
      <c r="A192" s="12">
        <v>43962</v>
      </c>
      <c r="B192" s="17">
        <v>13.78</v>
      </c>
    </row>
    <row r="193" spans="1:2" x14ac:dyDescent="0.25">
      <c r="A193" s="12">
        <v>43969</v>
      </c>
      <c r="B193" s="17">
        <v>16.860001</v>
      </c>
    </row>
    <row r="194" spans="1:2" x14ac:dyDescent="0.25">
      <c r="A194" s="12">
        <v>43976</v>
      </c>
      <c r="B194" s="17">
        <v>17.139999</v>
      </c>
    </row>
    <row r="195" spans="1:2" x14ac:dyDescent="0.25">
      <c r="A195" s="12">
        <v>43983</v>
      </c>
      <c r="B195" s="17">
        <v>17.629999000000002</v>
      </c>
    </row>
    <row r="196" spans="1:2" x14ac:dyDescent="0.25">
      <c r="A196" s="12">
        <v>43990</v>
      </c>
      <c r="B196" s="17">
        <v>16.899999999999999</v>
      </c>
    </row>
    <row r="197" spans="1:2" x14ac:dyDescent="0.25">
      <c r="A197" s="12">
        <v>43997</v>
      </c>
      <c r="B197" s="17">
        <v>18.200001</v>
      </c>
    </row>
    <row r="198" spans="1:2" x14ac:dyDescent="0.25">
      <c r="A198" s="12">
        <v>44004</v>
      </c>
      <c r="B198" s="17">
        <v>17.879999000000002</v>
      </c>
    </row>
    <row r="199" spans="1:2" x14ac:dyDescent="0.25">
      <c r="A199" s="12">
        <v>44011</v>
      </c>
      <c r="B199" s="17">
        <v>18.850000000000001</v>
      </c>
    </row>
    <row r="200" spans="1:2" x14ac:dyDescent="0.25">
      <c r="A200" s="12">
        <v>44018</v>
      </c>
      <c r="B200" s="17">
        <v>20.059999000000001</v>
      </c>
    </row>
    <row r="201" spans="1:2" x14ac:dyDescent="0.25">
      <c r="A201" s="12">
        <v>44025</v>
      </c>
      <c r="B201" s="17">
        <v>19.459999</v>
      </c>
    </row>
    <row r="202" spans="1:2" x14ac:dyDescent="0.25">
      <c r="A202" s="12">
        <v>44032</v>
      </c>
      <c r="B202" s="17">
        <v>17.829999999999998</v>
      </c>
    </row>
    <row r="203" spans="1:2" x14ac:dyDescent="0.25">
      <c r="A203" s="12">
        <v>44039</v>
      </c>
      <c r="B203" s="17">
        <v>17.860001</v>
      </c>
    </row>
    <row r="204" spans="1:2" x14ac:dyDescent="0.25">
      <c r="A204" s="12">
        <v>44046</v>
      </c>
      <c r="B204" s="17">
        <v>20.010000000000002</v>
      </c>
    </row>
    <row r="205" spans="1:2" x14ac:dyDescent="0.25">
      <c r="A205" s="12">
        <v>44053</v>
      </c>
      <c r="B205" s="17">
        <v>20.18</v>
      </c>
    </row>
    <row r="206" spans="1:2" x14ac:dyDescent="0.25">
      <c r="A206" s="12">
        <v>44060</v>
      </c>
      <c r="B206" s="17">
        <v>18.549999</v>
      </c>
    </row>
    <row r="207" spans="1:2" x14ac:dyDescent="0.25">
      <c r="A207" s="12">
        <v>44067</v>
      </c>
      <c r="B207" s="17">
        <v>19.540001</v>
      </c>
    </row>
    <row r="208" spans="1:2" x14ac:dyDescent="0.25">
      <c r="A208" s="12">
        <v>44074</v>
      </c>
      <c r="B208" s="17">
        <v>19.09</v>
      </c>
    </row>
    <row r="209" spans="1:2" x14ac:dyDescent="0.25">
      <c r="A209" s="12">
        <v>44081</v>
      </c>
      <c r="B209" s="17">
        <v>17.799999</v>
      </c>
    </row>
    <row r="210" spans="1:2" x14ac:dyDescent="0.25">
      <c r="A210" s="12">
        <v>44088</v>
      </c>
      <c r="B210" s="17">
        <v>17.959999</v>
      </c>
    </row>
    <row r="211" spans="1:2" x14ac:dyDescent="0.25">
      <c r="A211" s="12">
        <v>44095</v>
      </c>
      <c r="B211" s="17">
        <v>18.32</v>
      </c>
    </row>
    <row r="212" spans="1:2" x14ac:dyDescent="0.25">
      <c r="A212" s="12">
        <v>44102</v>
      </c>
      <c r="B212" s="17">
        <v>18.760000000000002</v>
      </c>
    </row>
    <row r="213" spans="1:2" x14ac:dyDescent="0.25">
      <c r="A213" s="12">
        <v>44109</v>
      </c>
      <c r="B213" s="17">
        <v>21.639999</v>
      </c>
    </row>
    <row r="214" spans="1:2" x14ac:dyDescent="0.25">
      <c r="A214" s="12">
        <v>44116</v>
      </c>
      <c r="B214" s="17">
        <v>21.02</v>
      </c>
    </row>
    <row r="215" spans="1:2" x14ac:dyDescent="0.25">
      <c r="A215" s="12">
        <v>44123</v>
      </c>
      <c r="B215" s="17">
        <v>21.620000999999998</v>
      </c>
    </row>
    <row r="216" spans="1:2" x14ac:dyDescent="0.25">
      <c r="A216" s="12">
        <v>44130</v>
      </c>
      <c r="B216" s="17">
        <v>20.27</v>
      </c>
    </row>
    <row r="217" spans="1:2" x14ac:dyDescent="0.25">
      <c r="A217" s="12">
        <v>44137</v>
      </c>
      <c r="B217" s="17">
        <v>19.09</v>
      </c>
    </row>
    <row r="218" spans="1:2" x14ac:dyDescent="0.25">
      <c r="A218" s="12">
        <v>44144</v>
      </c>
      <c r="B218" s="17">
        <v>21.35</v>
      </c>
    </row>
    <row r="219" spans="1:2" x14ac:dyDescent="0.25">
      <c r="A219" s="12">
        <v>44151</v>
      </c>
      <c r="B219" s="17">
        <v>21.549999</v>
      </c>
    </row>
    <row r="220" spans="1:2" x14ac:dyDescent="0.25">
      <c r="A220" s="12">
        <v>44158</v>
      </c>
      <c r="B220" s="17">
        <v>21.620000999999998</v>
      </c>
    </row>
    <row r="221" spans="1:2" x14ac:dyDescent="0.25">
      <c r="A221" s="12">
        <v>44165</v>
      </c>
      <c r="B221" s="17">
        <v>22.360001</v>
      </c>
    </row>
    <row r="222" spans="1:2" x14ac:dyDescent="0.25">
      <c r="A222" s="12">
        <v>44172</v>
      </c>
      <c r="B222" s="17">
        <v>21.540001</v>
      </c>
    </row>
    <row r="223" spans="1:2" x14ac:dyDescent="0.25">
      <c r="A223" s="12">
        <v>44179</v>
      </c>
      <c r="B223" s="17">
        <v>22.6</v>
      </c>
    </row>
    <row r="224" spans="1:2" x14ac:dyDescent="0.25">
      <c r="A224" s="12">
        <v>44186</v>
      </c>
      <c r="B224" s="17">
        <v>23.34</v>
      </c>
    </row>
    <row r="225" spans="1:2" x14ac:dyDescent="0.25">
      <c r="A225" s="12">
        <v>44193</v>
      </c>
      <c r="B225" s="17">
        <v>25.190000999999999</v>
      </c>
    </row>
    <row r="226" spans="1:2" x14ac:dyDescent="0.25">
      <c r="A226" s="12">
        <v>44200</v>
      </c>
      <c r="B226" s="17">
        <v>23.4</v>
      </c>
    </row>
    <row r="227" spans="1:2" x14ac:dyDescent="0.25">
      <c r="A227" s="12">
        <v>44207</v>
      </c>
      <c r="B227" s="17">
        <v>23.459999</v>
      </c>
    </row>
    <row r="228" spans="1:2" x14ac:dyDescent="0.25">
      <c r="A228" s="12">
        <v>44214</v>
      </c>
      <c r="B228" s="17">
        <v>22.719999000000001</v>
      </c>
    </row>
    <row r="229" spans="1:2" x14ac:dyDescent="0.25">
      <c r="A229" s="12">
        <v>44221</v>
      </c>
      <c r="B229" s="17">
        <v>21.76</v>
      </c>
    </row>
    <row r="230" spans="1:2" x14ac:dyDescent="0.25">
      <c r="A230" s="12">
        <v>44228</v>
      </c>
      <c r="B230" s="17">
        <v>22.82</v>
      </c>
    </row>
    <row r="231" spans="1:2" x14ac:dyDescent="0.25">
      <c r="A231" s="12">
        <v>44235</v>
      </c>
      <c r="B231" s="17">
        <v>23.639999</v>
      </c>
    </row>
    <row r="232" spans="1:2" x14ac:dyDescent="0.25">
      <c r="A232" s="12">
        <v>44242</v>
      </c>
      <c r="B232" s="17">
        <v>24.75</v>
      </c>
    </row>
    <row r="233" spans="1:2" x14ac:dyDescent="0.25">
      <c r="A233" s="12">
        <v>44249</v>
      </c>
      <c r="B233" s="17">
        <v>25.65</v>
      </c>
    </row>
    <row r="234" spans="1:2" x14ac:dyDescent="0.25">
      <c r="A234" s="12">
        <v>44256</v>
      </c>
      <c r="B234" s="17">
        <v>25.780000999999999</v>
      </c>
    </row>
    <row r="235" spans="1:2" x14ac:dyDescent="0.25">
      <c r="A235" s="12">
        <v>44263</v>
      </c>
      <c r="B235" s="17">
        <v>28.610001</v>
      </c>
    </row>
    <row r="236" spans="1:2" x14ac:dyDescent="0.25">
      <c r="A236" s="12">
        <v>44270</v>
      </c>
      <c r="B236" s="17">
        <v>27.67</v>
      </c>
    </row>
    <row r="237" spans="1:2" x14ac:dyDescent="0.25">
      <c r="A237" s="12">
        <v>44277</v>
      </c>
      <c r="B237" s="17">
        <v>27.110001</v>
      </c>
    </row>
    <row r="238" spans="1:2" x14ac:dyDescent="0.25">
      <c r="A238" s="12">
        <v>44284</v>
      </c>
      <c r="B238" s="17">
        <v>26.940000999999999</v>
      </c>
    </row>
    <row r="239" spans="1:2" x14ac:dyDescent="0.25">
      <c r="A239" s="12">
        <v>44291</v>
      </c>
      <c r="B239" s="17">
        <v>27.85</v>
      </c>
    </row>
    <row r="240" spans="1:2" x14ac:dyDescent="0.25">
      <c r="A240" s="12">
        <v>44298</v>
      </c>
      <c r="B240" s="17">
        <v>29.9</v>
      </c>
    </row>
    <row r="241" spans="1:2" x14ac:dyDescent="0.25">
      <c r="A241" s="12">
        <v>44305</v>
      </c>
      <c r="B241" s="17">
        <v>31.120000999999998</v>
      </c>
    </row>
    <row r="242" spans="1:2" x14ac:dyDescent="0.25">
      <c r="A242" s="12">
        <v>44312</v>
      </c>
      <c r="B242" s="17">
        <v>30.25</v>
      </c>
    </row>
    <row r="243" spans="1:2" x14ac:dyDescent="0.25">
      <c r="A243" s="12">
        <v>44319</v>
      </c>
      <c r="B243" s="17">
        <v>30.129999000000002</v>
      </c>
    </row>
    <row r="244" spans="1:2" x14ac:dyDescent="0.25">
      <c r="A244" s="12">
        <v>44326</v>
      </c>
      <c r="B244" s="17">
        <v>28.860001</v>
      </c>
    </row>
    <row r="245" spans="1:2" x14ac:dyDescent="0.25">
      <c r="A245" s="12">
        <v>44333</v>
      </c>
      <c r="B245" s="17">
        <v>28.799999</v>
      </c>
    </row>
    <row r="246" spans="1:2" x14ac:dyDescent="0.25">
      <c r="A246" s="12">
        <v>44340</v>
      </c>
      <c r="B246" s="17">
        <v>28</v>
      </c>
    </row>
    <row r="247" spans="1:2" x14ac:dyDescent="0.25">
      <c r="A247" s="12">
        <v>44347</v>
      </c>
      <c r="B247" s="17">
        <v>27.299999</v>
      </c>
    </row>
    <row r="248" spans="1:2" x14ac:dyDescent="0.25">
      <c r="A248" s="12">
        <v>44354</v>
      </c>
      <c r="B248" s="17">
        <v>28.469999000000001</v>
      </c>
    </row>
    <row r="249" spans="1:2" x14ac:dyDescent="0.25">
      <c r="A249" s="12">
        <v>44361</v>
      </c>
      <c r="B249" s="17">
        <v>27.469999000000001</v>
      </c>
    </row>
    <row r="250" spans="1:2" x14ac:dyDescent="0.25">
      <c r="A250" s="12">
        <v>44368</v>
      </c>
      <c r="B250" s="17">
        <v>28</v>
      </c>
    </row>
    <row r="251" spans="1:2" x14ac:dyDescent="0.25">
      <c r="A251" s="12">
        <v>44375</v>
      </c>
      <c r="B251" s="17">
        <v>26.610001</v>
      </c>
    </row>
    <row r="252" spans="1:2" x14ac:dyDescent="0.25">
      <c r="A252" s="12">
        <v>44382</v>
      </c>
      <c r="B252" s="17">
        <v>26.41</v>
      </c>
    </row>
    <row r="253" spans="1:2" x14ac:dyDescent="0.25">
      <c r="A253" s="12">
        <v>44389</v>
      </c>
      <c r="B253" s="17">
        <v>25.49</v>
      </c>
    </row>
    <row r="254" spans="1:2" x14ac:dyDescent="0.25">
      <c r="A254" s="12">
        <v>44396</v>
      </c>
      <c r="B254" s="17">
        <v>26.790001</v>
      </c>
    </row>
    <row r="255" spans="1:2" x14ac:dyDescent="0.25">
      <c r="A255" s="12">
        <v>44403</v>
      </c>
      <c r="B255" s="17">
        <v>27.610001</v>
      </c>
    </row>
    <row r="256" spans="1:2" x14ac:dyDescent="0.25">
      <c r="A256" s="12">
        <v>44410</v>
      </c>
      <c r="B256" s="17">
        <v>30.02</v>
      </c>
    </row>
    <row r="257" spans="1:2" x14ac:dyDescent="0.25">
      <c r="A257" s="12">
        <v>44417</v>
      </c>
      <c r="B257" s="17">
        <v>29.92</v>
      </c>
    </row>
    <row r="258" spans="1:2" x14ac:dyDescent="0.25">
      <c r="A258" s="12">
        <v>44424</v>
      </c>
      <c r="B258" s="17">
        <v>29.32</v>
      </c>
    </row>
    <row r="259" spans="1:2" x14ac:dyDescent="0.25">
      <c r="A259" s="12">
        <v>44431</v>
      </c>
      <c r="B259" s="17">
        <v>30.690000999999999</v>
      </c>
    </row>
    <row r="260" spans="1:2" x14ac:dyDescent="0.25">
      <c r="A260" s="12">
        <v>44438</v>
      </c>
      <c r="B260" s="17">
        <v>30.66</v>
      </c>
    </row>
    <row r="261" spans="1:2" x14ac:dyDescent="0.25">
      <c r="A261" s="12">
        <v>44445</v>
      </c>
      <c r="B261" s="17">
        <v>30.280000999999999</v>
      </c>
    </row>
    <row r="262" spans="1:2" x14ac:dyDescent="0.25">
      <c r="A262" s="12">
        <v>44452</v>
      </c>
      <c r="B262" s="17">
        <v>29.98</v>
      </c>
    </row>
    <row r="263" spans="1:2" x14ac:dyDescent="0.25">
      <c r="A263" s="12">
        <v>44459</v>
      </c>
      <c r="B263" s="17">
        <v>29.190000999999999</v>
      </c>
    </row>
    <row r="264" spans="1:2" x14ac:dyDescent="0.25">
      <c r="A264" s="12">
        <v>44466</v>
      </c>
      <c r="B264" s="17">
        <v>29.58</v>
      </c>
    </row>
    <row r="265" spans="1:2" x14ac:dyDescent="0.25">
      <c r="A265" s="12">
        <v>44473</v>
      </c>
      <c r="B265" s="17">
        <v>29.639999</v>
      </c>
    </row>
    <row r="266" spans="1:2" x14ac:dyDescent="0.25">
      <c r="A266" s="12">
        <v>44480</v>
      </c>
      <c r="B266" s="17">
        <v>29.120000999999998</v>
      </c>
    </row>
    <row r="267" spans="1:2" x14ac:dyDescent="0.25">
      <c r="A267" s="12">
        <v>44487</v>
      </c>
      <c r="B267" s="17">
        <v>30.58</v>
      </c>
    </row>
    <row r="268" spans="1:2" x14ac:dyDescent="0.25">
      <c r="A268" s="12">
        <v>44494</v>
      </c>
      <c r="B268" s="17">
        <v>32.310001</v>
      </c>
    </row>
    <row r="269" spans="1:2" x14ac:dyDescent="0.25">
      <c r="A269" s="12">
        <v>44501</v>
      </c>
      <c r="B269" s="17">
        <v>31.33</v>
      </c>
    </row>
    <row r="270" spans="1:2" x14ac:dyDescent="0.25">
      <c r="A270" s="12">
        <v>44508</v>
      </c>
      <c r="B270" s="17">
        <v>31.360001</v>
      </c>
    </row>
    <row r="271" spans="1:2" x14ac:dyDescent="0.25">
      <c r="A271" s="12">
        <v>44515</v>
      </c>
      <c r="B271" s="17">
        <v>32.439999</v>
      </c>
    </row>
    <row r="272" spans="1:2" x14ac:dyDescent="0.25">
      <c r="A272" s="12">
        <v>44522</v>
      </c>
      <c r="B272" s="17">
        <v>31.07</v>
      </c>
    </row>
    <row r="273" spans="1:2" x14ac:dyDescent="0.25">
      <c r="A273" s="12">
        <v>44529</v>
      </c>
      <c r="B273" s="17">
        <v>30.15</v>
      </c>
    </row>
    <row r="274" spans="1:2" x14ac:dyDescent="0.25">
      <c r="A274" s="12">
        <v>44536</v>
      </c>
      <c r="B274" s="17">
        <v>31.4</v>
      </c>
    </row>
    <row r="275" spans="1:2" x14ac:dyDescent="0.25">
      <c r="A275" s="12">
        <v>44543</v>
      </c>
      <c r="B275" s="17">
        <v>30.290001</v>
      </c>
    </row>
    <row r="276" spans="1:2" x14ac:dyDescent="0.25">
      <c r="A276" s="12">
        <v>44550</v>
      </c>
      <c r="B276" s="17">
        <v>31.620000999999998</v>
      </c>
    </row>
    <row r="277" spans="1:2" x14ac:dyDescent="0.25">
      <c r="A277" s="12">
        <v>44557</v>
      </c>
      <c r="B277" s="17">
        <v>33.209999000000003</v>
      </c>
    </row>
    <row r="278" spans="1:2" x14ac:dyDescent="0.25">
      <c r="A278" s="12">
        <v>44564</v>
      </c>
      <c r="B278" s="17">
        <v>31.07</v>
      </c>
    </row>
    <row r="279" spans="1:2" x14ac:dyDescent="0.25">
      <c r="A279" s="12">
        <v>44571</v>
      </c>
      <c r="B279" s="17">
        <v>29.700001</v>
      </c>
    </row>
    <row r="280" spans="1:2" x14ac:dyDescent="0.25">
      <c r="A280" s="12">
        <v>44578</v>
      </c>
      <c r="B280" s="17">
        <v>27.09</v>
      </c>
    </row>
    <row r="281" spans="1:2" x14ac:dyDescent="0.25">
      <c r="A281" s="12">
        <v>44585</v>
      </c>
      <c r="B281" s="17">
        <v>28.110001</v>
      </c>
    </row>
    <row r="282" spans="1:2" x14ac:dyDescent="0.25">
      <c r="A282" s="12">
        <v>44592</v>
      </c>
      <c r="B282" s="17">
        <v>28.540001</v>
      </c>
    </row>
    <row r="283" spans="1:2" x14ac:dyDescent="0.25">
      <c r="A283" s="12">
        <v>44599</v>
      </c>
      <c r="B283" s="17">
        <v>27.059999000000001</v>
      </c>
    </row>
    <row r="284" spans="1:2" x14ac:dyDescent="0.25">
      <c r="A284" s="12">
        <v>44606</v>
      </c>
      <c r="B284" s="17">
        <v>26.639999</v>
      </c>
    </row>
    <row r="285" spans="1:2" x14ac:dyDescent="0.25">
      <c r="A285" s="12">
        <v>44613</v>
      </c>
      <c r="B285" s="17">
        <v>26.59</v>
      </c>
    </row>
    <row r="286" spans="1:2" x14ac:dyDescent="0.25">
      <c r="A286" s="12">
        <v>44620</v>
      </c>
      <c r="B286" s="17">
        <v>25.120000999999998</v>
      </c>
    </row>
    <row r="287" spans="1:2" x14ac:dyDescent="0.25">
      <c r="A287" s="12">
        <v>44627</v>
      </c>
      <c r="B287" s="17">
        <v>23.620000999999998</v>
      </c>
    </row>
    <row r="288" spans="1:2" x14ac:dyDescent="0.25">
      <c r="A288" s="12">
        <v>44634</v>
      </c>
      <c r="B288" s="17">
        <v>25.92</v>
      </c>
    </row>
    <row r="289" spans="1:2" x14ac:dyDescent="0.25">
      <c r="A289" s="12">
        <v>44641</v>
      </c>
      <c r="B289" s="17">
        <v>25.34</v>
      </c>
    </row>
    <row r="290" spans="1:2" x14ac:dyDescent="0.25">
      <c r="A290" s="12">
        <v>44648</v>
      </c>
      <c r="B290" s="17">
        <v>26.299999</v>
      </c>
    </row>
    <row r="291" spans="1:2" x14ac:dyDescent="0.25">
      <c r="A291" s="12">
        <v>44655</v>
      </c>
      <c r="B291" s="17">
        <v>25.889999</v>
      </c>
    </row>
    <row r="292" spans="1:2" x14ac:dyDescent="0.25">
      <c r="A292" s="12">
        <v>44662</v>
      </c>
      <c r="B292" s="17">
        <v>25.6</v>
      </c>
    </row>
    <row r="293" spans="1:2" x14ac:dyDescent="0.25">
      <c r="A293" s="12">
        <v>44669</v>
      </c>
      <c r="B293" s="17">
        <v>23.52</v>
      </c>
    </row>
    <row r="294" spans="1:2" x14ac:dyDescent="0.25">
      <c r="A294" s="12">
        <v>44676</v>
      </c>
      <c r="B294" s="17">
        <v>24.33</v>
      </c>
    </row>
    <row r="295" spans="1:2" x14ac:dyDescent="0.25">
      <c r="A295" s="12">
        <v>44683</v>
      </c>
      <c r="B295" s="17">
        <v>22.85</v>
      </c>
    </row>
    <row r="296" spans="1:2" x14ac:dyDescent="0.25">
      <c r="A296" s="12">
        <v>44690</v>
      </c>
      <c r="B296" s="17">
        <v>23.719999000000001</v>
      </c>
    </row>
    <row r="297" spans="1:2" x14ac:dyDescent="0.25">
      <c r="A297" s="12">
        <v>44697</v>
      </c>
      <c r="B297" s="17">
        <v>21.25</v>
      </c>
    </row>
    <row r="298" spans="1:2" x14ac:dyDescent="0.25">
      <c r="A298" s="12">
        <v>44704</v>
      </c>
      <c r="B298" s="17">
        <v>25.98</v>
      </c>
    </row>
    <row r="299" spans="1:2" x14ac:dyDescent="0.25">
      <c r="A299" s="12">
        <v>44711</v>
      </c>
      <c r="B299" s="17">
        <v>26.42</v>
      </c>
    </row>
    <row r="300" spans="1:2" x14ac:dyDescent="0.25">
      <c r="A300" s="12">
        <v>44718</v>
      </c>
      <c r="B300" s="17">
        <v>26.6</v>
      </c>
    </row>
    <row r="301" spans="1:2" x14ac:dyDescent="0.25">
      <c r="A301" s="12">
        <v>44725</v>
      </c>
      <c r="B301" s="17">
        <v>25.629999000000002</v>
      </c>
    </row>
    <row r="302" spans="1:2" x14ac:dyDescent="0.25">
      <c r="A302" s="12">
        <v>44732</v>
      </c>
      <c r="B302" s="17">
        <v>28.33</v>
      </c>
    </row>
    <row r="303" spans="1:2" x14ac:dyDescent="0.25">
      <c r="A303" s="12">
        <v>44739</v>
      </c>
      <c r="B303" s="17">
        <v>30.620000999999998</v>
      </c>
    </row>
    <row r="304" spans="1:2" x14ac:dyDescent="0.25">
      <c r="A304" s="12">
        <v>44746</v>
      </c>
      <c r="B304" s="17">
        <v>31.6</v>
      </c>
    </row>
    <row r="305" spans="1:2" x14ac:dyDescent="0.25">
      <c r="A305" s="12">
        <v>44753</v>
      </c>
      <c r="B305" s="17">
        <v>31.799999</v>
      </c>
    </row>
    <row r="306" spans="1:2" x14ac:dyDescent="0.25">
      <c r="A306" s="12">
        <v>44760</v>
      </c>
      <c r="B306" s="17">
        <v>32.919998</v>
      </c>
    </row>
    <row r="307" spans="1:2" x14ac:dyDescent="0.25">
      <c r="A307" s="12">
        <v>44767</v>
      </c>
      <c r="B307" s="17">
        <v>33.529998999999997</v>
      </c>
    </row>
    <row r="308" spans="1:2" x14ac:dyDescent="0.25">
      <c r="A308" s="12">
        <v>44774</v>
      </c>
      <c r="B308" s="17">
        <v>37.450001</v>
      </c>
    </row>
    <row r="309" spans="1:2" x14ac:dyDescent="0.25">
      <c r="A309" s="12">
        <v>44781</v>
      </c>
      <c r="B309" s="17">
        <v>36.700001</v>
      </c>
    </row>
    <row r="310" spans="1:2" x14ac:dyDescent="0.25">
      <c r="A310" s="12">
        <v>44788</v>
      </c>
      <c r="B310" s="17">
        <v>37.909999999999997</v>
      </c>
    </row>
    <row r="311" spans="1:2" x14ac:dyDescent="0.25">
      <c r="A311" s="12">
        <v>44795</v>
      </c>
      <c r="B311" s="17">
        <v>36.979999999999997</v>
      </c>
    </row>
    <row r="312" spans="1:2" x14ac:dyDescent="0.25">
      <c r="A312" s="12">
        <v>44802</v>
      </c>
      <c r="B312" s="17">
        <v>38.32</v>
      </c>
    </row>
    <row r="313" spans="1:2" x14ac:dyDescent="0.25">
      <c r="A313" s="12">
        <v>44809</v>
      </c>
      <c r="B313" s="17">
        <v>38.880001</v>
      </c>
    </row>
    <row r="314" spans="1:2" x14ac:dyDescent="0.25">
      <c r="A314" s="12">
        <v>44816</v>
      </c>
      <c r="B314" s="17">
        <v>39.369999</v>
      </c>
    </row>
    <row r="315" spans="1:2" x14ac:dyDescent="0.25">
      <c r="A315" s="12">
        <v>44823</v>
      </c>
      <c r="B315" s="17">
        <v>38.659999999999997</v>
      </c>
    </row>
    <row r="316" spans="1:2" x14ac:dyDescent="0.25">
      <c r="A316" s="12">
        <v>44830</v>
      </c>
      <c r="B316" s="17">
        <v>37.619999</v>
      </c>
    </row>
    <row r="317" spans="1:2" x14ac:dyDescent="0.25">
      <c r="A317" s="12">
        <v>44837</v>
      </c>
      <c r="B317" s="17">
        <v>38.270000000000003</v>
      </c>
    </row>
    <row r="318" spans="1:2" x14ac:dyDescent="0.25">
      <c r="A318" s="12">
        <v>44844</v>
      </c>
      <c r="B318" s="17">
        <v>39.380001</v>
      </c>
    </row>
    <row r="319" spans="1:2" x14ac:dyDescent="0.25">
      <c r="A319" s="12">
        <v>44851</v>
      </c>
      <c r="B319" s="17">
        <v>41.560001</v>
      </c>
    </row>
    <row r="320" spans="1:2" x14ac:dyDescent="0.25">
      <c r="A320" s="12">
        <v>44858</v>
      </c>
      <c r="B320" s="17">
        <v>43.82</v>
      </c>
    </row>
    <row r="321" spans="1:2" x14ac:dyDescent="0.25">
      <c r="A321" s="12">
        <v>44865</v>
      </c>
      <c r="B321" s="17">
        <v>48.639999000000003</v>
      </c>
    </row>
    <row r="322" spans="1:2" x14ac:dyDescent="0.25">
      <c r="A322" s="12">
        <v>44872</v>
      </c>
      <c r="B322" s="17">
        <v>49.59</v>
      </c>
    </row>
    <row r="323" spans="1:2" x14ac:dyDescent="0.25">
      <c r="A323" s="12">
        <v>44879</v>
      </c>
      <c r="B323" s="17">
        <v>54.91</v>
      </c>
    </row>
    <row r="324" spans="1:2" x14ac:dyDescent="0.25">
      <c r="A324" s="12">
        <v>44886</v>
      </c>
      <c r="B324" s="17">
        <v>55.509998000000003</v>
      </c>
    </row>
    <row r="325" spans="1:2" x14ac:dyDescent="0.25">
      <c r="A325" s="12">
        <v>44893</v>
      </c>
      <c r="B325" s="17">
        <v>55.259998000000003</v>
      </c>
    </row>
    <row r="326" spans="1:2" x14ac:dyDescent="0.25">
      <c r="A326" s="12">
        <v>44900</v>
      </c>
      <c r="B326" s="17">
        <v>53.82</v>
      </c>
    </row>
    <row r="327" spans="1:2" x14ac:dyDescent="0.25">
      <c r="A327" s="12">
        <v>44907</v>
      </c>
      <c r="B327" s="17">
        <v>54.950001</v>
      </c>
    </row>
    <row r="328" spans="1:2" x14ac:dyDescent="0.25">
      <c r="A328" s="12">
        <v>44914</v>
      </c>
      <c r="B328" s="17">
        <v>54.48</v>
      </c>
    </row>
    <row r="329" spans="1:2" x14ac:dyDescent="0.25">
      <c r="A329" s="12">
        <v>44921</v>
      </c>
      <c r="B329" s="17">
        <v>55.299999</v>
      </c>
    </row>
    <row r="330" spans="1:2" x14ac:dyDescent="0.25">
      <c r="A330" s="12">
        <v>44928</v>
      </c>
      <c r="B330" s="17">
        <v>58.049999</v>
      </c>
    </row>
    <row r="331" spans="1:2" x14ac:dyDescent="0.25">
      <c r="A331" s="12">
        <v>44935</v>
      </c>
      <c r="B331" s="17">
        <v>52.75</v>
      </c>
    </row>
    <row r="332" spans="1:2" x14ac:dyDescent="0.25">
      <c r="A332" s="12">
        <v>44942</v>
      </c>
      <c r="B332" s="17">
        <v>54.169998</v>
      </c>
    </row>
    <row r="333" spans="1:2" x14ac:dyDescent="0.25">
      <c r="A333" s="12">
        <v>44949</v>
      </c>
      <c r="B333" s="17">
        <v>56.66</v>
      </c>
    </row>
    <row r="334" spans="1:2" x14ac:dyDescent="0.25">
      <c r="A334" s="12">
        <v>44956</v>
      </c>
      <c r="B334" s="17">
        <v>69.739998</v>
      </c>
    </row>
    <row r="335" spans="1:2" x14ac:dyDescent="0.25">
      <c r="A335" s="12">
        <v>44963</v>
      </c>
      <c r="B335" s="17">
        <v>71.319999999999993</v>
      </c>
    </row>
    <row r="336" spans="1:2" x14ac:dyDescent="0.25">
      <c r="A336" s="12">
        <v>44970</v>
      </c>
      <c r="B336" s="17">
        <v>73.650002000000001</v>
      </c>
    </row>
    <row r="337" spans="1:2" x14ac:dyDescent="0.25">
      <c r="A337" s="12">
        <v>44977</v>
      </c>
      <c r="B337" s="17">
        <v>73.339995999999999</v>
      </c>
    </row>
    <row r="338" spans="1:2" x14ac:dyDescent="0.25">
      <c r="A338" s="12">
        <v>44984</v>
      </c>
      <c r="B338" s="17">
        <v>75.190002000000007</v>
      </c>
    </row>
    <row r="339" spans="1:2" x14ac:dyDescent="0.25">
      <c r="A339" s="12">
        <v>44991</v>
      </c>
      <c r="B339" s="17">
        <v>69.569999999999993</v>
      </c>
    </row>
    <row r="340" spans="1:2" x14ac:dyDescent="0.25">
      <c r="A340" s="12">
        <v>44998</v>
      </c>
      <c r="B340" s="17">
        <v>72.470000999999996</v>
      </c>
    </row>
    <row r="341" spans="1:2" x14ac:dyDescent="0.25">
      <c r="A341" s="12">
        <v>45005</v>
      </c>
      <c r="B341" s="17">
        <v>78.480002999999996</v>
      </c>
    </row>
    <row r="342" spans="1:2" x14ac:dyDescent="0.25">
      <c r="A342" s="12">
        <v>45012</v>
      </c>
      <c r="B342" s="17">
        <v>82.349997999999999</v>
      </c>
    </row>
    <row r="343" spans="1:2" x14ac:dyDescent="0.25">
      <c r="A343" s="12">
        <v>45019</v>
      </c>
      <c r="B343" s="17">
        <v>81.349997999999999</v>
      </c>
    </row>
    <row r="344" spans="1:2" x14ac:dyDescent="0.25">
      <c r="A344" s="12">
        <v>45026</v>
      </c>
      <c r="B344" s="17">
        <v>90.139999000000003</v>
      </c>
    </row>
    <row r="345" spans="1:2" x14ac:dyDescent="0.25">
      <c r="A345" s="12">
        <v>45033</v>
      </c>
      <c r="B345" s="17">
        <v>96.68</v>
      </c>
    </row>
    <row r="346" spans="1:2" x14ac:dyDescent="0.25">
      <c r="A346" s="12">
        <v>45040</v>
      </c>
      <c r="B346" s="17">
        <v>92.760002</v>
      </c>
    </row>
    <row r="347" spans="1:2" x14ac:dyDescent="0.25">
      <c r="A347" s="12">
        <v>45047</v>
      </c>
      <c r="B347" s="17">
        <v>88.389999000000003</v>
      </c>
    </row>
    <row r="348" spans="1:2" x14ac:dyDescent="0.25">
      <c r="A348" s="12">
        <v>45054</v>
      </c>
      <c r="B348" s="17">
        <v>90.290001000000004</v>
      </c>
    </row>
    <row r="349" spans="1:2" x14ac:dyDescent="0.25">
      <c r="A349" s="12">
        <v>45061</v>
      </c>
      <c r="B349" s="17">
        <v>89.809997999999993</v>
      </c>
    </row>
    <row r="350" spans="1:2" x14ac:dyDescent="0.25">
      <c r="A350" s="12">
        <v>45068</v>
      </c>
      <c r="B350" s="17">
        <v>101.279999</v>
      </c>
    </row>
    <row r="351" spans="1:2" x14ac:dyDescent="0.25">
      <c r="A351" s="12">
        <v>45075</v>
      </c>
      <c r="B351" s="17">
        <v>105.19000200000001</v>
      </c>
    </row>
    <row r="352" spans="1:2" x14ac:dyDescent="0.25">
      <c r="A352" s="12">
        <v>45082</v>
      </c>
      <c r="B352" s="17">
        <v>104.510002</v>
      </c>
    </row>
    <row r="353" spans="1:2" x14ac:dyDescent="0.25">
      <c r="A353" s="12">
        <v>45089</v>
      </c>
      <c r="B353" s="17">
        <v>104.08000199999999</v>
      </c>
    </row>
    <row r="354" spans="1:2" x14ac:dyDescent="0.25">
      <c r="A354" s="12">
        <v>45096</v>
      </c>
      <c r="B354" s="17">
        <v>108.449997</v>
      </c>
    </row>
    <row r="355" spans="1:2" x14ac:dyDescent="0.25">
      <c r="A355" s="12">
        <v>45103</v>
      </c>
      <c r="B355" s="17">
        <v>114.230003</v>
      </c>
    </row>
    <row r="356" spans="1:2" x14ac:dyDescent="0.25">
      <c r="A356" s="12">
        <v>45110</v>
      </c>
      <c r="B356" s="17">
        <v>110</v>
      </c>
    </row>
    <row r="357" spans="1:2" x14ac:dyDescent="0.25">
      <c r="A357" s="12">
        <v>45117</v>
      </c>
      <c r="B357" s="17">
        <v>115.599998</v>
      </c>
    </row>
    <row r="358" spans="1:2" x14ac:dyDescent="0.25">
      <c r="A358" s="12">
        <v>45124</v>
      </c>
      <c r="B358" s="17">
        <v>111.620003</v>
      </c>
    </row>
    <row r="359" spans="1:2" x14ac:dyDescent="0.25">
      <c r="A359" s="12">
        <v>45131</v>
      </c>
      <c r="B359" s="17">
        <v>115.94000200000001</v>
      </c>
    </row>
    <row r="360" spans="1:2" x14ac:dyDescent="0.25">
      <c r="A360" s="12">
        <v>45138</v>
      </c>
      <c r="B360" s="17">
        <v>128.14999399999999</v>
      </c>
    </row>
    <row r="361" spans="1:2" x14ac:dyDescent="0.25">
      <c r="A361" s="12">
        <v>45145</v>
      </c>
      <c r="B361" s="17">
        <v>132.46000699999999</v>
      </c>
    </row>
    <row r="362" spans="1:2" x14ac:dyDescent="0.25">
      <c r="A362" s="12">
        <v>45152</v>
      </c>
      <c r="B362" s="17">
        <v>118.040001</v>
      </c>
    </row>
    <row r="363" spans="1:2" x14ac:dyDescent="0.25">
      <c r="A363" s="12">
        <v>45159</v>
      </c>
      <c r="B363" s="17">
        <v>120.68</v>
      </c>
    </row>
    <row r="364" spans="1:2" x14ac:dyDescent="0.25">
      <c r="A364" s="12">
        <v>45166</v>
      </c>
      <c r="B364" s="17">
        <v>136.970001</v>
      </c>
    </row>
    <row r="365" spans="1:2" x14ac:dyDescent="0.25">
      <c r="A365" s="12">
        <v>45173</v>
      </c>
      <c r="B365" s="17">
        <v>136.03999300000001</v>
      </c>
    </row>
    <row r="366" spans="1:2" x14ac:dyDescent="0.25">
      <c r="A366" s="12">
        <v>45180</v>
      </c>
      <c r="B366" s="17">
        <v>125.769997</v>
      </c>
    </row>
    <row r="367" spans="1:2" x14ac:dyDescent="0.25">
      <c r="A367" s="12">
        <v>45187</v>
      </c>
      <c r="B367" s="17">
        <v>105.160004</v>
      </c>
    </row>
    <row r="368" spans="1:2" x14ac:dyDescent="0.25">
      <c r="A368" s="12">
        <v>45194</v>
      </c>
      <c r="B368" s="17">
        <v>109.83000199999999</v>
      </c>
    </row>
    <row r="369" spans="1:2" x14ac:dyDescent="0.25">
      <c r="A369" s="12">
        <v>45201</v>
      </c>
      <c r="B369" s="17">
        <v>99.93</v>
      </c>
    </row>
    <row r="370" spans="1:2" x14ac:dyDescent="0.25">
      <c r="A370" s="12">
        <v>45208</v>
      </c>
      <c r="B370" s="17">
        <v>101.389999</v>
      </c>
    </row>
    <row r="371" spans="1:2" x14ac:dyDescent="0.25">
      <c r="A371" s="12">
        <v>45215</v>
      </c>
      <c r="B371" s="17">
        <v>101.879997</v>
      </c>
    </row>
    <row r="372" spans="1:2" x14ac:dyDescent="0.25">
      <c r="A372" s="12">
        <v>45222</v>
      </c>
      <c r="B372" s="17">
        <v>102.239998</v>
      </c>
    </row>
    <row r="373" spans="1:2" x14ac:dyDescent="0.25">
      <c r="A373" s="12">
        <v>45229</v>
      </c>
      <c r="B373" s="17">
        <v>96.150002000000001</v>
      </c>
    </row>
    <row r="374" spans="1:2" x14ac:dyDescent="0.25">
      <c r="A374" s="12">
        <v>45236</v>
      </c>
      <c r="B374" s="17">
        <v>95.089995999999999</v>
      </c>
    </row>
    <row r="375" spans="1:2" x14ac:dyDescent="0.25">
      <c r="A375" s="12">
        <v>45243</v>
      </c>
      <c r="B375" s="17">
        <v>112.849998</v>
      </c>
    </row>
    <row r="376" spans="1:2" x14ac:dyDescent="0.25">
      <c r="A376" s="12">
        <v>45250</v>
      </c>
      <c r="B376" s="17">
        <v>114.379997</v>
      </c>
    </row>
    <row r="377" spans="1:2" x14ac:dyDescent="0.25">
      <c r="A377" s="12">
        <v>45257</v>
      </c>
      <c r="B377" s="17">
        <v>122.44000200000001</v>
      </c>
    </row>
    <row r="378" spans="1:2" x14ac:dyDescent="0.25">
      <c r="A378" s="12">
        <v>45264</v>
      </c>
      <c r="B378" s="17">
        <v>127.269997</v>
      </c>
    </row>
    <row r="379" spans="1:2" x14ac:dyDescent="0.25">
      <c r="A379" s="12">
        <v>45271</v>
      </c>
      <c r="B379" s="17">
        <v>144.36999499999999</v>
      </c>
    </row>
    <row r="380" spans="1:2" x14ac:dyDescent="0.25">
      <c r="A380" s="12">
        <v>45278</v>
      </c>
      <c r="B380" s="17">
        <v>143.83999600000001</v>
      </c>
    </row>
    <row r="381" spans="1:2" x14ac:dyDescent="0.25">
      <c r="A381" s="12">
        <v>45285</v>
      </c>
      <c r="B381" s="17">
        <v>144.33999600000001</v>
      </c>
    </row>
    <row r="382" spans="1:2" x14ac:dyDescent="0.25">
      <c r="A382" s="12">
        <v>45292</v>
      </c>
      <c r="B382" s="17">
        <v>138.020004</v>
      </c>
    </row>
    <row r="383" spans="1:2" x14ac:dyDescent="0.25">
      <c r="A383" s="12">
        <v>45299</v>
      </c>
      <c r="B383" s="17">
        <v>157.61000100000001</v>
      </c>
    </row>
    <row r="384" spans="1:2" x14ac:dyDescent="0.25">
      <c r="A384" s="12">
        <v>45306</v>
      </c>
      <c r="B384" s="17">
        <v>157.78999300000001</v>
      </c>
    </row>
    <row r="385" spans="1:2" x14ac:dyDescent="0.25">
      <c r="A385" s="12">
        <v>45313</v>
      </c>
      <c r="B385" s="17">
        <v>157.13999899999999</v>
      </c>
    </row>
    <row r="386" spans="1:2" x14ac:dyDescent="0.25">
      <c r="A386" s="12">
        <v>45320</v>
      </c>
      <c r="B386" s="17">
        <v>169.759995</v>
      </c>
    </row>
    <row r="387" spans="1:2" x14ac:dyDescent="0.25">
      <c r="A387" s="12">
        <v>45327</v>
      </c>
      <c r="B387" s="17">
        <v>174.520004</v>
      </c>
    </row>
    <row r="388" spans="1:2" x14ac:dyDescent="0.25">
      <c r="A388" s="12">
        <v>45334</v>
      </c>
      <c r="B388" s="17">
        <v>173.979996</v>
      </c>
    </row>
    <row r="389" spans="1:2" x14ac:dyDescent="0.25">
      <c r="A389" s="12">
        <v>45341</v>
      </c>
      <c r="B389" s="17">
        <v>185.94000199999999</v>
      </c>
    </row>
    <row r="390" spans="1:2" x14ac:dyDescent="0.25">
      <c r="A390" s="12">
        <v>45348</v>
      </c>
      <c r="B390" s="17">
        <v>217.39999399999999</v>
      </c>
    </row>
    <row r="391" spans="1:2" x14ac:dyDescent="0.25">
      <c r="A391" s="12">
        <v>45355</v>
      </c>
      <c r="B391" s="17">
        <v>200.91000399999999</v>
      </c>
    </row>
    <row r="392" spans="1:2" x14ac:dyDescent="0.25">
      <c r="A392" s="12">
        <v>45362</v>
      </c>
      <c r="B392" s="17">
        <v>199.36999499999999</v>
      </c>
    </row>
    <row r="393" spans="1:2" x14ac:dyDescent="0.25">
      <c r="A393" s="12">
        <v>45369</v>
      </c>
      <c r="B393" s="17">
        <v>207.30999800000001</v>
      </c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2024-03-23T14:18:03Z</dcterms:modified>
</cp:coreProperties>
</file>