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Model\"/>
    </mc:Choice>
  </mc:AlternateContent>
  <xr:revisionPtr revIDLastSave="0" documentId="13_ncr:1_{28ACF99B-45FC-4337-B5FE-29AF1D4B7D5E}" xr6:coauthVersionLast="47" xr6:coauthVersionMax="47" xr10:uidLastSave="{00000000-0000-0000-0000-000000000000}"/>
  <bookViews>
    <workbookView xWindow="-96" yWindow="-96" windowWidth="23232" windowHeight="12432" activeTab="1" xr2:uid="{4B278BBF-B921-4FC4-BE30-093790E8ACD0}"/>
  </bookViews>
  <sheets>
    <sheet name="Main" sheetId="1" r:id="rId1"/>
    <sheet name="Model" sheetId="2" r:id="rId2"/>
    <sheet name="K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8" i="2" l="1"/>
  <c r="V73" i="2" s="1"/>
  <c r="V83" i="2" s="1"/>
  <c r="V61" i="2"/>
  <c r="V62" i="2" s="1"/>
  <c r="V64" i="2" s="1"/>
  <c r="W88" i="2"/>
  <c r="V82" i="2"/>
  <c r="V55" i="2"/>
  <c r="V56" i="2" s="1"/>
  <c r="V50" i="2"/>
  <c r="V41" i="2"/>
  <c r="V45" i="2" s="1"/>
  <c r="V3" i="2"/>
  <c r="V4" i="2" s="1"/>
  <c r="V11" i="2"/>
  <c r="V8" i="2"/>
  <c r="T31" i="2"/>
  <c r="U31" i="2"/>
  <c r="V31" i="2"/>
  <c r="W31" i="2"/>
  <c r="X31" i="2"/>
  <c r="T32" i="2"/>
  <c r="U32" i="2"/>
  <c r="T33" i="2"/>
  <c r="U33" i="2"/>
  <c r="T34" i="2"/>
  <c r="U34" i="2"/>
  <c r="V32" i="2"/>
  <c r="W32" i="2"/>
  <c r="X82" i="2"/>
  <c r="X73" i="2"/>
  <c r="X62" i="2"/>
  <c r="X64" i="2" s="1"/>
  <c r="X88" i="2"/>
  <c r="W82" i="2"/>
  <c r="W73" i="2"/>
  <c r="W62" i="2"/>
  <c r="W64" i="2" s="1"/>
  <c r="X55" i="2"/>
  <c r="X45" i="2"/>
  <c r="W55" i="2"/>
  <c r="W45" i="2"/>
  <c r="X32" i="2"/>
  <c r="X8" i="2"/>
  <c r="X11" i="2"/>
  <c r="X4" i="2"/>
  <c r="W4" i="2"/>
  <c r="W11" i="2"/>
  <c r="W8" i="2"/>
  <c r="J4" i="1"/>
  <c r="V84" i="2" l="1"/>
  <c r="V12" i="2"/>
  <c r="W83" i="2"/>
  <c r="W84" i="2"/>
  <c r="W56" i="2"/>
  <c r="X83" i="2"/>
  <c r="W12" i="2"/>
  <c r="X56" i="2"/>
  <c r="X12" i="2"/>
  <c r="W87" i="2" l="1"/>
  <c r="W89" i="2"/>
  <c r="V85" i="2"/>
  <c r="V27" i="2"/>
  <c r="V29" i="2" s="1"/>
  <c r="V34" i="2" s="1"/>
  <c r="V33" i="2"/>
  <c r="W27" i="2"/>
  <c r="W29" i="2" s="1"/>
  <c r="W33" i="2"/>
  <c r="X85" i="2"/>
  <c r="W85" i="2"/>
  <c r="X84" i="2"/>
  <c r="X87" i="2" s="1"/>
  <c r="X27" i="2"/>
  <c r="X29" i="2" s="1"/>
  <c r="X34" i="2" s="1"/>
  <c r="X33" i="2"/>
  <c r="W34" i="2" l="1"/>
  <c r="X89" i="2"/>
</calcChain>
</file>

<file path=xl/sharedStrings.xml><?xml version="1.0" encoding="utf-8"?>
<sst xmlns="http://schemas.openxmlformats.org/spreadsheetml/2006/main" count="96" uniqueCount="88">
  <si>
    <t>DWNI</t>
  </si>
  <si>
    <t>Price</t>
  </si>
  <si>
    <t>Shares</t>
  </si>
  <si>
    <t>MC</t>
  </si>
  <si>
    <t>EV</t>
  </si>
  <si>
    <t>CASH</t>
  </si>
  <si>
    <t>DEBT</t>
  </si>
  <si>
    <t>Q121</t>
  </si>
  <si>
    <t>Q222</t>
  </si>
  <si>
    <t>Q221</t>
  </si>
  <si>
    <t>Q321</t>
  </si>
  <si>
    <t>Q122</t>
  </si>
  <si>
    <t>Q421</t>
  </si>
  <si>
    <t>Q322</t>
  </si>
  <si>
    <t>Q422</t>
  </si>
  <si>
    <t>Q123</t>
  </si>
  <si>
    <t>Umsatz Vermietung</t>
  </si>
  <si>
    <t>Andere</t>
  </si>
  <si>
    <t>Ges. Umsatz</t>
  </si>
  <si>
    <t>Erlöse Veräußerung</t>
  </si>
  <si>
    <t>Buchwert Veräuferte Imm.</t>
  </si>
  <si>
    <t>Wertveränderung Veräuß.</t>
  </si>
  <si>
    <t>Umsatzerlöse ImmoVorräte</t>
  </si>
  <si>
    <t>Herstellkosten der verk. ImmoV</t>
  </si>
  <si>
    <t>Ergebnis aus Veräußerung ImmoV</t>
  </si>
  <si>
    <t>Ergebnis aus Bew. IP</t>
  </si>
  <si>
    <t>Aktiv. Eigenleistung</t>
  </si>
  <si>
    <t>Materialaufwand</t>
  </si>
  <si>
    <t>Perosnalaufwand</t>
  </si>
  <si>
    <t>Abschreibungen</t>
  </si>
  <si>
    <t>Sonst. Erträge</t>
  </si>
  <si>
    <t>Wertminderung aus f. Vermögen</t>
  </si>
  <si>
    <t>Other</t>
  </si>
  <si>
    <t>Sonstige. Aufwendungen</t>
  </si>
  <si>
    <t>Ergebnis Equity-Methode</t>
  </si>
  <si>
    <t>Zinserträge</t>
  </si>
  <si>
    <t>Zinsaufwendungen</t>
  </si>
  <si>
    <t>Sonstiges Finanzergebnis</t>
  </si>
  <si>
    <t>Ergebnis vor Steuern</t>
  </si>
  <si>
    <t>Ertragssteuern</t>
  </si>
  <si>
    <t>Periodenergebnis</t>
  </si>
  <si>
    <t>Imm. Vermögenswerte</t>
  </si>
  <si>
    <t>Sachanlage</t>
  </si>
  <si>
    <t>Investment Properties</t>
  </si>
  <si>
    <t>Finanzielle Vermögenswerte</t>
  </si>
  <si>
    <t>Nach Equity Methode Finanzanlagen</t>
  </si>
  <si>
    <t>Latente Steueransprüche</t>
  </si>
  <si>
    <t>Langfristige Vermögenswerte</t>
  </si>
  <si>
    <t>Vorräte</t>
  </si>
  <si>
    <t>Forderungen L+L</t>
  </si>
  <si>
    <t>Fin. Vermögenswerte</t>
  </si>
  <si>
    <t>Sonst. Vermögenswerte</t>
  </si>
  <si>
    <t>Lauf. Ertragssteueransprüche</t>
  </si>
  <si>
    <t>Zahlungsmittel und Equv.</t>
  </si>
  <si>
    <t>Immobilienvorräte</t>
  </si>
  <si>
    <t>Zur. Ver. Geltende Vermögenswerte</t>
  </si>
  <si>
    <t>Kurzfristige Vermögenswerte</t>
  </si>
  <si>
    <t>Gez. Kapital</t>
  </si>
  <si>
    <t>Kapitalrücklage</t>
  </si>
  <si>
    <t>Gewinnrücklagen</t>
  </si>
  <si>
    <t>Sonst. Rücklagen</t>
  </si>
  <si>
    <t>Eigenkapital Anleger</t>
  </si>
  <si>
    <t>Nicht beherrschende Anteile</t>
  </si>
  <si>
    <t>Eigenkapital</t>
  </si>
  <si>
    <t>Rückstellungen</t>
  </si>
  <si>
    <t>Verbindl. L+L</t>
  </si>
  <si>
    <t>Fin. Verbindl.</t>
  </si>
  <si>
    <t>Derivate</t>
  </si>
  <si>
    <t>Verbindl. Gg. Nbh Anteil.</t>
  </si>
  <si>
    <t>Lat. Steuerschulden</t>
  </si>
  <si>
    <t>Langfristige Schulden</t>
  </si>
  <si>
    <t>Kurzfristige Schulden</t>
  </si>
  <si>
    <t>Schulden</t>
  </si>
  <si>
    <t>Summe Passiva</t>
  </si>
  <si>
    <t>Summe Aktiva</t>
  </si>
  <si>
    <t>Ges. Erlöse</t>
  </si>
  <si>
    <t>Ergebnis aus Veräußerung</t>
  </si>
  <si>
    <t>Ges. Revenue y/y</t>
  </si>
  <si>
    <t>Marge y/y</t>
  </si>
  <si>
    <t>Ges. Vremietung y/y</t>
  </si>
  <si>
    <t>Bilanzsumme y/Y</t>
  </si>
  <si>
    <t>Investment Properties Y/Y</t>
  </si>
  <si>
    <t>Veribindl. Aus Leasing</t>
  </si>
  <si>
    <t>Verbindl. Aus Leasing</t>
  </si>
  <si>
    <t>-</t>
  </si>
  <si>
    <t>DEBT/BILANZSUMME y/y</t>
  </si>
  <si>
    <t>DEBT / Bilanzsumme</t>
  </si>
  <si>
    <t>Materialaufwand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</si>
</sst>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8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F414-F0F7-46CD-95F2-C114159FA91B}">
  <dimension ref="B2:J7"/>
  <sheetViews>
    <sheetView workbookViewId="0">
      <selection activeCell="J7" sqref="J7"/>
    </sheetView>
  </sheetViews>
  <sheetFormatPr baseColWidth="10" defaultRowHeight="14.4" x14ac:dyDescent="0.55000000000000004"/>
  <sheetData>
    <row r="2" spans="2:10" x14ac:dyDescent="0.55000000000000004">
      <c r="B2" t="s">
        <v>0</v>
      </c>
      <c r="I2" t="s">
        <v>1</v>
      </c>
      <c r="J2" s="1">
        <v>16.75</v>
      </c>
    </row>
    <row r="3" spans="2:10" x14ac:dyDescent="0.55000000000000004">
      <c r="I3" t="s">
        <v>2</v>
      </c>
      <c r="J3" s="2">
        <v>48.792999999999999</v>
      </c>
    </row>
    <row r="4" spans="2:10" x14ac:dyDescent="0.55000000000000004">
      <c r="I4" t="s">
        <v>3</v>
      </c>
      <c r="J4" s="2">
        <f>J2*J3</f>
        <v>817.28274999999996</v>
      </c>
    </row>
    <row r="5" spans="2:10" x14ac:dyDescent="0.55000000000000004">
      <c r="I5" t="s">
        <v>5</v>
      </c>
    </row>
    <row r="6" spans="2:10" x14ac:dyDescent="0.55000000000000004">
      <c r="I6" t="s">
        <v>6</v>
      </c>
    </row>
    <row r="7" spans="2:10" x14ac:dyDescent="0.55000000000000004">
      <c r="I7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6A6C-5E39-4E03-8570-8D06E59D7884}">
  <dimension ref="A1:AF89"/>
  <sheetViews>
    <sheetView tabSelected="1" topLeftCell="A50" workbookViewId="0">
      <pane xSplit="1" topLeftCell="L1" activePane="topRight" state="frozen"/>
      <selection pane="topRight" activeCell="U67" sqref="U67"/>
    </sheetView>
  </sheetViews>
  <sheetFormatPr baseColWidth="10" defaultRowHeight="14.4" x14ac:dyDescent="0.55000000000000004"/>
  <cols>
    <col min="1" max="1" width="29.5234375" bestFit="1" customWidth="1"/>
  </cols>
  <sheetData>
    <row r="1" spans="1:32" x14ac:dyDescent="0.55000000000000004">
      <c r="B1" t="s">
        <v>7</v>
      </c>
      <c r="C1" t="s">
        <v>9</v>
      </c>
      <c r="D1" t="s">
        <v>10</v>
      </c>
      <c r="E1" t="s">
        <v>12</v>
      </c>
      <c r="F1" t="s">
        <v>11</v>
      </c>
      <c r="G1" t="s">
        <v>8</v>
      </c>
      <c r="H1" t="s">
        <v>13</v>
      </c>
      <c r="I1" t="s">
        <v>14</v>
      </c>
      <c r="J1" t="s">
        <v>15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55000000000000004">
      <c r="A2" t="s">
        <v>16</v>
      </c>
      <c r="V2">
        <v>1197.8</v>
      </c>
      <c r="W2">
        <v>1203.5999999999999</v>
      </c>
      <c r="X2">
        <v>1212.3</v>
      </c>
    </row>
    <row r="3" spans="1:32" x14ac:dyDescent="0.55000000000000004">
      <c r="A3" t="s">
        <v>17</v>
      </c>
      <c r="V3">
        <f>226.1+38.2+21.7</f>
        <v>286</v>
      </c>
      <c r="W3">
        <v>298.39999999999998</v>
      </c>
      <c r="X3">
        <v>313.3</v>
      </c>
    </row>
    <row r="4" spans="1:32" s="3" customFormat="1" x14ac:dyDescent="0.55000000000000004">
      <c r="A4" s="3" t="s">
        <v>18</v>
      </c>
      <c r="V4" s="3">
        <f>V2+V3</f>
        <v>1483.8</v>
      </c>
      <c r="W4" s="3">
        <f>W2+W3</f>
        <v>1502</v>
      </c>
      <c r="X4" s="3">
        <f>X2+X3</f>
        <v>1525.6</v>
      </c>
    </row>
    <row r="5" spans="1:32" x14ac:dyDescent="0.55000000000000004">
      <c r="A5" s="4" t="s">
        <v>19</v>
      </c>
      <c r="V5">
        <v>1251.5999999999999</v>
      </c>
      <c r="W5">
        <v>754.1</v>
      </c>
      <c r="X5">
        <v>1743.2</v>
      </c>
    </row>
    <row r="6" spans="1:32" x14ac:dyDescent="0.55000000000000004">
      <c r="A6" t="s">
        <v>20</v>
      </c>
      <c r="V6">
        <v>-1221</v>
      </c>
      <c r="W6">
        <v>-754.1</v>
      </c>
      <c r="X6">
        <v>-1738.2</v>
      </c>
    </row>
    <row r="7" spans="1:32" x14ac:dyDescent="0.55000000000000004">
      <c r="A7" t="s">
        <v>21</v>
      </c>
      <c r="V7">
        <v>0</v>
      </c>
      <c r="W7">
        <v>127.5</v>
      </c>
      <c r="X7">
        <v>-1.5</v>
      </c>
    </row>
    <row r="8" spans="1:32" s="3" customFormat="1" x14ac:dyDescent="0.55000000000000004">
      <c r="A8" s="3" t="s">
        <v>76</v>
      </c>
      <c r="V8" s="3">
        <f>+V5+V6+V7</f>
        <v>30.599999999999909</v>
      </c>
      <c r="W8" s="3">
        <f>+W5+W6+W7</f>
        <v>127.5</v>
      </c>
      <c r="X8" s="3">
        <f>+X5+X6+X7</f>
        <v>3.5</v>
      </c>
    </row>
    <row r="9" spans="1:32" x14ac:dyDescent="0.55000000000000004">
      <c r="A9" t="s">
        <v>22</v>
      </c>
      <c r="V9">
        <v>6.8</v>
      </c>
      <c r="W9">
        <v>42.2</v>
      </c>
      <c r="X9">
        <v>41.3</v>
      </c>
    </row>
    <row r="10" spans="1:32" x14ac:dyDescent="0.55000000000000004">
      <c r="A10" t="s">
        <v>23</v>
      </c>
      <c r="V10">
        <v>-7.3</v>
      </c>
      <c r="W10">
        <v>-33.200000000000003</v>
      </c>
      <c r="X10">
        <v>-30.8</v>
      </c>
    </row>
    <row r="11" spans="1:32" s="3" customFormat="1" x14ac:dyDescent="0.55000000000000004">
      <c r="A11" s="3" t="s">
        <v>24</v>
      </c>
      <c r="V11" s="3">
        <f>+SUM(V9:V10)</f>
        <v>-0.5</v>
      </c>
      <c r="W11" s="3">
        <f>+SUM(W9:W10)</f>
        <v>9</v>
      </c>
      <c r="X11" s="3">
        <f>+SUM(X9:X10)</f>
        <v>10.499999999999996</v>
      </c>
    </row>
    <row r="12" spans="1:32" s="3" customFormat="1" x14ac:dyDescent="0.55000000000000004">
      <c r="A12" s="3" t="s">
        <v>75</v>
      </c>
      <c r="V12" s="3">
        <f>+V4+V8+V11</f>
        <v>1513.8999999999999</v>
      </c>
      <c r="W12" s="3">
        <f>+W4+W8+W11</f>
        <v>1638.5</v>
      </c>
      <c r="X12" s="3">
        <f>+X4+X8+X11</f>
        <v>1539.6</v>
      </c>
    </row>
    <row r="14" spans="1:32" x14ac:dyDescent="0.55000000000000004">
      <c r="A14" t="s">
        <v>25</v>
      </c>
      <c r="V14">
        <v>1856.4</v>
      </c>
      <c r="W14">
        <v>1734.8</v>
      </c>
      <c r="X14">
        <v>-917.5</v>
      </c>
    </row>
    <row r="15" spans="1:32" x14ac:dyDescent="0.55000000000000004">
      <c r="A15" t="s">
        <v>26</v>
      </c>
      <c r="V15" s="6" t="s">
        <v>84</v>
      </c>
      <c r="W15">
        <v>5</v>
      </c>
      <c r="X15">
        <v>6.5</v>
      </c>
    </row>
    <row r="16" spans="1:32" x14ac:dyDescent="0.55000000000000004">
      <c r="A16" t="s">
        <v>27</v>
      </c>
      <c r="V16">
        <v>-540.6</v>
      </c>
      <c r="W16">
        <v>-552</v>
      </c>
      <c r="X16">
        <v>-636.20000000000005</v>
      </c>
    </row>
    <row r="17" spans="1:24" x14ac:dyDescent="0.55000000000000004">
      <c r="A17" t="s">
        <v>28</v>
      </c>
      <c r="V17">
        <v>-231.8</v>
      </c>
      <c r="W17">
        <v>-259.60000000000002</v>
      </c>
      <c r="X17">
        <v>-248.2</v>
      </c>
    </row>
    <row r="18" spans="1:24" x14ac:dyDescent="0.55000000000000004">
      <c r="A18" t="s">
        <v>29</v>
      </c>
      <c r="V18">
        <v>-40</v>
      </c>
      <c r="W18">
        <v>-213.9</v>
      </c>
      <c r="X18">
        <v>-146.80000000000001</v>
      </c>
    </row>
    <row r="19" spans="1:24" x14ac:dyDescent="0.55000000000000004">
      <c r="A19" t="s">
        <v>30</v>
      </c>
      <c r="V19">
        <v>56.3</v>
      </c>
      <c r="W19">
        <v>79.8</v>
      </c>
      <c r="X19">
        <v>72.400000000000006</v>
      </c>
    </row>
    <row r="20" spans="1:24" x14ac:dyDescent="0.55000000000000004">
      <c r="A20" t="s">
        <v>31</v>
      </c>
      <c r="V20">
        <v>-7.1</v>
      </c>
      <c r="W20">
        <v>-7.5</v>
      </c>
      <c r="X20">
        <v>-24.7</v>
      </c>
    </row>
    <row r="21" spans="1:24" x14ac:dyDescent="0.55000000000000004">
      <c r="A21" t="s">
        <v>32</v>
      </c>
      <c r="V21">
        <v>-106.9</v>
      </c>
      <c r="W21">
        <v>1.1000000000000001</v>
      </c>
      <c r="X21">
        <v>0.2</v>
      </c>
    </row>
    <row r="22" spans="1:24" x14ac:dyDescent="0.55000000000000004">
      <c r="A22" t="s">
        <v>33</v>
      </c>
      <c r="V22">
        <v>-104</v>
      </c>
      <c r="W22">
        <v>-143.19999999999999</v>
      </c>
      <c r="X22">
        <v>-121</v>
      </c>
    </row>
    <row r="23" spans="1:24" x14ac:dyDescent="0.55000000000000004">
      <c r="A23" t="s">
        <v>34</v>
      </c>
      <c r="V23">
        <v>17.399999999999999</v>
      </c>
      <c r="W23">
        <v>-3.3</v>
      </c>
      <c r="X23">
        <v>-167.2</v>
      </c>
    </row>
    <row r="24" spans="1:24" x14ac:dyDescent="0.55000000000000004">
      <c r="A24" t="s">
        <v>35</v>
      </c>
      <c r="V24">
        <v>10.3</v>
      </c>
      <c r="W24">
        <v>35.5</v>
      </c>
      <c r="X24">
        <v>77.099999999999994</v>
      </c>
    </row>
    <row r="25" spans="1:24" x14ac:dyDescent="0.55000000000000004">
      <c r="A25" t="s">
        <v>36</v>
      </c>
      <c r="V25">
        <v>-171.7</v>
      </c>
      <c r="W25">
        <v>-143.30000000000001</v>
      </c>
      <c r="X25">
        <v>-73.900000000000006</v>
      </c>
    </row>
    <row r="26" spans="1:24" x14ac:dyDescent="0.55000000000000004">
      <c r="A26" t="s">
        <v>37</v>
      </c>
      <c r="W26">
        <v>-395.5</v>
      </c>
      <c r="X26">
        <v>4</v>
      </c>
    </row>
    <row r="27" spans="1:24" s="3" customFormat="1" x14ac:dyDescent="0.55000000000000004">
      <c r="A27" s="3" t="s">
        <v>38</v>
      </c>
      <c r="V27" s="3">
        <f>V12+SUM(V14:V26)</f>
        <v>2252.1999999999998</v>
      </c>
      <c r="W27" s="3">
        <f>W12+SUM(W14:W26)</f>
        <v>1776.4</v>
      </c>
      <c r="X27" s="3">
        <f>X12+SUM(X14:X26)</f>
        <v>-635.70000000000027</v>
      </c>
    </row>
    <row r="28" spans="1:24" x14ac:dyDescent="0.55000000000000004">
      <c r="A28" t="s">
        <v>39</v>
      </c>
      <c r="V28">
        <v>-699.1</v>
      </c>
      <c r="W28">
        <v>-857.4</v>
      </c>
      <c r="X28">
        <v>190</v>
      </c>
    </row>
    <row r="29" spans="1:24" s="3" customFormat="1" x14ac:dyDescent="0.55000000000000004">
      <c r="A29" s="3" t="s">
        <v>40</v>
      </c>
      <c r="V29" s="3">
        <f>V27+V28</f>
        <v>1553.1</v>
      </c>
      <c r="W29" s="3">
        <f>W27+W28</f>
        <v>919.00000000000011</v>
      </c>
      <c r="X29" s="3">
        <f>X27+X28</f>
        <v>-445.70000000000027</v>
      </c>
    </row>
    <row r="31" spans="1:24" x14ac:dyDescent="0.55000000000000004">
      <c r="A31" s="3" t="s">
        <v>87</v>
      </c>
      <c r="T31" s="5" t="e">
        <f t="shared" ref="T31:W31" si="0">T16/S16-1</f>
        <v>#DIV/0!</v>
      </c>
      <c r="U31" s="5" t="e">
        <f t="shared" si="0"/>
        <v>#DIV/0!</v>
      </c>
      <c r="V31" s="5" t="e">
        <f t="shared" si="0"/>
        <v>#DIV/0!</v>
      </c>
      <c r="W31" s="5">
        <f t="shared" si="0"/>
        <v>2.1087680355160954E-2</v>
      </c>
      <c r="X31" s="5">
        <f>X16/W16-1</f>
        <v>0.15253623188405796</v>
      </c>
    </row>
    <row r="32" spans="1:24" x14ac:dyDescent="0.55000000000000004">
      <c r="A32" s="3" t="s">
        <v>79</v>
      </c>
      <c r="T32" s="5" t="e">
        <f t="shared" ref="T32:U32" si="1">T2/S2-1</f>
        <v>#DIV/0!</v>
      </c>
      <c r="U32" s="5" t="e">
        <f>U2/T2-1</f>
        <v>#DIV/0!</v>
      </c>
      <c r="V32" s="5" t="e">
        <f t="shared" ref="V32:W32" si="2">V2/U2-1</f>
        <v>#DIV/0!</v>
      </c>
      <c r="W32" s="5">
        <f t="shared" si="2"/>
        <v>4.8422107196526287E-3</v>
      </c>
      <c r="X32" s="5">
        <f>X2/W2-1</f>
        <v>7.2283150548355657E-3</v>
      </c>
    </row>
    <row r="33" spans="1:24" x14ac:dyDescent="0.55000000000000004">
      <c r="A33" t="s">
        <v>77</v>
      </c>
      <c r="T33" s="5" t="e">
        <f t="shared" ref="T33:U33" si="3">T12/S12-1</f>
        <v>#DIV/0!</v>
      </c>
      <c r="U33" s="5" t="e">
        <f>U12/T12-1</f>
        <v>#DIV/0!</v>
      </c>
      <c r="V33" s="5" t="e">
        <f t="shared" ref="V33:W33" si="4">V12/U12-1</f>
        <v>#DIV/0!</v>
      </c>
      <c r="W33" s="5">
        <f t="shared" si="4"/>
        <v>8.2303983090032506E-2</v>
      </c>
      <c r="X33" s="5">
        <f>X12/W12-1</f>
        <v>-6.036008544400373E-2</v>
      </c>
    </row>
    <row r="34" spans="1:24" x14ac:dyDescent="0.55000000000000004">
      <c r="A34" t="s">
        <v>78</v>
      </c>
      <c r="T34" s="5" t="e">
        <f t="shared" ref="T34:U34" si="5">T29/S29-1</f>
        <v>#DIV/0!</v>
      </c>
      <c r="U34" s="5" t="e">
        <f>U29/T29-1</f>
        <v>#DIV/0!</v>
      </c>
      <c r="V34" s="5" t="e">
        <f t="shared" ref="V34:W34" si="6">V29/U29-1</f>
        <v>#DIV/0!</v>
      </c>
      <c r="W34" s="5">
        <f t="shared" si="6"/>
        <v>-0.4082802137660162</v>
      </c>
      <c r="X34" s="5">
        <f>X29/W29-1</f>
        <v>-1.4849836779107728</v>
      </c>
    </row>
    <row r="38" spans="1:24" x14ac:dyDescent="0.55000000000000004">
      <c r="A38" t="s">
        <v>41</v>
      </c>
      <c r="V38">
        <v>357.7</v>
      </c>
      <c r="W38">
        <v>180.8</v>
      </c>
      <c r="X38">
        <v>164.8</v>
      </c>
    </row>
    <row r="39" spans="1:24" x14ac:dyDescent="0.55000000000000004">
      <c r="A39" t="s">
        <v>42</v>
      </c>
      <c r="V39">
        <v>197</v>
      </c>
      <c r="W39">
        <v>202.4</v>
      </c>
      <c r="X39">
        <v>219.6</v>
      </c>
    </row>
    <row r="40" spans="1:24" x14ac:dyDescent="0.55000000000000004">
      <c r="A40" t="s">
        <v>43</v>
      </c>
      <c r="V40">
        <v>28069.5</v>
      </c>
      <c r="W40">
        <v>28730.5</v>
      </c>
      <c r="X40">
        <v>27301.9</v>
      </c>
    </row>
    <row r="41" spans="1:24" x14ac:dyDescent="0.55000000000000004">
      <c r="A41" t="s">
        <v>44</v>
      </c>
      <c r="V41">
        <f>2.3</f>
        <v>2.2999999999999998</v>
      </c>
      <c r="W41">
        <v>324.2</v>
      </c>
      <c r="X41">
        <v>811.4</v>
      </c>
    </row>
    <row r="42" spans="1:24" x14ac:dyDescent="0.55000000000000004">
      <c r="A42" t="s">
        <v>45</v>
      </c>
      <c r="V42">
        <v>374.3</v>
      </c>
      <c r="W42">
        <v>373.3</v>
      </c>
      <c r="X42">
        <v>208</v>
      </c>
    </row>
    <row r="43" spans="1:24" x14ac:dyDescent="0.55000000000000004">
      <c r="A43" t="s">
        <v>51</v>
      </c>
      <c r="V43">
        <v>59.2</v>
      </c>
      <c r="W43">
        <v>1.2</v>
      </c>
      <c r="X43">
        <v>214.9</v>
      </c>
    </row>
    <row r="44" spans="1:24" x14ac:dyDescent="0.55000000000000004">
      <c r="A44" t="s">
        <v>46</v>
      </c>
      <c r="V44">
        <v>0</v>
      </c>
      <c r="W44">
        <v>0.1</v>
      </c>
      <c r="X44">
        <v>0.2</v>
      </c>
    </row>
    <row r="45" spans="1:24" s="3" customFormat="1" x14ac:dyDescent="0.55000000000000004">
      <c r="A45" s="3" t="s">
        <v>47</v>
      </c>
      <c r="V45" s="3">
        <f>SUM(V38:V44)</f>
        <v>29060</v>
      </c>
      <c r="W45" s="3">
        <f>SUM(W38:W44)</f>
        <v>29812.5</v>
      </c>
      <c r="X45" s="3">
        <f>SUM(X38:X44)</f>
        <v>28920.800000000007</v>
      </c>
    </row>
    <row r="47" spans="1:24" x14ac:dyDescent="0.55000000000000004">
      <c r="A47" t="s">
        <v>48</v>
      </c>
      <c r="V47">
        <v>12.3</v>
      </c>
      <c r="W47">
        <v>5.4</v>
      </c>
      <c r="X47">
        <v>62.8</v>
      </c>
    </row>
    <row r="48" spans="1:24" x14ac:dyDescent="0.55000000000000004">
      <c r="A48" t="s">
        <v>49</v>
      </c>
      <c r="V48">
        <v>35.9</v>
      </c>
      <c r="W48">
        <v>113</v>
      </c>
      <c r="X48">
        <v>30</v>
      </c>
    </row>
    <row r="49" spans="1:24" x14ac:dyDescent="0.55000000000000004">
      <c r="A49" t="s">
        <v>50</v>
      </c>
      <c r="V49">
        <v>343.6</v>
      </c>
      <c r="W49">
        <v>565</v>
      </c>
      <c r="X49">
        <v>1019</v>
      </c>
    </row>
    <row r="50" spans="1:24" x14ac:dyDescent="0.55000000000000004">
      <c r="A50" t="s">
        <v>51</v>
      </c>
      <c r="V50">
        <f>9.1+0.3</f>
        <v>9.4</v>
      </c>
      <c r="W50">
        <v>102</v>
      </c>
      <c r="X50">
        <v>198.4</v>
      </c>
    </row>
    <row r="51" spans="1:24" x14ac:dyDescent="0.55000000000000004">
      <c r="A51" t="s">
        <v>52</v>
      </c>
      <c r="V51">
        <v>125.6</v>
      </c>
      <c r="W51">
        <v>127.3</v>
      </c>
      <c r="X51">
        <v>187.1</v>
      </c>
    </row>
    <row r="52" spans="1:24" x14ac:dyDescent="0.55000000000000004">
      <c r="A52" t="s">
        <v>53</v>
      </c>
      <c r="V52">
        <v>583.29999999999995</v>
      </c>
      <c r="W52">
        <v>676.7</v>
      </c>
      <c r="X52">
        <v>184.3</v>
      </c>
    </row>
    <row r="53" spans="1:24" x14ac:dyDescent="0.55000000000000004">
      <c r="A53" t="s">
        <v>54</v>
      </c>
      <c r="V53">
        <v>472.2</v>
      </c>
      <c r="W53">
        <v>197</v>
      </c>
      <c r="X53">
        <v>926</v>
      </c>
    </row>
    <row r="54" spans="1:24" x14ac:dyDescent="0.55000000000000004">
      <c r="A54" t="s">
        <v>55</v>
      </c>
      <c r="V54">
        <v>163.6</v>
      </c>
      <c r="W54">
        <v>1633.3</v>
      </c>
      <c r="X54">
        <v>2.4</v>
      </c>
    </row>
    <row r="55" spans="1:24" s="3" customFormat="1" x14ac:dyDescent="0.55000000000000004">
      <c r="A55" s="3" t="s">
        <v>56</v>
      </c>
      <c r="V55" s="3">
        <f>SUM(V47:V54)</f>
        <v>1745.8999999999999</v>
      </c>
      <c r="W55" s="3">
        <f>SUM(W47:W54)</f>
        <v>3419.7</v>
      </c>
      <c r="X55" s="3">
        <f>SUM(X47:X54)</f>
        <v>2610</v>
      </c>
    </row>
    <row r="56" spans="1:24" s="3" customFormat="1" x14ac:dyDescent="0.55000000000000004">
      <c r="A56" s="3" t="s">
        <v>74</v>
      </c>
      <c r="V56" s="3">
        <f>V45+V55</f>
        <v>30805.9</v>
      </c>
      <c r="W56" s="3">
        <f>W45+W55</f>
        <v>33232.199999999997</v>
      </c>
      <c r="X56" s="3">
        <f>X45+X55</f>
        <v>31530.800000000007</v>
      </c>
    </row>
    <row r="58" spans="1:24" x14ac:dyDescent="0.55000000000000004">
      <c r="A58" t="s">
        <v>57</v>
      </c>
      <c r="V58">
        <v>359.9</v>
      </c>
      <c r="W58">
        <v>396.9</v>
      </c>
      <c r="X58">
        <v>396.9</v>
      </c>
    </row>
    <row r="59" spans="1:24" x14ac:dyDescent="0.55000000000000004">
      <c r="A59" t="s">
        <v>58</v>
      </c>
      <c r="V59">
        <v>1688.1</v>
      </c>
      <c r="W59">
        <v>4433.3999999999996</v>
      </c>
      <c r="X59">
        <v>4174.7</v>
      </c>
    </row>
    <row r="60" spans="1:24" x14ac:dyDescent="0.55000000000000004">
      <c r="A60" t="s">
        <v>59</v>
      </c>
      <c r="V60">
        <v>11416.1</v>
      </c>
      <c r="W60">
        <v>11907.6</v>
      </c>
      <c r="X60">
        <v>11715.6</v>
      </c>
    </row>
    <row r="61" spans="1:24" x14ac:dyDescent="0.55000000000000004">
      <c r="A61" t="s">
        <v>60</v>
      </c>
      <c r="V61">
        <f>-16.1-47.8</f>
        <v>-63.9</v>
      </c>
      <c r="W61">
        <v>-10.6</v>
      </c>
      <c r="X61">
        <v>12.4</v>
      </c>
    </row>
    <row r="62" spans="1:24" s="3" customFormat="1" x14ac:dyDescent="0.55000000000000004">
      <c r="A62" s="3" t="s">
        <v>61</v>
      </c>
      <c r="V62" s="3">
        <f>SUM(V58:V61)</f>
        <v>13400.2</v>
      </c>
      <c r="W62" s="3">
        <f>SUM(W58:W61)</f>
        <v>16727.300000000003</v>
      </c>
      <c r="X62" s="3">
        <f>SUM(X58:X61)</f>
        <v>16299.6</v>
      </c>
    </row>
    <row r="63" spans="1:24" x14ac:dyDescent="0.55000000000000004">
      <c r="A63" t="s">
        <v>62</v>
      </c>
      <c r="V63">
        <v>441.1</v>
      </c>
      <c r="W63">
        <v>476.1</v>
      </c>
      <c r="X63">
        <v>475.5</v>
      </c>
    </row>
    <row r="64" spans="1:24" s="3" customFormat="1" x14ac:dyDescent="0.55000000000000004">
      <c r="A64" s="3" t="s">
        <v>63</v>
      </c>
      <c r="V64" s="3">
        <f>V62+V63</f>
        <v>13841.300000000001</v>
      </c>
      <c r="W64" s="3">
        <f>W62+W63</f>
        <v>17203.400000000001</v>
      </c>
      <c r="X64" s="3">
        <f>X62+X63</f>
        <v>16775.099999999999</v>
      </c>
    </row>
    <row r="66" spans="1:24" x14ac:dyDescent="0.55000000000000004">
      <c r="A66" s="4" t="s">
        <v>64</v>
      </c>
      <c r="V66">
        <v>149</v>
      </c>
      <c r="W66">
        <v>149</v>
      </c>
      <c r="X66">
        <v>104.6</v>
      </c>
    </row>
    <row r="67" spans="1:24" x14ac:dyDescent="0.55000000000000004">
      <c r="A67" s="4" t="s">
        <v>65</v>
      </c>
      <c r="V67">
        <v>19.399999999999999</v>
      </c>
      <c r="W67">
        <v>19.399999999999999</v>
      </c>
      <c r="X67">
        <v>19.399999999999999</v>
      </c>
    </row>
    <row r="68" spans="1:24" x14ac:dyDescent="0.55000000000000004">
      <c r="A68" s="4" t="s">
        <v>66</v>
      </c>
      <c r="V68">
        <f>6444.7+1762.8+2875.5+109.6</f>
        <v>11192.6</v>
      </c>
      <c r="W68">
        <v>9361.5</v>
      </c>
      <c r="X68">
        <v>8474.2000000000007</v>
      </c>
    </row>
    <row r="69" spans="1:24" x14ac:dyDescent="0.55000000000000004">
      <c r="A69" s="4" t="s">
        <v>67</v>
      </c>
      <c r="V69">
        <v>16.3</v>
      </c>
      <c r="W69">
        <v>23.8</v>
      </c>
      <c r="X69" t="s">
        <v>84</v>
      </c>
    </row>
    <row r="70" spans="1:24" x14ac:dyDescent="0.55000000000000004">
      <c r="A70" s="4" t="s">
        <v>82</v>
      </c>
      <c r="V70">
        <v>0</v>
      </c>
      <c r="W70">
        <v>118.8</v>
      </c>
      <c r="X70">
        <v>114.1</v>
      </c>
    </row>
    <row r="71" spans="1:24" x14ac:dyDescent="0.55000000000000004">
      <c r="A71" s="4" t="s">
        <v>68</v>
      </c>
      <c r="V71">
        <v>0</v>
      </c>
      <c r="W71">
        <v>199</v>
      </c>
      <c r="X71">
        <v>196.3</v>
      </c>
    </row>
    <row r="72" spans="1:24" x14ac:dyDescent="0.55000000000000004">
      <c r="A72" s="4" t="s">
        <v>69</v>
      </c>
      <c r="V72">
        <v>4412</v>
      </c>
      <c r="W72">
        <v>5156.6000000000004</v>
      </c>
      <c r="X72">
        <v>4906.3999999999996</v>
      </c>
    </row>
    <row r="73" spans="1:24" s="3" customFormat="1" x14ac:dyDescent="0.55000000000000004">
      <c r="A73" s="3" t="s">
        <v>70</v>
      </c>
      <c r="V73" s="3">
        <f>SUM(V66:V72)</f>
        <v>15789.3</v>
      </c>
      <c r="W73" s="3">
        <f>SUM(W66:W72)</f>
        <v>15028.099999999999</v>
      </c>
      <c r="X73" s="3">
        <f>SUM(X66:X72)</f>
        <v>13815</v>
      </c>
    </row>
    <row r="75" spans="1:24" x14ac:dyDescent="0.55000000000000004">
      <c r="A75" s="4" t="s">
        <v>64</v>
      </c>
      <c r="V75">
        <v>176.9</v>
      </c>
      <c r="W75">
        <v>176.9</v>
      </c>
      <c r="X75">
        <v>220.1</v>
      </c>
    </row>
    <row r="76" spans="1:24" x14ac:dyDescent="0.55000000000000004">
      <c r="A76" s="4" t="s">
        <v>65</v>
      </c>
      <c r="V76">
        <v>314.10000000000002</v>
      </c>
      <c r="W76">
        <v>314.10000000000002</v>
      </c>
      <c r="X76">
        <v>147.69999999999999</v>
      </c>
    </row>
    <row r="77" spans="1:24" x14ac:dyDescent="0.55000000000000004">
      <c r="A77" s="4" t="s">
        <v>66</v>
      </c>
      <c r="V77">
        <v>310.3</v>
      </c>
      <c r="W77">
        <v>310.3</v>
      </c>
      <c r="X77">
        <v>501.7</v>
      </c>
    </row>
    <row r="78" spans="1:24" x14ac:dyDescent="0.55000000000000004">
      <c r="A78" s="4" t="s">
        <v>67</v>
      </c>
      <c r="V78">
        <v>0.3</v>
      </c>
      <c r="W78">
        <v>0.3</v>
      </c>
      <c r="X78">
        <v>0.1</v>
      </c>
    </row>
    <row r="79" spans="1:24" x14ac:dyDescent="0.55000000000000004">
      <c r="A79" s="4" t="s">
        <v>83</v>
      </c>
      <c r="V79">
        <v>20.8</v>
      </c>
      <c r="W79">
        <v>20.8</v>
      </c>
      <c r="X79">
        <v>14.5</v>
      </c>
    </row>
    <row r="80" spans="1:24" x14ac:dyDescent="0.55000000000000004">
      <c r="A80" s="4" t="s">
        <v>68</v>
      </c>
      <c r="V80">
        <v>99.8</v>
      </c>
      <c r="W80">
        <v>99.8</v>
      </c>
      <c r="X80">
        <v>56.6</v>
      </c>
    </row>
    <row r="81" spans="1:24" x14ac:dyDescent="0.55000000000000004">
      <c r="A81" s="4" t="s">
        <v>69</v>
      </c>
      <c r="V81">
        <v>78.5</v>
      </c>
      <c r="W81">
        <v>78.5</v>
      </c>
      <c r="X81">
        <v>0</v>
      </c>
    </row>
    <row r="82" spans="1:24" s="3" customFormat="1" x14ac:dyDescent="0.55000000000000004">
      <c r="A82" s="3" t="s">
        <v>71</v>
      </c>
      <c r="V82" s="3">
        <f>SUM(V75:V81)</f>
        <v>1000.6999999999998</v>
      </c>
      <c r="W82" s="3">
        <f>SUM(W75:W81)</f>
        <v>1000.6999999999998</v>
      </c>
      <c r="X82" s="3">
        <f>SUM(X75:X81)</f>
        <v>940.7</v>
      </c>
    </row>
    <row r="83" spans="1:24" s="3" customFormat="1" x14ac:dyDescent="0.55000000000000004">
      <c r="A83" s="3" t="s">
        <v>72</v>
      </c>
      <c r="V83" s="3">
        <f>V73+V82</f>
        <v>16790</v>
      </c>
      <c r="W83" s="3">
        <f>W73+W82</f>
        <v>16028.8</v>
      </c>
      <c r="X83" s="3">
        <f>X73+X82</f>
        <v>14755.7</v>
      </c>
    </row>
    <row r="84" spans="1:24" s="3" customFormat="1" x14ac:dyDescent="0.55000000000000004">
      <c r="A84" s="3" t="s">
        <v>73</v>
      </c>
      <c r="V84" s="3">
        <f>V83+V64</f>
        <v>30631.300000000003</v>
      </c>
      <c r="W84" s="3">
        <f>W83+W64</f>
        <v>33232.199999999997</v>
      </c>
      <c r="X84" s="3">
        <f>X83+X64</f>
        <v>31530.799999999999</v>
      </c>
    </row>
    <row r="85" spans="1:24" s="3" customFormat="1" x14ac:dyDescent="0.55000000000000004">
      <c r="A85" s="3" t="s">
        <v>86</v>
      </c>
      <c r="V85" s="5">
        <f>V83/V84</f>
        <v>0.5481321393476607</v>
      </c>
      <c r="W85" s="5">
        <f>W83/W84</f>
        <v>0.48232738127478775</v>
      </c>
      <c r="X85" s="5">
        <f>X83/X84</f>
        <v>0.46797734278863845</v>
      </c>
    </row>
    <row r="87" spans="1:24" x14ac:dyDescent="0.55000000000000004">
      <c r="A87" t="s">
        <v>80</v>
      </c>
      <c r="W87" s="5">
        <f>W84/V84-1</f>
        <v>8.4909879763509721E-2</v>
      </c>
      <c r="X87" s="5">
        <f>X84/W84-1</f>
        <v>-5.1197332707434318E-2</v>
      </c>
    </row>
    <row r="88" spans="1:24" x14ac:dyDescent="0.55000000000000004">
      <c r="A88" t="s">
        <v>81</v>
      </c>
      <c r="W88" s="5">
        <f>W40/V40-1</f>
        <v>2.3548691640392638E-2</v>
      </c>
      <c r="X88" s="5">
        <f>X40/W40-1</f>
        <v>-4.9724160735107215E-2</v>
      </c>
    </row>
    <row r="89" spans="1:24" x14ac:dyDescent="0.55000000000000004">
      <c r="A89" t="s">
        <v>85</v>
      </c>
      <c r="W89" s="5">
        <f>(W83/W84)/(V83/V84)-1</f>
        <v>-0.12005272697781977</v>
      </c>
      <c r="X89" s="5">
        <f>(X83/X84)/(W83/W84)-1</f>
        <v>-2.9751656329819465E-2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02C9-4280-44FC-B427-55A05A85442A}">
  <dimension ref="A1"/>
  <sheetViews>
    <sheetView workbookViewId="0"/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Model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2023-03-28T12:22:34Z</dcterms:created>
  <dcterms:modified xsi:type="dcterms:W3CDTF">2023-03-28T14:22:05Z</dcterms:modified>
</cp:coreProperties>
</file>