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E7E761D5-E21E-4D7F-9732-1D85380FD1A2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4" i="2"/>
  <c r="I11" i="2" s="1"/>
  <c r="I15" i="2" s="1"/>
  <c r="R23" i="2"/>
  <c r="R22" i="2"/>
  <c r="R21" i="2"/>
  <c r="R18" i="2"/>
  <c r="R16" i="2"/>
  <c r="R13" i="2"/>
  <c r="R14" i="2"/>
  <c r="R12" i="2"/>
  <c r="R6" i="2"/>
  <c r="R7" i="2"/>
  <c r="R8" i="2"/>
  <c r="R9" i="2"/>
  <c r="R10" i="2"/>
  <c r="R5" i="2"/>
  <c r="R4" i="2"/>
  <c r="R3" i="2"/>
  <c r="R2" i="2"/>
  <c r="O21" i="2"/>
  <c r="P21" i="2"/>
  <c r="O22" i="2"/>
  <c r="P22" i="2"/>
  <c r="L4" i="2"/>
  <c r="L11" i="2" s="1"/>
  <c r="L15" i="2" s="1"/>
  <c r="L17" i="2" s="1"/>
  <c r="L18" i="2" s="1"/>
  <c r="P16" i="2"/>
  <c r="P4" i="2"/>
  <c r="P11" i="2" s="1"/>
  <c r="P15" i="2" s="1"/>
  <c r="P17" i="2" s="1"/>
  <c r="P18" i="2" s="1"/>
  <c r="Z23" i="2"/>
  <c r="Y23" i="2"/>
  <c r="Y16" i="2"/>
  <c r="X4" i="2"/>
  <c r="X11" i="2" s="1"/>
  <c r="X15" i="2" s="1"/>
  <c r="X17" i="2" s="1"/>
  <c r="X18" i="2" s="1"/>
  <c r="Y4" i="2"/>
  <c r="Y11" i="2" s="1"/>
  <c r="Y15" i="2" s="1"/>
  <c r="Z16" i="2"/>
  <c r="Z13" i="2"/>
  <c r="Z4" i="2"/>
  <c r="Z11" i="2" s="1"/>
  <c r="Z15" i="2" s="1"/>
  <c r="M4" i="2"/>
  <c r="M11" i="2" s="1"/>
  <c r="M15" i="2" s="1"/>
  <c r="M17" i="2" s="1"/>
  <c r="M18" i="2" s="1"/>
  <c r="Q16" i="2"/>
  <c r="Q4" i="2"/>
  <c r="Q21" i="2" s="1"/>
  <c r="S22" i="2"/>
  <c r="S21" i="2"/>
  <c r="S23" i="2"/>
  <c r="O4" i="2"/>
  <c r="O11" i="2" s="1"/>
  <c r="O15" i="2" s="1"/>
  <c r="O17" i="2" s="1"/>
  <c r="O18" i="2" s="1"/>
  <c r="S16" i="2"/>
  <c r="S4" i="2"/>
  <c r="S11" i="2" s="1"/>
  <c r="S15" i="2" s="1"/>
  <c r="S17" i="2" s="1"/>
  <c r="S18" i="2" s="1"/>
  <c r="L4" i="1"/>
  <c r="I17" i="2" l="1"/>
  <c r="I18" i="2" s="1"/>
  <c r="R11" i="2"/>
  <c r="R15" i="2" s="1"/>
  <c r="R17" i="2" s="1"/>
  <c r="X23" i="2"/>
  <c r="Y17" i="2"/>
  <c r="Y18" i="2" s="1"/>
  <c r="Z17" i="2"/>
  <c r="Z18" i="2" s="1"/>
  <c r="Q11" i="2"/>
  <c r="Q15" i="2" s="1"/>
  <c r="Q17" i="2" s="1"/>
  <c r="Q22" i="2" s="1"/>
  <c r="Q23" i="2" l="1"/>
  <c r="Q18" i="2"/>
</calcChain>
</file>

<file path=xl/sharedStrings.xml><?xml version="1.0" encoding="utf-8"?>
<sst xmlns="http://schemas.openxmlformats.org/spreadsheetml/2006/main" count="57" uniqueCount="56">
  <si>
    <t>Price</t>
  </si>
  <si>
    <t>Shares</t>
  </si>
  <si>
    <t>MC</t>
  </si>
  <si>
    <t>Cash</t>
  </si>
  <si>
    <t>Debt</t>
  </si>
  <si>
    <t>Net Cash</t>
  </si>
  <si>
    <t>EV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</si>
  <si>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</si>
  <si>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</si>
  <si>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</si>
  <si>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</si>
  <si>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</si>
  <si>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</si>
  <si>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</si>
  <si>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</si>
  <si>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</si>
  <si>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</si>
  <si>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</si>
  <si>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FY21</t>
  </si>
  <si>
    <t>FY22</t>
  </si>
  <si>
    <t>FY23</t>
  </si>
  <si>
    <t>FY24</t>
  </si>
  <si>
    <t>FY20</t>
  </si>
  <si>
    <t>FY19</t>
  </si>
  <si>
    <t>FY18</t>
  </si>
  <si>
    <t>Q319</t>
  </si>
  <si>
    <t>Q419</t>
  </si>
  <si>
    <t>Q120</t>
  </si>
  <si>
    <t>Q220</t>
  </si>
  <si>
    <t>Q320</t>
  </si>
  <si>
    <t>Q420</t>
  </si>
  <si>
    <t>Q119</t>
  </si>
  <si>
    <t>Q219</t>
  </si>
  <si>
    <t>Net Product Sales</t>
  </si>
  <si>
    <t>Net Service Sales</t>
  </si>
  <si>
    <t>Total Net Sales</t>
  </si>
  <si>
    <t>COS</t>
  </si>
  <si>
    <t>Fulfillment</t>
  </si>
  <si>
    <t>Tech</t>
  </si>
  <si>
    <t>S&amp;M</t>
  </si>
  <si>
    <t>G&amp;A</t>
  </si>
  <si>
    <t>Other</t>
  </si>
  <si>
    <t>Opinc</t>
  </si>
  <si>
    <t>Interest Inc</t>
  </si>
  <si>
    <t>Interest Exp</t>
  </si>
  <si>
    <t>Other inc</t>
  </si>
  <si>
    <t>Income Tax</t>
  </si>
  <si>
    <t>EBITDA</t>
  </si>
  <si>
    <t>Net Income</t>
  </si>
  <si>
    <t>EPS</t>
  </si>
  <si>
    <t>Revenue y/y</t>
  </si>
  <si>
    <t>Net Income y/y</t>
  </si>
  <si>
    <t>Tax Rate</t>
  </si>
  <si>
    <t>Management</t>
  </si>
  <si>
    <t>Sales Regions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</si>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</sst>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1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workbookViewId="0">
      <selection activeCell="D7" sqref="D7"/>
    </sheetView>
  </sheetViews>
  <sheetFormatPr baseColWidth="10" defaultColWidth="8.83984375" defaultRowHeight="14.4" x14ac:dyDescent="0.55000000000000004"/>
  <cols>
    <col min="12" max="12" width="11.1015625" bestFit="1" customWidth="1"/>
  </cols>
  <sheetData>
    <row r="2" spans="2:12" x14ac:dyDescent="0.55000000000000004">
      <c r="K2" t="s">
        <v>0</v>
      </c>
      <c r="L2">
        <v>105.28</v>
      </c>
    </row>
    <row r="3" spans="2:12" x14ac:dyDescent="0.55000000000000004">
      <c r="K3" t="s">
        <v>1</v>
      </c>
      <c r="L3" s="1">
        <v>10171</v>
      </c>
    </row>
    <row r="4" spans="2:12" x14ac:dyDescent="0.55000000000000004">
      <c r="B4" t="s">
        <v>54</v>
      </c>
      <c r="K4" t="s">
        <v>2</v>
      </c>
      <c r="L4" s="1">
        <f>L2*L3</f>
        <v>1070802.8800000001</v>
      </c>
    </row>
    <row r="5" spans="2:12" x14ac:dyDescent="0.55000000000000004">
      <c r="K5" t="s">
        <v>3</v>
      </c>
    </row>
    <row r="6" spans="2:12" x14ac:dyDescent="0.55000000000000004">
      <c r="K6" t="s">
        <v>4</v>
      </c>
    </row>
    <row r="7" spans="2:12" x14ac:dyDescent="0.55000000000000004">
      <c r="K7" t="s">
        <v>5</v>
      </c>
    </row>
    <row r="8" spans="2:12" x14ac:dyDescent="0.55000000000000004">
      <c r="K8" t="s">
        <v>6</v>
      </c>
    </row>
    <row r="10" spans="2:12" x14ac:dyDescent="0.55000000000000004">
      <c r="K10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FE1B-0872-4079-929A-2D64CB797B54}">
  <dimension ref="A1:AB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55000000000000004"/>
  <cols>
    <col min="1" max="1" width="14.5234375" bestFit="1" customWidth="1"/>
  </cols>
  <sheetData>
    <row r="1" spans="1:28" x14ac:dyDescent="0.55000000000000004">
      <c r="A1" s="2" t="s">
        <v>7</v>
      </c>
      <c r="C1" t="s">
        <v>31</v>
      </c>
      <c r="D1" t="s">
        <v>32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V1" t="s">
        <v>24</v>
      </c>
      <c r="W1" t="s">
        <v>23</v>
      </c>
      <c r="X1" t="s">
        <v>22</v>
      </c>
      <c r="Y1" t="s">
        <v>18</v>
      </c>
      <c r="Z1" t="s">
        <v>19</v>
      </c>
      <c r="AA1" t="s">
        <v>20</v>
      </c>
      <c r="AB1" t="s">
        <v>21</v>
      </c>
    </row>
    <row r="2" spans="1:28" x14ac:dyDescent="0.55000000000000004">
      <c r="A2" t="s">
        <v>33</v>
      </c>
      <c r="I2" s="1">
        <v>52774</v>
      </c>
      <c r="L2" s="1">
        <v>58004</v>
      </c>
      <c r="M2" s="1">
        <v>54876</v>
      </c>
      <c r="O2" s="1">
        <v>56455</v>
      </c>
      <c r="P2" s="1">
        <v>56575</v>
      </c>
      <c r="Q2" s="1">
        <v>59340</v>
      </c>
      <c r="R2" s="1">
        <f>Z2-Q2-P2-O2</f>
        <v>70531</v>
      </c>
      <c r="S2" s="1">
        <v>56981</v>
      </c>
      <c r="V2" s="1"/>
      <c r="W2" s="1"/>
      <c r="X2" s="1">
        <v>215915</v>
      </c>
      <c r="Y2" s="1">
        <v>241787</v>
      </c>
      <c r="Z2" s="1">
        <v>242901</v>
      </c>
    </row>
    <row r="3" spans="1:28" x14ac:dyDescent="0.55000000000000004">
      <c r="A3" t="s">
        <v>34</v>
      </c>
      <c r="I3" s="1">
        <v>43371</v>
      </c>
      <c r="L3" s="1">
        <v>55076</v>
      </c>
      <c r="M3" s="1">
        <v>55936</v>
      </c>
      <c r="O3" s="1">
        <v>59989</v>
      </c>
      <c r="P3" s="1">
        <v>64659</v>
      </c>
      <c r="Q3" s="1">
        <v>67761</v>
      </c>
      <c r="R3" s="1">
        <f>Z3-Q3-P3-O3</f>
        <v>78673</v>
      </c>
      <c r="S3" s="1">
        <v>70377</v>
      </c>
      <c r="V3" s="1"/>
      <c r="W3" s="1"/>
      <c r="X3" s="1">
        <v>170149</v>
      </c>
      <c r="Y3" s="1">
        <v>228035</v>
      </c>
      <c r="Z3" s="1">
        <v>271082</v>
      </c>
    </row>
    <row r="4" spans="1:28" x14ac:dyDescent="0.55000000000000004">
      <c r="A4" s="4" t="s">
        <v>35</v>
      </c>
      <c r="B4" s="4"/>
      <c r="C4" s="4"/>
      <c r="D4" s="4"/>
      <c r="E4" s="4"/>
      <c r="F4" s="4"/>
      <c r="G4" s="4"/>
      <c r="H4" s="4"/>
      <c r="I4" s="5">
        <f>I2+I3</f>
        <v>96145</v>
      </c>
      <c r="J4" s="4"/>
      <c r="K4" s="4"/>
      <c r="L4" s="5">
        <f>L2+L3</f>
        <v>113080</v>
      </c>
      <c r="M4" s="5">
        <f>M2+M3</f>
        <v>110812</v>
      </c>
      <c r="N4" s="4"/>
      <c r="O4" s="5">
        <f>O2+O3</f>
        <v>116444</v>
      </c>
      <c r="P4" s="5">
        <f>P2+P3</f>
        <v>121234</v>
      </c>
      <c r="Q4" s="5">
        <f>Q2+Q3</f>
        <v>127101</v>
      </c>
      <c r="R4" s="5">
        <f>R2+R3</f>
        <v>149204</v>
      </c>
      <c r="S4" s="5">
        <f>S2+S3</f>
        <v>127358</v>
      </c>
      <c r="V4" s="5"/>
      <c r="W4" s="5"/>
      <c r="X4" s="5">
        <f>X2+X3</f>
        <v>386064</v>
      </c>
      <c r="Y4" s="5">
        <f>Y2+Y3</f>
        <v>469822</v>
      </c>
      <c r="Z4" s="5">
        <f>Z2+Z3</f>
        <v>513983</v>
      </c>
    </row>
    <row r="5" spans="1:28" x14ac:dyDescent="0.55000000000000004">
      <c r="A5" t="s">
        <v>36</v>
      </c>
      <c r="I5" s="1">
        <v>57106</v>
      </c>
      <c r="L5" s="1">
        <v>64176</v>
      </c>
      <c r="M5" s="1">
        <v>62930</v>
      </c>
      <c r="O5" s="1">
        <v>66499</v>
      </c>
      <c r="P5" s="1">
        <v>66424</v>
      </c>
      <c r="Q5" s="1">
        <v>70268</v>
      </c>
      <c r="R5" s="1">
        <f>Z5-SUM(O5:Q5)</f>
        <v>85640</v>
      </c>
      <c r="S5" s="1">
        <v>67791</v>
      </c>
      <c r="V5" s="1"/>
      <c r="W5" s="1"/>
      <c r="X5" s="1">
        <v>233307</v>
      </c>
      <c r="Y5" s="1">
        <v>272344</v>
      </c>
      <c r="Z5" s="1">
        <v>288831</v>
      </c>
    </row>
    <row r="6" spans="1:28" x14ac:dyDescent="0.55000000000000004">
      <c r="A6" t="s">
        <v>37</v>
      </c>
      <c r="I6" s="1">
        <v>14705</v>
      </c>
      <c r="L6" s="1">
        <v>17638</v>
      </c>
      <c r="M6" s="1">
        <v>18498</v>
      </c>
      <c r="O6" s="1">
        <v>20271</v>
      </c>
      <c r="P6" s="1">
        <v>20342</v>
      </c>
      <c r="Q6" s="1">
        <v>20583</v>
      </c>
      <c r="R6" s="1">
        <f t="shared" ref="R6:R10" si="0">Z6-SUM(O6:Q6)</f>
        <v>23103</v>
      </c>
      <c r="S6" s="1">
        <v>20905</v>
      </c>
      <c r="V6" s="1"/>
      <c r="W6" s="1"/>
      <c r="X6" s="1">
        <v>58517</v>
      </c>
      <c r="Y6" s="1">
        <v>75111</v>
      </c>
      <c r="Z6" s="1">
        <v>84299</v>
      </c>
    </row>
    <row r="7" spans="1:28" x14ac:dyDescent="0.55000000000000004">
      <c r="A7" t="s">
        <v>38</v>
      </c>
      <c r="I7" s="1">
        <v>10976</v>
      </c>
      <c r="L7" s="1">
        <v>13871</v>
      </c>
      <c r="M7" s="1">
        <v>14380</v>
      </c>
      <c r="O7" s="1">
        <v>14842</v>
      </c>
      <c r="P7" s="1">
        <v>18072</v>
      </c>
      <c r="Q7" s="1">
        <v>19485</v>
      </c>
      <c r="R7" s="1">
        <f t="shared" si="0"/>
        <v>20814</v>
      </c>
      <c r="S7" s="1">
        <v>20450</v>
      </c>
      <c r="V7" s="1"/>
      <c r="W7" s="1"/>
      <c r="X7" s="1">
        <v>42740</v>
      </c>
      <c r="Y7" s="1">
        <v>56052</v>
      </c>
      <c r="Z7" s="1">
        <v>73213</v>
      </c>
    </row>
    <row r="8" spans="1:28" x14ac:dyDescent="0.55000000000000004">
      <c r="A8" t="s">
        <v>39</v>
      </c>
      <c r="I8" s="1">
        <v>5434</v>
      </c>
      <c r="L8" s="1">
        <v>7524</v>
      </c>
      <c r="M8" s="1">
        <v>8010</v>
      </c>
      <c r="O8" s="1">
        <v>8320</v>
      </c>
      <c r="P8" s="1">
        <v>10086</v>
      </c>
      <c r="Q8" s="1">
        <v>11014</v>
      </c>
      <c r="R8" s="1">
        <f t="shared" si="0"/>
        <v>12818</v>
      </c>
      <c r="S8" s="1">
        <v>10172</v>
      </c>
      <c r="V8" s="1"/>
      <c r="W8" s="1"/>
      <c r="X8" s="1">
        <v>22008</v>
      </c>
      <c r="Y8" s="1">
        <v>32551</v>
      </c>
      <c r="Z8" s="1">
        <v>42238</v>
      </c>
    </row>
    <row r="9" spans="1:28" x14ac:dyDescent="0.55000000000000004">
      <c r="A9" t="s">
        <v>40</v>
      </c>
      <c r="I9" s="1">
        <v>1668</v>
      </c>
      <c r="L9" s="1">
        <v>2158</v>
      </c>
      <c r="M9" s="1">
        <v>2153</v>
      </c>
      <c r="O9" s="1">
        <v>2594</v>
      </c>
      <c r="P9" s="1">
        <v>2903</v>
      </c>
      <c r="Q9" s="1">
        <v>3061</v>
      </c>
      <c r="R9" s="1">
        <f t="shared" si="0"/>
        <v>3333</v>
      </c>
      <c r="S9" s="1">
        <v>3043</v>
      </c>
      <c r="V9" s="1"/>
      <c r="W9" s="1"/>
      <c r="X9" s="1">
        <v>6668</v>
      </c>
      <c r="Y9" s="1">
        <v>8823</v>
      </c>
      <c r="Z9" s="1">
        <v>11891</v>
      </c>
    </row>
    <row r="10" spans="1:28" x14ac:dyDescent="0.55000000000000004">
      <c r="A10" t="s">
        <v>41</v>
      </c>
      <c r="I10" s="1">
        <v>62</v>
      </c>
      <c r="L10" s="1">
        <v>11</v>
      </c>
      <c r="M10" s="1">
        <v>-11</v>
      </c>
      <c r="O10" s="1">
        <v>249</v>
      </c>
      <c r="P10" s="1">
        <v>90</v>
      </c>
      <c r="Q10" s="1">
        <v>165</v>
      </c>
      <c r="R10" s="1">
        <f t="shared" si="0"/>
        <v>759</v>
      </c>
      <c r="S10" s="1">
        <v>223</v>
      </c>
      <c r="V10" s="1"/>
      <c r="W10" s="1"/>
      <c r="X10" s="1">
        <v>-75</v>
      </c>
      <c r="Y10" s="1">
        <v>62</v>
      </c>
      <c r="Z10" s="1">
        <v>1263</v>
      </c>
    </row>
    <row r="11" spans="1:28" x14ac:dyDescent="0.55000000000000004">
      <c r="A11" t="s">
        <v>42</v>
      </c>
      <c r="I11" s="5">
        <f>I4-SUM(I5:I10)</f>
        <v>6194</v>
      </c>
      <c r="L11" s="5">
        <f>L4-SUM(L5:L10)</f>
        <v>7702</v>
      </c>
      <c r="M11" s="5">
        <f>M4-SUM(M5:M10)</f>
        <v>4852</v>
      </c>
      <c r="O11" s="5">
        <f>O4-SUM(O5:O10)</f>
        <v>3669</v>
      </c>
      <c r="P11" s="5">
        <f>P4-SUM(P5:P10)</f>
        <v>3317</v>
      </c>
      <c r="Q11" s="5">
        <f>Q4-SUM(Q5:Q10)</f>
        <v>2525</v>
      </c>
      <c r="R11" s="5">
        <f>R4-SUM(R5:R10)</f>
        <v>2737</v>
      </c>
      <c r="S11" s="5">
        <f>S4-SUM(S5:S10)</f>
        <v>4774</v>
      </c>
      <c r="V11" s="5"/>
      <c r="W11" s="5"/>
      <c r="X11" s="5">
        <f>X4-SUM(X5:X10)</f>
        <v>22899</v>
      </c>
      <c r="Y11" s="5">
        <f>Y4-SUM(Y5:Y10)</f>
        <v>24879</v>
      </c>
      <c r="Z11" s="5">
        <f>Z4-SUM(Z5:Z10)</f>
        <v>12248</v>
      </c>
    </row>
    <row r="12" spans="1:28" x14ac:dyDescent="0.55000000000000004">
      <c r="A12" t="s">
        <v>43</v>
      </c>
      <c r="I12" s="1">
        <v>118</v>
      </c>
      <c r="L12" s="1">
        <v>106</v>
      </c>
      <c r="M12" s="1">
        <v>119</v>
      </c>
      <c r="O12" s="1">
        <v>108</v>
      </c>
      <c r="P12" s="1">
        <v>159</v>
      </c>
      <c r="Q12" s="1">
        <v>277</v>
      </c>
      <c r="R12" s="1">
        <f>Z12-SUM(O12:Q12)</f>
        <v>445</v>
      </c>
      <c r="S12" s="1">
        <v>611</v>
      </c>
      <c r="V12" s="1"/>
      <c r="W12" s="1"/>
      <c r="X12" s="1">
        <v>555</v>
      </c>
      <c r="Y12" s="1">
        <v>448</v>
      </c>
      <c r="Z12" s="1">
        <v>989</v>
      </c>
    </row>
    <row r="13" spans="1:28" x14ac:dyDescent="0.55000000000000004">
      <c r="A13" t="s">
        <v>44</v>
      </c>
      <c r="I13" s="1">
        <v>-428</v>
      </c>
      <c r="L13" s="1">
        <v>-435</v>
      </c>
      <c r="M13" s="1">
        <v>-493</v>
      </c>
      <c r="O13" s="1">
        <v>-472</v>
      </c>
      <c r="P13" s="1">
        <v>-584</v>
      </c>
      <c r="Q13" s="1">
        <v>-617</v>
      </c>
      <c r="R13" s="1">
        <f t="shared" ref="R13:R14" si="1">Z13-SUM(O13:Q13)</f>
        <v>-694</v>
      </c>
      <c r="S13" s="1">
        <v>-823</v>
      </c>
      <c r="V13" s="1"/>
      <c r="W13" s="1"/>
      <c r="X13" s="1">
        <v>-1647</v>
      </c>
      <c r="Y13" s="1">
        <v>-1809</v>
      </c>
      <c r="Z13" s="1">
        <f>-2367</f>
        <v>-2367</v>
      </c>
    </row>
    <row r="14" spans="1:28" x14ac:dyDescent="0.55000000000000004">
      <c r="A14" t="s">
        <v>45</v>
      </c>
      <c r="I14" s="1">
        <v>925</v>
      </c>
      <c r="L14" s="1">
        <v>1261</v>
      </c>
      <c r="M14" s="1">
        <v>-163</v>
      </c>
      <c r="O14" s="1">
        <v>-8570</v>
      </c>
      <c r="P14" s="1">
        <v>-5545</v>
      </c>
      <c r="Q14" s="1">
        <v>759</v>
      </c>
      <c r="R14" s="1">
        <f t="shared" si="1"/>
        <v>-3450</v>
      </c>
      <c r="S14" s="1">
        <v>-443</v>
      </c>
      <c r="V14" s="1"/>
      <c r="W14" s="1"/>
      <c r="X14" s="1">
        <v>2371</v>
      </c>
      <c r="Y14" s="1">
        <v>14633</v>
      </c>
      <c r="Z14" s="1">
        <v>-16806</v>
      </c>
    </row>
    <row r="15" spans="1:28" x14ac:dyDescent="0.55000000000000004">
      <c r="A15" t="s">
        <v>47</v>
      </c>
      <c r="I15" s="5">
        <f>I11+I12+I13+I14</f>
        <v>6809</v>
      </c>
      <c r="L15" s="5">
        <f>L11+L12+L13+L14</f>
        <v>8634</v>
      </c>
      <c r="M15" s="5">
        <f>M11+M12+M13+M14</f>
        <v>4315</v>
      </c>
      <c r="O15" s="5">
        <f>O11+O12+O13+O14</f>
        <v>-5265</v>
      </c>
      <c r="P15" s="5">
        <f>P11+P12+P13+P14</f>
        <v>-2653</v>
      </c>
      <c r="Q15" s="5">
        <f>Q11+Q12+Q13+Q14</f>
        <v>2944</v>
      </c>
      <c r="R15" s="5">
        <f>R11+R12+R13+R14</f>
        <v>-962</v>
      </c>
      <c r="S15" s="5">
        <f>S11+S12+S13+S14</f>
        <v>4119</v>
      </c>
      <c r="V15" s="5"/>
      <c r="W15" s="5"/>
      <c r="X15" s="5">
        <f>X11+X12+X13+X14</f>
        <v>24178</v>
      </c>
      <c r="Y15" s="5">
        <f>Y11+Y12+Y13+Y14</f>
        <v>38151</v>
      </c>
      <c r="Z15" s="5">
        <f>Z11+Z12+Z13+Z14</f>
        <v>-5936</v>
      </c>
    </row>
    <row r="16" spans="1:28" x14ac:dyDescent="0.55000000000000004">
      <c r="A16" t="s">
        <v>46</v>
      </c>
      <c r="I16" s="1">
        <f>-569+91</f>
        <v>-478</v>
      </c>
      <c r="L16" s="1">
        <v>-868</v>
      </c>
      <c r="M16" s="1">
        <v>-1155</v>
      </c>
      <c r="O16" s="1">
        <v>1422</v>
      </c>
      <c r="P16" s="1">
        <f>637-12</f>
        <v>625</v>
      </c>
      <c r="Q16" s="1">
        <f>-69-3</f>
        <v>-72</v>
      </c>
      <c r="R16" s="1">
        <f>Z16-SUM(O16:Q16)</f>
        <v>1239</v>
      </c>
      <c r="S16" s="1">
        <f>-948+1</f>
        <v>-947</v>
      </c>
      <c r="V16" s="1"/>
      <c r="W16" s="1"/>
      <c r="X16" s="1">
        <v>-2863</v>
      </c>
      <c r="Y16" s="1">
        <f>-4791+4</f>
        <v>-4787</v>
      </c>
      <c r="Z16" s="1">
        <f>3217-3</f>
        <v>3214</v>
      </c>
    </row>
    <row r="17" spans="1:26" x14ac:dyDescent="0.55000000000000004">
      <c r="A17" t="s">
        <v>48</v>
      </c>
      <c r="I17" s="5">
        <f>I15+I16</f>
        <v>6331</v>
      </c>
      <c r="L17" s="5">
        <f>L15+L16</f>
        <v>7766</v>
      </c>
      <c r="M17" s="5">
        <f>M15+M16</f>
        <v>3160</v>
      </c>
      <c r="O17" s="5">
        <f>O15+O16</f>
        <v>-3843</v>
      </c>
      <c r="P17" s="5">
        <f>P15+P16</f>
        <v>-2028</v>
      </c>
      <c r="Q17" s="5">
        <f>Q15+Q16</f>
        <v>2872</v>
      </c>
      <c r="R17" s="5">
        <f>R15+R16</f>
        <v>277</v>
      </c>
      <c r="S17" s="5">
        <f>S15+S16</f>
        <v>3172</v>
      </c>
      <c r="V17" s="5"/>
      <c r="W17" s="5"/>
      <c r="X17" s="5">
        <f>X15+X16</f>
        <v>21315</v>
      </c>
      <c r="Y17" s="5">
        <f>Y15+Y16</f>
        <v>33364</v>
      </c>
      <c r="Z17" s="5">
        <f>Z15+Z16</f>
        <v>-2722</v>
      </c>
    </row>
    <row r="18" spans="1:26" x14ac:dyDescent="0.55000000000000004">
      <c r="A18" t="s">
        <v>49</v>
      </c>
      <c r="I18" s="3">
        <f>I17/I19</f>
        <v>12.636726546906187</v>
      </c>
      <c r="L18" s="3">
        <f>L17/L19</f>
        <v>0.76868256953380187</v>
      </c>
      <c r="M18" s="3">
        <f>M17/M19</f>
        <v>0.31188314251875249</v>
      </c>
      <c r="O18" s="3">
        <f>O17/O19</f>
        <v>-0.37783895388850652</v>
      </c>
      <c r="P18" s="3">
        <f>P17/P19</f>
        <v>-0.19931203931203931</v>
      </c>
      <c r="Q18" s="3">
        <f>Q17/Q19</f>
        <v>0.28181728976547932</v>
      </c>
      <c r="R18" s="3">
        <f>Z18-SUM(O18:Q18)</f>
        <v>2.8182854480311437E-2</v>
      </c>
      <c r="S18" s="3">
        <f>S17/S19</f>
        <v>0.30946341463414634</v>
      </c>
      <c r="V18" s="3"/>
      <c r="W18" s="3"/>
      <c r="X18" s="3">
        <f>X17/X19</f>
        <v>2.1304347826086958</v>
      </c>
      <c r="Y18" s="3">
        <f>Y17/Y19</f>
        <v>3.2978155579717305</v>
      </c>
      <c r="Z18" s="3">
        <f>Z17/Z19</f>
        <v>-0.2671508489547551</v>
      </c>
    </row>
    <row r="19" spans="1:26" x14ac:dyDescent="0.55000000000000004">
      <c r="A19" t="s">
        <v>1</v>
      </c>
      <c r="I19" s="1">
        <v>501</v>
      </c>
      <c r="L19" s="1">
        <v>10103</v>
      </c>
      <c r="M19" s="1">
        <v>10132</v>
      </c>
      <c r="O19" s="1">
        <v>10171</v>
      </c>
      <c r="P19" s="1">
        <v>10175</v>
      </c>
      <c r="Q19" s="1">
        <v>10191</v>
      </c>
      <c r="R19" s="1">
        <v>10189</v>
      </c>
      <c r="S19" s="1">
        <v>10250</v>
      </c>
      <c r="V19" s="1"/>
      <c r="W19" s="1"/>
      <c r="X19" s="1">
        <v>10005</v>
      </c>
      <c r="Y19" s="1">
        <v>10117</v>
      </c>
      <c r="Z19" s="1">
        <v>10189</v>
      </c>
    </row>
    <row r="21" spans="1:26" x14ac:dyDescent="0.55000000000000004">
      <c r="A21" t="s">
        <v>50</v>
      </c>
      <c r="O21" s="6" t="e">
        <f t="shared" ref="O21:P21" si="2">O4/K4-1</f>
        <v>#DIV/0!</v>
      </c>
      <c r="P21" s="6">
        <f t="shared" si="2"/>
        <v>7.2108241952600016E-2</v>
      </c>
      <c r="Q21" s="6">
        <f>Q4/M4-1</f>
        <v>0.14699671515720314</v>
      </c>
      <c r="R21" s="6" t="e">
        <f>R4/N4-1</f>
        <v>#DIV/0!</v>
      </c>
      <c r="S21" s="6">
        <f>S4/O4-1</f>
        <v>9.3727456975026602E-2</v>
      </c>
    </row>
    <row r="22" spans="1:26" x14ac:dyDescent="0.55000000000000004">
      <c r="A22" t="s">
        <v>51</v>
      </c>
      <c r="O22" s="6" t="e">
        <f t="shared" ref="O22:P22" si="3">-(O17/K17-1)</f>
        <v>#DIV/0!</v>
      </c>
      <c r="P22" s="6">
        <f t="shared" si="3"/>
        <v>1.2611382951326293</v>
      </c>
      <c r="Q22" s="6">
        <f>-(Q17/M17-1)</f>
        <v>9.1139240506329156E-2</v>
      </c>
      <c r="R22" s="6" t="e">
        <f>-(R17/N17-1)</f>
        <v>#DIV/0!</v>
      </c>
      <c r="S22" s="6">
        <f>-(S17/O17-1)</f>
        <v>1.8253968253968254</v>
      </c>
    </row>
    <row r="23" spans="1:26" x14ac:dyDescent="0.55000000000000004">
      <c r="A23" t="s">
        <v>52</v>
      </c>
      <c r="O23" s="6"/>
      <c r="P23" s="6"/>
      <c r="Q23" s="6">
        <f>-Q16/Q15</f>
        <v>2.4456521739130436E-2</v>
      </c>
      <c r="R23" s="6">
        <f>-R16/R15</f>
        <v>1.287941787941788</v>
      </c>
      <c r="S23" s="6">
        <f>-S16/S15</f>
        <v>0.22991017237193492</v>
      </c>
      <c r="X23" s="6">
        <f>-X16/X15</f>
        <v>0.1184134337000579</v>
      </c>
      <c r="Y23" s="6">
        <f>-Y16/Y15</f>
        <v>0.12547508584309716</v>
      </c>
      <c r="Z23" s="6">
        <f>-Z16/Z15</f>
        <v>0.5414420485175202</v>
      </c>
    </row>
    <row r="24" spans="1:26" x14ac:dyDescent="0.55000000000000004">
      <c r="A24" t="s">
        <v>55</v>
      </c>
    </row>
  </sheetData>
  <phoneticPr fontId="3" type="noConversion"/>
  <hyperlinks>
    <hyperlink ref="A1" location="Main!A1" display="Main" xr:uid="{91B03804-6AC4-4060-8306-A64176EF9A3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2023-05-11T13:40:06Z</dcterms:modified>
</cp:coreProperties>
</file>