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Meine Ablage\02_Long Short Portfolio Management\02_Data\Model\"/>
    </mc:Choice>
  </mc:AlternateContent>
  <xr:revisionPtr revIDLastSave="0" documentId="13_ncr:1_{B32D004F-CB12-4E90-8FCD-0388379107F3}" xr6:coauthVersionLast="47" xr6:coauthVersionMax="47" xr10:uidLastSave="{00000000-0000-0000-0000-000000000000}"/>
  <bookViews>
    <workbookView xWindow="-28920" yWindow="-1035" windowWidth="29040" windowHeight="15720" xr2:uid="{00000000-000D-0000-FFFF-FFFF00000000}"/>
  </bookViews>
  <sheets>
    <sheet name="Main" sheetId="1" r:id="rId1"/>
    <sheet name="Model" sheetId="2" r:id="rId2"/>
    <sheet name="Sector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4" l="1"/>
  <c r="F21" i="4"/>
  <c r="E21" i="4"/>
  <c r="D21" i="4"/>
  <c r="G16" i="4"/>
  <c r="F16" i="4"/>
  <c r="E16" i="4"/>
  <c r="D16" i="4"/>
  <c r="G11" i="4"/>
  <c r="F11" i="4"/>
  <c r="E11" i="4"/>
  <c r="D11" i="4"/>
  <c r="D6" i="4"/>
  <c r="E6" i="4"/>
  <c r="F6" i="4"/>
  <c r="G6" i="4"/>
  <c r="R4" i="2"/>
  <c r="R5" i="2"/>
  <c r="R20" i="2" s="1"/>
  <c r="R21" i="2"/>
  <c r="R22" i="2"/>
  <c r="R23" i="2"/>
  <c r="R24" i="2"/>
  <c r="R25" i="2"/>
  <c r="G34" i="1"/>
  <c r="F34" i="1"/>
  <c r="E34" i="1"/>
  <c r="D34" i="1"/>
  <c r="G33" i="1"/>
  <c r="G28" i="1"/>
  <c r="F28" i="1"/>
  <c r="E28" i="1"/>
  <c r="D28" i="1"/>
  <c r="G27" i="1"/>
  <c r="G22" i="1"/>
  <c r="F22" i="1"/>
  <c r="E22" i="1"/>
  <c r="D22" i="1"/>
  <c r="G21" i="1"/>
  <c r="G16" i="1"/>
  <c r="F16" i="1"/>
  <c r="E16" i="1"/>
  <c r="D16" i="1"/>
  <c r="G15" i="1"/>
  <c r="D10" i="1"/>
  <c r="E10" i="1"/>
  <c r="F10" i="1"/>
  <c r="G10" i="1"/>
  <c r="G9" i="1"/>
  <c r="R5" i="1"/>
  <c r="F49" i="2"/>
  <c r="F53" i="2" s="1"/>
  <c r="G49" i="2"/>
  <c r="H49" i="2"/>
  <c r="H53" i="2" s="1"/>
  <c r="G53" i="2"/>
  <c r="F37" i="2"/>
  <c r="F44" i="2" s="1"/>
  <c r="G37" i="2"/>
  <c r="G44" i="2" s="1"/>
  <c r="H37" i="2"/>
  <c r="H44" i="2" s="1"/>
  <c r="E53" i="2"/>
  <c r="E49" i="2"/>
  <c r="E37" i="2"/>
  <c r="E44" i="2" s="1"/>
  <c r="AC49" i="2"/>
  <c r="AC53" i="2" s="1"/>
  <c r="AC44" i="2"/>
  <c r="AC37" i="2"/>
  <c r="K37" i="2"/>
  <c r="K44" i="2" s="1"/>
  <c r="K49" i="2"/>
  <c r="K53" i="2" s="1"/>
  <c r="I49" i="2"/>
  <c r="I53" i="2" s="1"/>
  <c r="I37" i="2"/>
  <c r="I44" i="2" s="1"/>
  <c r="J49" i="2"/>
  <c r="J53" i="2" s="1"/>
  <c r="L49" i="2"/>
  <c r="L53" i="2" s="1"/>
  <c r="L44" i="2"/>
  <c r="J37" i="2"/>
  <c r="J44" i="2" s="1"/>
  <c r="L37" i="2"/>
  <c r="P49" i="2"/>
  <c r="P53" i="2" s="1"/>
  <c r="N49" i="2"/>
  <c r="N53" i="2" s="1"/>
  <c r="O49" i="2"/>
  <c r="O53" i="2" s="1"/>
  <c r="N37" i="2"/>
  <c r="N44" i="2" s="1"/>
  <c r="O37" i="2"/>
  <c r="O44" i="2" s="1"/>
  <c r="P37" i="2"/>
  <c r="P44" i="2" s="1"/>
  <c r="M49" i="2"/>
  <c r="M53" i="2" s="1"/>
  <c r="M37" i="2"/>
  <c r="M44" i="2" s="1"/>
  <c r="Q49" i="2"/>
  <c r="Q53" i="2" s="1"/>
  <c r="R6" i="1" s="1"/>
  <c r="Q37" i="2"/>
  <c r="Q44" i="2" s="1"/>
  <c r="AD49" i="2"/>
  <c r="AD53" i="2" s="1"/>
  <c r="AD37" i="2"/>
  <c r="AD44" i="2" s="1"/>
  <c r="AE49" i="2"/>
  <c r="AE53" i="2" s="1"/>
  <c r="AE44" i="2"/>
  <c r="AE37" i="2"/>
  <c r="AF49" i="2"/>
  <c r="AF53" i="2" s="1"/>
  <c r="AF37" i="2"/>
  <c r="AF44" i="2" s="1"/>
  <c r="E6" i="2"/>
  <c r="E22" i="2"/>
  <c r="E4" i="2"/>
  <c r="E7" i="2"/>
  <c r="E8" i="2"/>
  <c r="E9" i="2"/>
  <c r="E11" i="2"/>
  <c r="E12" i="2"/>
  <c r="E13" i="2"/>
  <c r="E15" i="2"/>
  <c r="E19" i="2"/>
  <c r="E3" i="2"/>
  <c r="B22" i="2"/>
  <c r="C22" i="2"/>
  <c r="D22" i="2"/>
  <c r="F22" i="2"/>
  <c r="G22" i="2"/>
  <c r="H22" i="2"/>
  <c r="J22" i="2"/>
  <c r="K22" i="2"/>
  <c r="L22" i="2"/>
  <c r="N22" i="2"/>
  <c r="O22" i="2"/>
  <c r="P22" i="2"/>
  <c r="F23" i="2"/>
  <c r="G23" i="2"/>
  <c r="H23" i="2"/>
  <c r="J23" i="2"/>
  <c r="K23" i="2"/>
  <c r="L23" i="2"/>
  <c r="N23" i="2"/>
  <c r="O23" i="2"/>
  <c r="P23" i="2"/>
  <c r="F24" i="2"/>
  <c r="G24" i="2"/>
  <c r="H24" i="2"/>
  <c r="J24" i="2"/>
  <c r="K24" i="2"/>
  <c r="L24" i="2"/>
  <c r="N24" i="2"/>
  <c r="O24" i="2"/>
  <c r="P24" i="2"/>
  <c r="B5" i="2"/>
  <c r="B20" i="2" s="1"/>
  <c r="C5" i="2"/>
  <c r="C20" i="2" s="1"/>
  <c r="B6" i="2"/>
  <c r="C6" i="2"/>
  <c r="B10" i="2"/>
  <c r="C10" i="2"/>
  <c r="I4" i="2"/>
  <c r="I7" i="2"/>
  <c r="I24" i="2" s="1"/>
  <c r="I8" i="2"/>
  <c r="I9" i="2"/>
  <c r="I11" i="2"/>
  <c r="I12" i="2"/>
  <c r="I13" i="2"/>
  <c r="I15" i="2"/>
  <c r="I19" i="2"/>
  <c r="I3" i="2"/>
  <c r="I23" i="2" s="1"/>
  <c r="D5" i="2"/>
  <c r="D20" i="2" s="1"/>
  <c r="F5" i="2"/>
  <c r="F20" i="2" s="1"/>
  <c r="D6" i="2"/>
  <c r="F6" i="2"/>
  <c r="D10" i="2"/>
  <c r="F10" i="2"/>
  <c r="G10" i="2"/>
  <c r="G6" i="2"/>
  <c r="G5" i="2"/>
  <c r="G20" i="2" s="1"/>
  <c r="H10" i="2"/>
  <c r="H6" i="2"/>
  <c r="H5" i="2"/>
  <c r="H20" i="2" s="1"/>
  <c r="M7" i="2"/>
  <c r="M8" i="2"/>
  <c r="M9" i="2"/>
  <c r="M11" i="2"/>
  <c r="M12" i="2"/>
  <c r="M13" i="2"/>
  <c r="M15" i="2"/>
  <c r="M4" i="2"/>
  <c r="M3" i="2"/>
  <c r="Q15" i="2"/>
  <c r="Q12" i="2"/>
  <c r="Q13" i="2"/>
  <c r="Q11" i="2"/>
  <c r="Q8" i="2"/>
  <c r="Q9" i="2"/>
  <c r="Q7" i="2"/>
  <c r="Q4" i="2"/>
  <c r="Q3" i="2"/>
  <c r="J5" i="2"/>
  <c r="J20" i="2" s="1"/>
  <c r="J10" i="2"/>
  <c r="J6" i="2"/>
  <c r="N10" i="2"/>
  <c r="N6" i="2"/>
  <c r="N5" i="2"/>
  <c r="N20" i="2" s="1"/>
  <c r="K10" i="2"/>
  <c r="K6" i="2"/>
  <c r="K5" i="2"/>
  <c r="K20" i="2" s="1"/>
  <c r="O10" i="2"/>
  <c r="O6" i="2"/>
  <c r="O5" i="2"/>
  <c r="O20" i="2" s="1"/>
  <c r="L10" i="2"/>
  <c r="L6" i="2"/>
  <c r="L5" i="2"/>
  <c r="L20" i="2" s="1"/>
  <c r="P10" i="2"/>
  <c r="P6" i="2"/>
  <c r="P5" i="2"/>
  <c r="P20" i="2" s="1"/>
  <c r="W22" i="2"/>
  <c r="X22" i="2"/>
  <c r="Y22" i="2"/>
  <c r="Z22" i="2"/>
  <c r="AA22" i="2"/>
  <c r="AB22" i="2"/>
  <c r="AC22" i="2"/>
  <c r="AD22" i="2"/>
  <c r="AE22" i="2"/>
  <c r="AF22" i="2"/>
  <c r="V22" i="2"/>
  <c r="V10" i="2"/>
  <c r="V6" i="2"/>
  <c r="V5" i="2"/>
  <c r="V20" i="2" s="1"/>
  <c r="W23" i="2"/>
  <c r="X23" i="2"/>
  <c r="Y23" i="2"/>
  <c r="Z23" i="2"/>
  <c r="AA23" i="2"/>
  <c r="AB23" i="2"/>
  <c r="AC23" i="2"/>
  <c r="AD23" i="2"/>
  <c r="AE23" i="2"/>
  <c r="W24" i="2"/>
  <c r="X24" i="2"/>
  <c r="Y24" i="2"/>
  <c r="Z24" i="2"/>
  <c r="AA24" i="2"/>
  <c r="AB24" i="2"/>
  <c r="AC24" i="2"/>
  <c r="AD24" i="2"/>
  <c r="AE24" i="2"/>
  <c r="W10" i="2"/>
  <c r="X10" i="2"/>
  <c r="Y10" i="2"/>
  <c r="W5" i="2"/>
  <c r="W20" i="2" s="1"/>
  <c r="W6" i="2"/>
  <c r="X5" i="2"/>
  <c r="X20" i="2" s="1"/>
  <c r="Y5" i="2"/>
  <c r="Y20" i="2" s="1"/>
  <c r="X6" i="2"/>
  <c r="Y6" i="2"/>
  <c r="Z10" i="2"/>
  <c r="Z6" i="2"/>
  <c r="Z5" i="2"/>
  <c r="Z20" i="2" s="1"/>
  <c r="AA10" i="2"/>
  <c r="AA6" i="2"/>
  <c r="AA5" i="2"/>
  <c r="AA20" i="2" s="1"/>
  <c r="AB5" i="2"/>
  <c r="AB20" i="2" s="1"/>
  <c r="AC5" i="2"/>
  <c r="AC20" i="2" s="1"/>
  <c r="AB6" i="2"/>
  <c r="AC6" i="2"/>
  <c r="AB10" i="2"/>
  <c r="AC10" i="2"/>
  <c r="AD10" i="2"/>
  <c r="AD6" i="2"/>
  <c r="AD5" i="2"/>
  <c r="AD20" i="2" s="1"/>
  <c r="AE10" i="2"/>
  <c r="AE6" i="2"/>
  <c r="AE5" i="2"/>
  <c r="AE20" i="2" s="1"/>
  <c r="AF24" i="2"/>
  <c r="AF23" i="2"/>
  <c r="AF10" i="2"/>
  <c r="AF6" i="2"/>
  <c r="AF5" i="2"/>
  <c r="AF20" i="2" s="1"/>
  <c r="R4" i="1"/>
  <c r="R7" i="1" l="1"/>
  <c r="Q23" i="2"/>
  <c r="M23" i="2"/>
  <c r="E5" i="2"/>
  <c r="E14" i="2" s="1"/>
  <c r="E16" i="2" s="1"/>
  <c r="Q24" i="2"/>
  <c r="M5" i="2"/>
  <c r="M20" i="2" s="1"/>
  <c r="E10" i="2"/>
  <c r="M22" i="2"/>
  <c r="M24" i="2"/>
  <c r="Q22" i="2"/>
  <c r="Q10" i="2"/>
  <c r="I22" i="2"/>
  <c r="E20" i="2"/>
  <c r="C14" i="2"/>
  <c r="C16" i="2" s="1"/>
  <c r="C21" i="2" s="1"/>
  <c r="I5" i="2"/>
  <c r="I20" i="2" s="1"/>
  <c r="B14" i="2"/>
  <c r="B16" i="2" s="1"/>
  <c r="B21" i="2" s="1"/>
  <c r="M10" i="2"/>
  <c r="I10" i="2"/>
  <c r="I6" i="2"/>
  <c r="M6" i="2"/>
  <c r="F14" i="2"/>
  <c r="F16" i="2" s="1"/>
  <c r="Q5" i="2"/>
  <c r="Q20" i="2" s="1"/>
  <c r="D14" i="2"/>
  <c r="D16" i="2" s="1"/>
  <c r="Q6" i="2"/>
  <c r="O14" i="2"/>
  <c r="O16" i="2" s="1"/>
  <c r="G14" i="2"/>
  <c r="G16" i="2" s="1"/>
  <c r="H14" i="2"/>
  <c r="H16" i="2" s="1"/>
  <c r="J14" i="2"/>
  <c r="J16" i="2" s="1"/>
  <c r="N14" i="2"/>
  <c r="N16" i="2" s="1"/>
  <c r="K14" i="2"/>
  <c r="K16" i="2" s="1"/>
  <c r="L14" i="2"/>
  <c r="L16" i="2" s="1"/>
  <c r="P14" i="2"/>
  <c r="P16" i="2" s="1"/>
  <c r="V14" i="2"/>
  <c r="V16" i="2" s="1"/>
  <c r="W14" i="2"/>
  <c r="W16" i="2" s="1"/>
  <c r="AE14" i="2"/>
  <c r="AE16" i="2" s="1"/>
  <c r="AE18" i="2" s="1"/>
  <c r="X14" i="2"/>
  <c r="X16" i="2" s="1"/>
  <c r="X18" i="2" s="1"/>
  <c r="Y14" i="2"/>
  <c r="Y16" i="2" s="1"/>
  <c r="Z14" i="2"/>
  <c r="Z16" i="2" s="1"/>
  <c r="AA14" i="2"/>
  <c r="AA16" i="2" s="1"/>
  <c r="AF14" i="2"/>
  <c r="AF16" i="2" s="1"/>
  <c r="AF21" i="2" s="1"/>
  <c r="AB14" i="2"/>
  <c r="AB16" i="2" s="1"/>
  <c r="AC14" i="2"/>
  <c r="AC16" i="2" s="1"/>
  <c r="AD14" i="2"/>
  <c r="AD16" i="2" s="1"/>
  <c r="E21" i="2" l="1"/>
  <c r="E18" i="2"/>
  <c r="M14" i="2"/>
  <c r="M16" i="2" s="1"/>
  <c r="K21" i="2"/>
  <c r="K25" i="2"/>
  <c r="N21" i="2"/>
  <c r="N25" i="2"/>
  <c r="F25" i="2"/>
  <c r="F21" i="2"/>
  <c r="L21" i="2"/>
  <c r="L25" i="2"/>
  <c r="J25" i="2"/>
  <c r="J21" i="2"/>
  <c r="H21" i="2"/>
  <c r="H25" i="2"/>
  <c r="D18" i="2"/>
  <c r="D21" i="2"/>
  <c r="G18" i="2"/>
  <c r="G21" i="2"/>
  <c r="M21" i="2"/>
  <c r="O25" i="2"/>
  <c r="O21" i="2"/>
  <c r="P25" i="2"/>
  <c r="P21" i="2"/>
  <c r="C18" i="2"/>
  <c r="G25" i="2"/>
  <c r="I14" i="2"/>
  <c r="I16" i="2" s="1"/>
  <c r="I25" i="2" s="1"/>
  <c r="F18" i="2"/>
  <c r="B18" i="2"/>
  <c r="M18" i="2"/>
  <c r="Q14" i="2"/>
  <c r="Q16" i="2" s="1"/>
  <c r="Q25" i="2" s="1"/>
  <c r="O18" i="2"/>
  <c r="K18" i="2"/>
  <c r="N18" i="2"/>
  <c r="J18" i="2"/>
  <c r="P18" i="2"/>
  <c r="L18" i="2"/>
  <c r="H18" i="2"/>
  <c r="AE25" i="2"/>
  <c r="AE21" i="2"/>
  <c r="AA21" i="2"/>
  <c r="AA25" i="2"/>
  <c r="AB21" i="2"/>
  <c r="AB25" i="2"/>
  <c r="Z21" i="2"/>
  <c r="Z25" i="2"/>
  <c r="Y21" i="2"/>
  <c r="Y25" i="2"/>
  <c r="AD25" i="2"/>
  <c r="AD21" i="2"/>
  <c r="X25" i="2"/>
  <c r="X21" i="2"/>
  <c r="AC21" i="2"/>
  <c r="AC25" i="2"/>
  <c r="W18" i="2"/>
  <c r="W21" i="2"/>
  <c r="W25" i="2"/>
  <c r="V21" i="2"/>
  <c r="V18" i="2"/>
  <c r="AD18" i="2"/>
  <c r="Y18" i="2"/>
  <c r="Z18" i="2"/>
  <c r="AF18" i="2"/>
  <c r="AF25" i="2"/>
  <c r="AA18" i="2"/>
  <c r="AB18" i="2"/>
  <c r="AC18" i="2"/>
  <c r="Q21" i="2" l="1"/>
  <c r="Q18" i="2"/>
  <c r="I18" i="2"/>
  <c r="I21" i="2"/>
  <c r="M25" i="2"/>
</calcChain>
</file>

<file path=xl/sharedStrings.xml><?xml version="1.0" encoding="utf-8"?>
<sst xmlns="http://schemas.openxmlformats.org/spreadsheetml/2006/main" count="171" uniqueCount="113">
  <si>
    <t>Price</t>
  </si>
  <si>
    <t>NVDA</t>
  </si>
  <si>
    <t>Shares</t>
  </si>
  <si>
    <t>MC</t>
  </si>
  <si>
    <t>DEBT</t>
  </si>
  <si>
    <t>CASH</t>
  </si>
  <si>
    <t>EV</t>
  </si>
  <si>
    <t>Q219</t>
  </si>
  <si>
    <t>Q119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</si>
  <si>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</si>
  <si>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</si>
  <si>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</si>
  <si>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</si>
  <si>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</si>
  <si>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</si>
  <si>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</si>
  <si>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</si>
  <si>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</si>
  <si>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</si>
  <si>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</si>
  <si>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</si>
  <si>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</si>
  <si>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</si>
  <si>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</si>
  <si>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</si>
  <si>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</si>
  <si>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</si>
  <si>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</si>
  <si>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</si>
  <si>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</si>
  <si>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</si>
  <si>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</si>
  <si>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</si>
  <si>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</si>
  <si>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Revenues</t>
  </si>
  <si>
    <t>COGS</t>
  </si>
  <si>
    <t>GP</t>
  </si>
  <si>
    <t>OPEX</t>
  </si>
  <si>
    <t xml:space="preserve"> R&amp;D</t>
  </si>
  <si>
    <t xml:space="preserve"> SG&amp;A</t>
  </si>
  <si>
    <t xml:space="preserve"> Aquisition</t>
  </si>
  <si>
    <t>OPINC</t>
  </si>
  <si>
    <t xml:space="preserve"> Interest Income</t>
  </si>
  <si>
    <t xml:space="preserve"> Interest Expense</t>
  </si>
  <si>
    <t xml:space="preserve"> Other, net</t>
  </si>
  <si>
    <t>EBITDA</t>
  </si>
  <si>
    <t>Income Tax</t>
  </si>
  <si>
    <t>Net Income</t>
  </si>
  <si>
    <t>EPS</t>
  </si>
  <si>
    <t>Revenue y/y</t>
  </si>
  <si>
    <t>Net Income y/y</t>
  </si>
  <si>
    <t>Gross Margin</t>
  </si>
  <si>
    <t>Net Margin</t>
  </si>
  <si>
    <t>R&amp;D y/y</t>
  </si>
  <si>
    <t>FY17</t>
  </si>
  <si>
    <t>FY16</t>
  </si>
  <si>
    <t>FY15</t>
  </si>
  <si>
    <t>FY14</t>
  </si>
  <si>
    <t>FY13</t>
  </si>
  <si>
    <t>FY12</t>
  </si>
  <si>
    <t>R&amp;D / Rev</t>
  </si>
  <si>
    <t>Cash</t>
  </si>
  <si>
    <t>Marketable Securities</t>
  </si>
  <si>
    <t>AR</t>
  </si>
  <si>
    <t>Inventories</t>
  </si>
  <si>
    <t>Prepaid Exp.</t>
  </si>
  <si>
    <t>P&amp;E</t>
  </si>
  <si>
    <t>Operating Lease Asset</t>
  </si>
  <si>
    <t>Goodwill</t>
  </si>
  <si>
    <t>Intangible Assets</t>
  </si>
  <si>
    <t>Defered Income Assets</t>
  </si>
  <si>
    <t>Other Assets</t>
  </si>
  <si>
    <t>Toal Assets</t>
  </si>
  <si>
    <t>Total Current Assets</t>
  </si>
  <si>
    <t>Accounts Payable</t>
  </si>
  <si>
    <t>Accured and other current Liabilities</t>
  </si>
  <si>
    <t>Short-term Debt</t>
  </si>
  <si>
    <t>Total Current Liablities</t>
  </si>
  <si>
    <t>Long-term Debt</t>
  </si>
  <si>
    <t>Long-term operating Lease Expense</t>
  </si>
  <si>
    <t>Other Long-term Liabilities</t>
  </si>
  <si>
    <t>Total Liablities</t>
  </si>
  <si>
    <t>Q4FY22</t>
  </si>
  <si>
    <t>Q1FY23</t>
  </si>
  <si>
    <t>Q4FY23</t>
  </si>
  <si>
    <t>Q2FY23</t>
  </si>
  <si>
    <t>Q3FY23</t>
  </si>
  <si>
    <t>Data Center (Rev in M)</t>
  </si>
  <si>
    <t>y/y</t>
  </si>
  <si>
    <t>q/q</t>
  </si>
  <si>
    <t>Gaming (Rev in M)</t>
  </si>
  <si>
    <t>Professional Visualization (Rev in M)</t>
  </si>
  <si>
    <t>Automotive (Rev in M)</t>
  </si>
  <si>
    <t>AI Automotive Solution on Electric and OEM</t>
  </si>
  <si>
    <t>NVIDIA DRIVE Operation System</t>
  </si>
  <si>
    <t>Hyperscale</t>
  </si>
  <si>
    <t>Cloud Service Provider outpaced Data Center</t>
  </si>
  <si>
    <t>CSP drove 40% of Data Center Revenue</t>
  </si>
  <si>
    <t>Q/Q Groth Q423 driven by GeForce RTX GPU</t>
  </si>
  <si>
    <t>Channel Inventory Correction</t>
  </si>
  <si>
    <t>Q/Q Growth Q423 driven by Desktop Workstations</t>
  </si>
  <si>
    <t>Sources &amp; Uses of Cash</t>
  </si>
  <si>
    <t>Ended 2023 2,3B in net Cash</t>
  </si>
  <si>
    <t>Upcoming Events:</t>
  </si>
  <si>
    <t>Launch Gaming Laptop Designs GeForce RTX 40 Series</t>
  </si>
  <si>
    <t>GeForce RTX 4070 TI</t>
  </si>
  <si>
    <t>GeForce coming to Cars in Hyundai, BYD, Polestar</t>
  </si>
  <si>
    <t>New RTX4080-Class Cloud Gaming Tier</t>
  </si>
  <si>
    <t>Foxconn Partners build automated Electric Vehicles</t>
  </si>
  <si>
    <t>Mercedes Benz assembles Omniverse with NVIDIA</t>
  </si>
  <si>
    <t>Omniverse Avatar Early Access</t>
  </si>
  <si>
    <t>DB Partnership (might fall flat)</t>
  </si>
  <si>
    <t>Nvidia &amp; MSFT Partnership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</si>
</sst>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164" fontId="0" fillId="0" borderId="0" xfId="1" applyNumberFormat="1" applyFont="1"/>
    <xf numFmtId="0" fontId="0" fillId="0" borderId="1" xfId="0" applyBorder="1"/>
    <xf numFmtId="0" fontId="1" fillId="0" borderId="1" xfId="0" applyFont="1" applyBorder="1"/>
    <xf numFmtId="164" fontId="0" fillId="0" borderId="2" xfId="0" applyNumberFormat="1" applyBorder="1"/>
    <xf numFmtId="164" fontId="0" fillId="3" borderId="2" xfId="0" applyNumberFormat="1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21</xdr:row>
      <xdr:rowOff>19050</xdr:rowOff>
    </xdr:from>
    <xdr:to>
      <xdr:col>25</xdr:col>
      <xdr:colOff>267588</xdr:colOff>
      <xdr:row>33</xdr:row>
      <xdr:rowOff>57474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626DED6-B47F-A803-CAE7-78B1339D3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5450" y="4019550"/>
          <a:ext cx="6363588" cy="2324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4"/>
  <sheetViews>
    <sheetView tabSelected="1" workbookViewId="0">
      <selection activeCell="O6" sqref="O6"/>
    </sheetView>
  </sheetViews>
  <sheetFormatPr baseColWidth="10" defaultColWidth="9.140625" defaultRowHeight="15" x14ac:dyDescent="0.25"/>
  <cols>
    <col min="12" max="12" width="11.7109375" bestFit="1" customWidth="1"/>
  </cols>
  <sheetData>
    <row r="2" spans="2:18" x14ac:dyDescent="0.25">
      <c r="B2" t="s">
        <v>1</v>
      </c>
      <c r="Q2" t="s">
        <v>0</v>
      </c>
      <c r="R2">
        <v>262.2</v>
      </c>
    </row>
    <row r="3" spans="2:18" x14ac:dyDescent="0.25">
      <c r="Q3" t="s">
        <v>2</v>
      </c>
      <c r="R3">
        <v>2470</v>
      </c>
    </row>
    <row r="4" spans="2:18" x14ac:dyDescent="0.25">
      <c r="Q4" t="s">
        <v>3</v>
      </c>
      <c r="R4">
        <f>R2*R3</f>
        <v>647634</v>
      </c>
    </row>
    <row r="5" spans="2:18" x14ac:dyDescent="0.25">
      <c r="Q5" t="s">
        <v>5</v>
      </c>
      <c r="R5">
        <f>SUM(Model!Q32:Q33)</f>
        <v>13296</v>
      </c>
    </row>
    <row r="6" spans="2:18" x14ac:dyDescent="0.25">
      <c r="C6" t="s">
        <v>87</v>
      </c>
      <c r="Q6" t="s">
        <v>4</v>
      </c>
      <c r="R6">
        <f>SUM(Model!Q53)</f>
        <v>19081</v>
      </c>
    </row>
    <row r="7" spans="2:18" x14ac:dyDescent="0.25">
      <c r="C7" t="s">
        <v>82</v>
      </c>
      <c r="D7" t="s">
        <v>83</v>
      </c>
      <c r="E7" t="s">
        <v>85</v>
      </c>
      <c r="F7" t="s">
        <v>86</v>
      </c>
      <c r="G7" t="s">
        <v>84</v>
      </c>
      <c r="I7" t="s">
        <v>95</v>
      </c>
      <c r="Q7" t="s">
        <v>6</v>
      </c>
      <c r="R7">
        <f>R4-R5+R6</f>
        <v>653419</v>
      </c>
    </row>
    <row r="8" spans="2:18" x14ac:dyDescent="0.25">
      <c r="C8">
        <v>3263</v>
      </c>
      <c r="D8">
        <v>3750</v>
      </c>
      <c r="E8">
        <v>3806</v>
      </c>
      <c r="F8">
        <v>3833</v>
      </c>
      <c r="G8">
        <v>3616</v>
      </c>
      <c r="I8" t="s">
        <v>96</v>
      </c>
    </row>
    <row r="9" spans="2:18" x14ac:dyDescent="0.25">
      <c r="B9" t="s">
        <v>88</v>
      </c>
      <c r="G9" s="8">
        <f>G8/C8-1</f>
        <v>0.10818265399938709</v>
      </c>
      <c r="I9" t="s">
        <v>97</v>
      </c>
    </row>
    <row r="10" spans="2:18" x14ac:dyDescent="0.25">
      <c r="B10" t="s">
        <v>89</v>
      </c>
      <c r="D10" s="8">
        <f t="shared" ref="D10:F10" si="0">D8/C8-1</f>
        <v>0.14924915721728471</v>
      </c>
      <c r="E10" s="8">
        <f t="shared" si="0"/>
        <v>1.4933333333333243E-2</v>
      </c>
      <c r="F10" s="8">
        <f t="shared" si="0"/>
        <v>7.0940620073567384E-3</v>
      </c>
      <c r="G10" s="8">
        <f>G8/F8-1</f>
        <v>-5.6613618575528268E-2</v>
      </c>
    </row>
    <row r="11" spans="2:18" x14ac:dyDescent="0.25">
      <c r="Q11" t="s">
        <v>103</v>
      </c>
    </row>
    <row r="12" spans="2:18" x14ac:dyDescent="0.25">
      <c r="C12" t="s">
        <v>90</v>
      </c>
      <c r="Q12" t="s">
        <v>104</v>
      </c>
    </row>
    <row r="13" spans="2:18" x14ac:dyDescent="0.25">
      <c r="C13" t="s">
        <v>82</v>
      </c>
      <c r="D13" t="s">
        <v>83</v>
      </c>
      <c r="E13" t="s">
        <v>85</v>
      </c>
      <c r="F13" t="s">
        <v>86</v>
      </c>
      <c r="G13" t="s">
        <v>84</v>
      </c>
      <c r="I13" t="s">
        <v>98</v>
      </c>
      <c r="Q13" t="s">
        <v>105</v>
      </c>
    </row>
    <row r="14" spans="2:18" x14ac:dyDescent="0.25">
      <c r="C14">
        <v>3420</v>
      </c>
      <c r="D14">
        <v>3620</v>
      </c>
      <c r="E14">
        <v>2042</v>
      </c>
      <c r="F14">
        <v>1574</v>
      </c>
      <c r="G14">
        <v>1831</v>
      </c>
      <c r="I14" t="s">
        <v>99</v>
      </c>
      <c r="Q14" t="s">
        <v>106</v>
      </c>
    </row>
    <row r="15" spans="2:18" x14ac:dyDescent="0.25">
      <c r="B15" t="s">
        <v>88</v>
      </c>
      <c r="G15" s="8">
        <f>G14/C14-1</f>
        <v>-0.46461988304093571</v>
      </c>
      <c r="Q15" t="s">
        <v>107</v>
      </c>
    </row>
    <row r="16" spans="2:18" x14ac:dyDescent="0.25">
      <c r="B16" t="s">
        <v>89</v>
      </c>
      <c r="D16" s="8">
        <f t="shared" ref="D16:F16" si="1">D14/C14-1</f>
        <v>5.8479532163742798E-2</v>
      </c>
      <c r="E16" s="8">
        <f t="shared" si="1"/>
        <v>-0.43591160220994474</v>
      </c>
      <c r="F16" s="8">
        <f t="shared" si="1"/>
        <v>-0.2291870714985309</v>
      </c>
      <c r="G16" s="8">
        <f>G14/F14-1</f>
        <v>0.1632782719186785</v>
      </c>
      <c r="Q16" t="s">
        <v>108</v>
      </c>
    </row>
    <row r="17" spans="2:17" x14ac:dyDescent="0.25">
      <c r="Q17" t="s">
        <v>109</v>
      </c>
    </row>
    <row r="18" spans="2:17" x14ac:dyDescent="0.25">
      <c r="C18" t="s">
        <v>91</v>
      </c>
      <c r="I18" t="s">
        <v>100</v>
      </c>
      <c r="Q18" t="s">
        <v>110</v>
      </c>
    </row>
    <row r="19" spans="2:17" x14ac:dyDescent="0.25">
      <c r="C19" t="s">
        <v>82</v>
      </c>
      <c r="D19" t="s">
        <v>83</v>
      </c>
      <c r="E19" t="s">
        <v>85</v>
      </c>
      <c r="F19" t="s">
        <v>86</v>
      </c>
      <c r="G19" t="s">
        <v>84</v>
      </c>
      <c r="I19" t="s">
        <v>99</v>
      </c>
      <c r="Q19" t="s">
        <v>111</v>
      </c>
    </row>
    <row r="20" spans="2:17" x14ac:dyDescent="0.25">
      <c r="C20">
        <v>643</v>
      </c>
      <c r="D20">
        <v>622</v>
      </c>
      <c r="E20">
        <v>496</v>
      </c>
      <c r="F20">
        <v>200</v>
      </c>
      <c r="G20">
        <v>226</v>
      </c>
      <c r="Q20" t="s">
        <v>112</v>
      </c>
    </row>
    <row r="21" spans="2:17" x14ac:dyDescent="0.25">
      <c r="B21" t="s">
        <v>88</v>
      </c>
      <c r="G21" s="8">
        <f>G20/C20-1</f>
        <v>-0.64852255054432351</v>
      </c>
    </row>
    <row r="22" spans="2:17" x14ac:dyDescent="0.25">
      <c r="B22" t="s">
        <v>89</v>
      </c>
      <c r="D22" s="8">
        <f t="shared" ref="D22:F22" si="2">D20/C20-1</f>
        <v>-3.2659409020217689E-2</v>
      </c>
      <c r="E22" s="8">
        <f t="shared" si="2"/>
        <v>-0.202572347266881</v>
      </c>
      <c r="F22" s="8">
        <f t="shared" si="2"/>
        <v>-0.59677419354838712</v>
      </c>
      <c r="G22" s="8">
        <f>G20/F20-1</f>
        <v>0.12999999999999989</v>
      </c>
    </row>
    <row r="24" spans="2:17" x14ac:dyDescent="0.25">
      <c r="C24" t="s">
        <v>92</v>
      </c>
    </row>
    <row r="25" spans="2:17" x14ac:dyDescent="0.25">
      <c r="C25" t="s">
        <v>82</v>
      </c>
      <c r="D25" t="s">
        <v>83</v>
      </c>
      <c r="E25" t="s">
        <v>85</v>
      </c>
      <c r="F25" t="s">
        <v>86</v>
      </c>
      <c r="G25" t="s">
        <v>84</v>
      </c>
      <c r="I25" t="s">
        <v>93</v>
      </c>
    </row>
    <row r="26" spans="2:17" x14ac:dyDescent="0.25">
      <c r="C26">
        <v>125</v>
      </c>
      <c r="D26">
        <v>138</v>
      </c>
      <c r="E26">
        <v>220</v>
      </c>
      <c r="F26">
        <v>251</v>
      </c>
      <c r="G26">
        <v>294</v>
      </c>
      <c r="I26" t="s">
        <v>94</v>
      </c>
    </row>
    <row r="27" spans="2:17" x14ac:dyDescent="0.25">
      <c r="B27" t="s">
        <v>88</v>
      </c>
      <c r="G27" s="8">
        <f>G26/C26-1</f>
        <v>1.3519999999999999</v>
      </c>
    </row>
    <row r="28" spans="2:17" x14ac:dyDescent="0.25">
      <c r="B28" t="s">
        <v>89</v>
      </c>
      <c r="D28" s="8">
        <f t="shared" ref="D28:F28" si="3">D26/C26-1</f>
        <v>0.10400000000000009</v>
      </c>
      <c r="E28" s="8">
        <f t="shared" si="3"/>
        <v>0.59420289855072461</v>
      </c>
      <c r="F28" s="8">
        <f t="shared" si="3"/>
        <v>0.14090909090909087</v>
      </c>
      <c r="G28" s="8">
        <f>G26/F26-1</f>
        <v>0.17131474103585664</v>
      </c>
    </row>
    <row r="30" spans="2:17" x14ac:dyDescent="0.25">
      <c r="C30" t="s">
        <v>101</v>
      </c>
    </row>
    <row r="31" spans="2:17" x14ac:dyDescent="0.25">
      <c r="C31" t="s">
        <v>82</v>
      </c>
      <c r="D31" t="s">
        <v>83</v>
      </c>
      <c r="E31" t="s">
        <v>85</v>
      </c>
      <c r="F31" t="s">
        <v>86</v>
      </c>
      <c r="G31" t="s">
        <v>84</v>
      </c>
      <c r="I31" t="s">
        <v>102</v>
      </c>
    </row>
    <row r="32" spans="2:17" x14ac:dyDescent="0.25">
      <c r="C32">
        <v>3033</v>
      </c>
      <c r="D32">
        <v>1731</v>
      </c>
      <c r="E32">
        <v>1270</v>
      </c>
      <c r="F32">
        <v>392</v>
      </c>
      <c r="G32">
        <v>2249</v>
      </c>
    </row>
    <row r="33" spans="2:7" x14ac:dyDescent="0.25">
      <c r="B33" t="s">
        <v>88</v>
      </c>
      <c r="G33" s="8">
        <f>G32/C32-1</f>
        <v>-0.25848994394988456</v>
      </c>
    </row>
    <row r="34" spans="2:7" x14ac:dyDescent="0.25">
      <c r="B34" t="s">
        <v>89</v>
      </c>
      <c r="D34" s="8">
        <f t="shared" ref="D34:F34" si="4">D32/C32-1</f>
        <v>-0.42927794263105834</v>
      </c>
      <c r="E34" s="8">
        <f t="shared" si="4"/>
        <v>-0.26632004621606009</v>
      </c>
      <c r="F34" s="8">
        <f t="shared" si="4"/>
        <v>-0.69133858267716541</v>
      </c>
      <c r="G34" s="8">
        <f>G32/F32-1</f>
        <v>4.7372448979591839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6E11-2A87-4B47-AA0D-DB75035667AC}">
  <dimension ref="A2:AK53"/>
  <sheetViews>
    <sheetView workbookViewId="0">
      <pane xSplit="1" topLeftCell="B1" activePane="topRight" state="frozen"/>
      <selection pane="topRight" activeCell="R20" sqref="R20"/>
    </sheetView>
  </sheetViews>
  <sheetFormatPr baseColWidth="10" defaultRowHeight="15" x14ac:dyDescent="0.25"/>
  <cols>
    <col min="1" max="1" width="22.7109375" customWidth="1"/>
    <col min="18" max="18" width="11.42578125" style="9"/>
  </cols>
  <sheetData>
    <row r="2" spans="1:37" x14ac:dyDescent="0.25">
      <c r="B2" t="s">
        <v>8</v>
      </c>
      <c r="C2" t="s">
        <v>7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s="9" t="s">
        <v>23</v>
      </c>
      <c r="V2" t="s">
        <v>59</v>
      </c>
      <c r="W2" t="s">
        <v>58</v>
      </c>
      <c r="X2" t="s">
        <v>57</v>
      </c>
      <c r="Y2" t="s">
        <v>56</v>
      </c>
      <c r="Z2" t="s">
        <v>55</v>
      </c>
      <c r="AA2" t="s">
        <v>54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</row>
    <row r="3" spans="1:37" x14ac:dyDescent="0.25">
      <c r="A3" t="s">
        <v>34</v>
      </c>
      <c r="B3">
        <v>2220</v>
      </c>
      <c r="C3">
        <v>2579</v>
      </c>
      <c r="D3">
        <v>3014</v>
      </c>
      <c r="E3">
        <f>AC3-D3-C3-B3</f>
        <v>3105</v>
      </c>
      <c r="F3">
        <v>3080</v>
      </c>
      <c r="G3">
        <v>3080</v>
      </c>
      <c r="H3">
        <v>4726</v>
      </c>
      <c r="I3">
        <f>AD3-H3-G3-F3</f>
        <v>5789</v>
      </c>
      <c r="J3">
        <v>5661</v>
      </c>
      <c r="K3">
        <v>6507</v>
      </c>
      <c r="L3">
        <v>7103</v>
      </c>
      <c r="M3">
        <f>AE3-L3-K3-J3</f>
        <v>7643</v>
      </c>
      <c r="N3">
        <v>8288</v>
      </c>
      <c r="O3">
        <v>6704</v>
      </c>
      <c r="P3">
        <v>5931</v>
      </c>
      <c r="Q3">
        <f>AF3-P3-O3-N3</f>
        <v>6051</v>
      </c>
      <c r="R3" s="9">
        <v>6500</v>
      </c>
      <c r="V3">
        <v>4280</v>
      </c>
      <c r="W3">
        <v>4130</v>
      </c>
      <c r="X3">
        <v>4681</v>
      </c>
      <c r="Y3">
        <v>5010</v>
      </c>
      <c r="Z3">
        <v>6910</v>
      </c>
      <c r="AA3">
        <v>9714</v>
      </c>
      <c r="AB3">
        <v>11716</v>
      </c>
      <c r="AC3">
        <v>10918</v>
      </c>
      <c r="AD3">
        <v>16675</v>
      </c>
      <c r="AE3">
        <v>26914</v>
      </c>
      <c r="AF3">
        <v>26974</v>
      </c>
    </row>
    <row r="4" spans="1:37" x14ac:dyDescent="0.25">
      <c r="A4" t="s">
        <v>35</v>
      </c>
      <c r="B4">
        <v>924</v>
      </c>
      <c r="C4">
        <v>1038</v>
      </c>
      <c r="D4">
        <v>1098</v>
      </c>
      <c r="E4">
        <f t="shared" ref="E4:E19" si="0">AC4-D4-C4-B4</f>
        <v>1090</v>
      </c>
      <c r="F4">
        <v>1076</v>
      </c>
      <c r="G4">
        <v>1076</v>
      </c>
      <c r="H4">
        <v>1766</v>
      </c>
      <c r="I4">
        <f t="shared" ref="I4:I19" si="1">AD4-H4-G4-F4</f>
        <v>2361</v>
      </c>
      <c r="J4">
        <v>2032</v>
      </c>
      <c r="K4">
        <v>2292</v>
      </c>
      <c r="L4">
        <v>2472</v>
      </c>
      <c r="M4">
        <f>AE4-L4-K4-J4</f>
        <v>2643</v>
      </c>
      <c r="N4">
        <v>2857</v>
      </c>
      <c r="O4">
        <v>3789</v>
      </c>
      <c r="P4">
        <v>2754</v>
      </c>
      <c r="Q4">
        <f>AF4-P4-O4-N4</f>
        <v>2218</v>
      </c>
      <c r="R4" s="9">
        <f>R3-R5</f>
        <v>2275</v>
      </c>
      <c r="V4">
        <v>2053</v>
      </c>
      <c r="W4">
        <v>1862</v>
      </c>
      <c r="X4">
        <v>2082</v>
      </c>
      <c r="Y4">
        <v>2199</v>
      </c>
      <c r="Z4">
        <v>2847</v>
      </c>
      <c r="AA4">
        <v>3892</v>
      </c>
      <c r="AB4">
        <v>4545</v>
      </c>
      <c r="AC4">
        <v>4150</v>
      </c>
      <c r="AD4">
        <v>6279</v>
      </c>
      <c r="AE4">
        <v>9439</v>
      </c>
      <c r="AF4" s="5">
        <v>11618</v>
      </c>
    </row>
    <row r="5" spans="1:37" s="1" customFormat="1" x14ac:dyDescent="0.25">
      <c r="A5" s="1" t="s">
        <v>36</v>
      </c>
      <c r="B5" s="1">
        <f t="shared" ref="B5" si="2">B3-B4</f>
        <v>1296</v>
      </c>
      <c r="C5" s="1">
        <f t="shared" ref="C5" si="3">C3-C4</f>
        <v>1541</v>
      </c>
      <c r="D5" s="1">
        <f t="shared" ref="D5:F5" si="4">D3-D4</f>
        <v>1916</v>
      </c>
      <c r="E5" s="1">
        <f t="shared" si="4"/>
        <v>2015</v>
      </c>
      <c r="F5" s="1">
        <f t="shared" si="4"/>
        <v>2004</v>
      </c>
      <c r="G5" s="1">
        <f>G3-G4</f>
        <v>2004</v>
      </c>
      <c r="H5" s="1">
        <f>H3-H4</f>
        <v>2960</v>
      </c>
      <c r="I5" s="1">
        <f>I3-I4</f>
        <v>3428</v>
      </c>
      <c r="J5" s="1">
        <f>J3-J4</f>
        <v>3629</v>
      </c>
      <c r="K5" s="1">
        <f t="shared" ref="K5" si="5">K3-K4</f>
        <v>4215</v>
      </c>
      <c r="L5" s="1">
        <f t="shared" ref="L5:M5" si="6">L3-L4</f>
        <v>4631</v>
      </c>
      <c r="M5" s="1">
        <f t="shared" si="6"/>
        <v>5000</v>
      </c>
      <c r="N5" s="1">
        <f t="shared" ref="N5:Q5" si="7">N3-N4</f>
        <v>5431</v>
      </c>
      <c r="O5" s="1">
        <f t="shared" si="7"/>
        <v>2915</v>
      </c>
      <c r="P5" s="1">
        <f t="shared" si="7"/>
        <v>3177</v>
      </c>
      <c r="Q5" s="1">
        <f t="shared" si="7"/>
        <v>3833</v>
      </c>
      <c r="R5" s="10">
        <f>R3*0.65</f>
        <v>4225</v>
      </c>
      <c r="V5" s="1">
        <f t="shared" ref="V5:W5" si="8">V3-V4</f>
        <v>2227</v>
      </c>
      <c r="W5" s="1">
        <f t="shared" si="8"/>
        <v>2268</v>
      </c>
      <c r="X5" s="1">
        <f t="shared" ref="X5" si="9">X3-X4</f>
        <v>2599</v>
      </c>
      <c r="Y5" s="1">
        <f t="shared" ref="Y5" si="10">Y3-Y4</f>
        <v>2811</v>
      </c>
      <c r="Z5" s="1">
        <f t="shared" ref="Z5:AC5" si="11">Z3-Z4</f>
        <v>4063</v>
      </c>
      <c r="AA5" s="1">
        <f t="shared" si="11"/>
        <v>5822</v>
      </c>
      <c r="AB5" s="1">
        <f t="shared" si="11"/>
        <v>7171</v>
      </c>
      <c r="AC5" s="1">
        <f t="shared" si="11"/>
        <v>6768</v>
      </c>
      <c r="AD5" s="1">
        <f>AD3-AD4</f>
        <v>10396</v>
      </c>
      <c r="AE5" s="1">
        <f>AE3-AE4</f>
        <v>17475</v>
      </c>
      <c r="AF5" s="1">
        <f>AF3-AF4</f>
        <v>15356</v>
      </c>
    </row>
    <row r="6" spans="1:37" s="1" customFormat="1" x14ac:dyDescent="0.25">
      <c r="A6" s="1" t="s">
        <v>37</v>
      </c>
      <c r="B6" s="1">
        <f t="shared" ref="B6" si="12">SUM(B7:B9)</f>
        <v>938</v>
      </c>
      <c r="C6" s="1">
        <f t="shared" ref="C6" si="13">SUM(C7:C9)</f>
        <v>970</v>
      </c>
      <c r="D6" s="1">
        <f t="shared" ref="D6:E6" si="14">SUM(D7:D9)</f>
        <v>989</v>
      </c>
      <c r="E6" s="1">
        <f t="shared" si="14"/>
        <v>1025</v>
      </c>
      <c r="F6" s="1">
        <f t="shared" ref="F6" si="15">SUM(F7:F9)</f>
        <v>1028</v>
      </c>
      <c r="G6" s="1">
        <f t="shared" ref="G6:J6" si="16">SUM(G7:G9)</f>
        <v>1028</v>
      </c>
      <c r="H6" s="1">
        <f t="shared" si="16"/>
        <v>1562</v>
      </c>
      <c r="I6" s="1">
        <f t="shared" si="16"/>
        <v>2246</v>
      </c>
      <c r="J6" s="1">
        <f t="shared" si="16"/>
        <v>1673</v>
      </c>
      <c r="K6" s="1">
        <f t="shared" ref="K6" si="17">SUM(K7:K9)</f>
        <v>1771</v>
      </c>
      <c r="L6" s="1">
        <f t="shared" ref="L6:M6" si="18">SUM(L7:L9)</f>
        <v>1960</v>
      </c>
      <c r="M6" s="1">
        <f t="shared" si="18"/>
        <v>2030</v>
      </c>
      <c r="N6" s="1">
        <f t="shared" ref="N6:Q6" si="19">SUM(N7:N9)</f>
        <v>3563</v>
      </c>
      <c r="O6" s="1">
        <f t="shared" si="19"/>
        <v>2416</v>
      </c>
      <c r="P6" s="1">
        <f t="shared" si="19"/>
        <v>2576</v>
      </c>
      <c r="Q6" s="1">
        <f t="shared" si="19"/>
        <v>2577</v>
      </c>
      <c r="R6" s="10">
        <v>2530</v>
      </c>
      <c r="V6" s="1">
        <f t="shared" ref="V6:W6" si="20">SUM(V7:V9)</f>
        <v>1577</v>
      </c>
      <c r="W6" s="1">
        <f t="shared" si="20"/>
        <v>1771</v>
      </c>
      <c r="X6" s="1">
        <f t="shared" ref="X6" si="21">SUM(X7:X9)</f>
        <v>1842</v>
      </c>
      <c r="Y6" s="1">
        <f t="shared" ref="Y6" si="22">SUM(Y7:Y9)</f>
        <v>2064</v>
      </c>
      <c r="Z6" s="1">
        <f t="shared" ref="Z6:AC6" si="23">SUM(Z7:Z9)</f>
        <v>2129</v>
      </c>
      <c r="AA6" s="1">
        <f t="shared" si="23"/>
        <v>2612</v>
      </c>
      <c r="AB6" s="1">
        <f t="shared" si="23"/>
        <v>3367</v>
      </c>
      <c r="AC6" s="1">
        <f t="shared" si="23"/>
        <v>3922</v>
      </c>
      <c r="AD6" s="1">
        <f>SUM(AD7:AD9)</f>
        <v>5864</v>
      </c>
      <c r="AE6" s="1">
        <f>SUM(AE7:AE9)</f>
        <v>7434</v>
      </c>
      <c r="AF6" s="1">
        <f>SUM(AF7:AF9)</f>
        <v>11132</v>
      </c>
    </row>
    <row r="7" spans="1:37" x14ac:dyDescent="0.25">
      <c r="A7" t="s">
        <v>38</v>
      </c>
      <c r="B7">
        <v>674</v>
      </c>
      <c r="C7">
        <v>704</v>
      </c>
      <c r="D7">
        <v>712</v>
      </c>
      <c r="E7">
        <f t="shared" si="0"/>
        <v>739</v>
      </c>
      <c r="F7">
        <v>735</v>
      </c>
      <c r="G7">
        <v>735</v>
      </c>
      <c r="H7">
        <v>1047</v>
      </c>
      <c r="I7">
        <f t="shared" si="1"/>
        <v>1407</v>
      </c>
      <c r="J7">
        <v>1153</v>
      </c>
      <c r="K7">
        <v>1245</v>
      </c>
      <c r="L7">
        <v>1403</v>
      </c>
      <c r="M7">
        <f t="shared" ref="M7:M15" si="24">AE7-L7-K7-J7</f>
        <v>1467</v>
      </c>
      <c r="N7">
        <v>1618</v>
      </c>
      <c r="O7">
        <v>1824</v>
      </c>
      <c r="P7">
        <v>1945</v>
      </c>
      <c r="Q7">
        <f>AF7-P7-O7-N7</f>
        <v>1952</v>
      </c>
      <c r="V7">
        <v>1147</v>
      </c>
      <c r="W7">
        <v>1335</v>
      </c>
      <c r="X7">
        <v>1359</v>
      </c>
      <c r="Y7">
        <v>1331</v>
      </c>
      <c r="Z7">
        <v>1463</v>
      </c>
      <c r="AA7">
        <v>1797</v>
      </c>
      <c r="AB7">
        <v>2376</v>
      </c>
      <c r="AC7">
        <v>2829</v>
      </c>
      <c r="AD7">
        <v>3924</v>
      </c>
      <c r="AE7">
        <v>5268</v>
      </c>
      <c r="AF7" s="5">
        <v>7339</v>
      </c>
    </row>
    <row r="8" spans="1:37" x14ac:dyDescent="0.25">
      <c r="A8" t="s">
        <v>39</v>
      </c>
      <c r="B8">
        <v>264</v>
      </c>
      <c r="C8">
        <v>266</v>
      </c>
      <c r="D8">
        <v>277</v>
      </c>
      <c r="E8">
        <f t="shared" si="0"/>
        <v>286</v>
      </c>
      <c r="F8">
        <v>293</v>
      </c>
      <c r="G8">
        <v>293</v>
      </c>
      <c r="H8">
        <v>515</v>
      </c>
      <c r="I8">
        <f t="shared" si="1"/>
        <v>839</v>
      </c>
      <c r="J8">
        <v>520</v>
      </c>
      <c r="K8">
        <v>526</v>
      </c>
      <c r="L8">
        <v>557</v>
      </c>
      <c r="M8">
        <f t="shared" si="24"/>
        <v>563</v>
      </c>
      <c r="N8">
        <v>592</v>
      </c>
      <c r="O8">
        <v>592</v>
      </c>
      <c r="P8">
        <v>631</v>
      </c>
      <c r="Q8">
        <f t="shared" ref="Q8:Q9" si="25">AF8-P8-O8-N8</f>
        <v>625</v>
      </c>
      <c r="V8">
        <v>430</v>
      </c>
      <c r="W8">
        <v>436</v>
      </c>
      <c r="X8">
        <v>480</v>
      </c>
      <c r="Y8">
        <v>602</v>
      </c>
      <c r="Z8">
        <v>663</v>
      </c>
      <c r="AA8">
        <v>815</v>
      </c>
      <c r="AB8">
        <v>991</v>
      </c>
      <c r="AC8">
        <v>1093</v>
      </c>
      <c r="AD8">
        <v>1940</v>
      </c>
      <c r="AE8">
        <v>2166</v>
      </c>
      <c r="AF8">
        <v>2440</v>
      </c>
    </row>
    <row r="9" spans="1:37" x14ac:dyDescent="0.25">
      <c r="A9" t="s">
        <v>40</v>
      </c>
      <c r="B9">
        <v>0</v>
      </c>
      <c r="C9">
        <v>0</v>
      </c>
      <c r="D9">
        <v>0</v>
      </c>
      <c r="E9">
        <f t="shared" si="0"/>
        <v>0</v>
      </c>
      <c r="F9">
        <v>0</v>
      </c>
      <c r="G9">
        <v>0</v>
      </c>
      <c r="H9">
        <v>0</v>
      </c>
      <c r="I9">
        <f t="shared" si="1"/>
        <v>0</v>
      </c>
      <c r="J9">
        <v>0</v>
      </c>
      <c r="K9">
        <v>0</v>
      </c>
      <c r="L9">
        <v>0</v>
      </c>
      <c r="M9">
        <f t="shared" si="24"/>
        <v>0</v>
      </c>
      <c r="N9">
        <v>1353</v>
      </c>
      <c r="O9">
        <v>0</v>
      </c>
      <c r="P9">
        <v>0</v>
      </c>
      <c r="Q9">
        <f t="shared" si="25"/>
        <v>0</v>
      </c>
      <c r="V9">
        <v>0</v>
      </c>
      <c r="W9">
        <v>0</v>
      </c>
      <c r="X9">
        <v>3</v>
      </c>
      <c r="Y9">
        <v>131</v>
      </c>
      <c r="Z9">
        <v>3</v>
      </c>
      <c r="AA9">
        <v>0</v>
      </c>
      <c r="AB9">
        <v>0</v>
      </c>
      <c r="AC9">
        <v>0</v>
      </c>
      <c r="AD9">
        <v>0</v>
      </c>
      <c r="AE9">
        <v>0</v>
      </c>
      <c r="AF9" s="5">
        <v>1353</v>
      </c>
    </row>
    <row r="10" spans="1:37" s="1" customFormat="1" x14ac:dyDescent="0.25">
      <c r="A10" s="1" t="s">
        <v>41</v>
      </c>
      <c r="B10" s="1">
        <f t="shared" ref="B10" si="26">SUM(B11:B13)</f>
        <v>31</v>
      </c>
      <c r="C10" s="1">
        <f t="shared" ref="C10" si="27">SUM(C11:C13)</f>
        <v>35</v>
      </c>
      <c r="D10" s="1">
        <f t="shared" ref="D10" si="28">SUM(D11:D13)</f>
        <v>32</v>
      </c>
      <c r="E10">
        <f t="shared" si="0"/>
        <v>26</v>
      </c>
      <c r="F10" s="1">
        <f t="shared" ref="F10" si="29">SUM(F11:F13)</f>
        <v>5</v>
      </c>
      <c r="G10" s="1">
        <f t="shared" ref="G10:J10" si="30">SUM(G11:G13)</f>
        <v>5</v>
      </c>
      <c r="H10" s="1">
        <f t="shared" si="30"/>
        <v>-50</v>
      </c>
      <c r="I10" s="1">
        <f t="shared" si="30"/>
        <v>-83</v>
      </c>
      <c r="J10" s="1">
        <f t="shared" si="30"/>
        <v>88</v>
      </c>
      <c r="K10" s="1">
        <f t="shared" ref="K10" si="31">SUM(K11:K13)</f>
        <v>-50</v>
      </c>
      <c r="L10" s="1">
        <f t="shared" ref="L10:M10" si="32">SUM(L11:L13)</f>
        <v>-33</v>
      </c>
      <c r="M10" s="1">
        <f t="shared" si="32"/>
        <v>-105</v>
      </c>
      <c r="N10" s="1">
        <f t="shared" ref="N10:P10" si="33">SUM(N11:N13)</f>
        <v>-63</v>
      </c>
      <c r="O10" s="1">
        <f t="shared" si="33"/>
        <v>-24</v>
      </c>
      <c r="P10" s="1">
        <f t="shared" si="33"/>
        <v>12</v>
      </c>
      <c r="Q10" s="1">
        <f>SUM(Q11:Q13)</f>
        <v>32</v>
      </c>
      <c r="R10" s="10"/>
      <c r="V10" s="1">
        <f t="shared" ref="V10:W10" si="34">SUM(V11:V13)</f>
        <v>13</v>
      </c>
      <c r="W10" s="1">
        <f t="shared" si="34"/>
        <v>14</v>
      </c>
      <c r="X10" s="1">
        <f t="shared" ref="X10" si="35">SUM(X11:X13)</f>
        <v>-5</v>
      </c>
      <c r="Y10" s="1">
        <f t="shared" ref="Y10" si="36">SUM(Y11:Y13)</f>
        <v>-4</v>
      </c>
      <c r="Z10" s="1">
        <f t="shared" ref="Z10:AC10" si="37">SUM(Z11:Z13)</f>
        <v>-29</v>
      </c>
      <c r="AA10" s="1">
        <f t="shared" si="37"/>
        <v>-14</v>
      </c>
      <c r="AB10" s="1">
        <f t="shared" si="37"/>
        <v>92</v>
      </c>
      <c r="AC10" s="1">
        <f t="shared" si="37"/>
        <v>124</v>
      </c>
      <c r="AD10" s="1">
        <f>SUM(AD11:AD13)</f>
        <v>-123</v>
      </c>
      <c r="AE10" s="1">
        <f>SUM(AE11:AE13)</f>
        <v>-100</v>
      </c>
      <c r="AF10" s="1">
        <f>SUM(AF11:AF13)</f>
        <v>-43</v>
      </c>
    </row>
    <row r="11" spans="1:37" x14ac:dyDescent="0.25">
      <c r="A11" t="s">
        <v>42</v>
      </c>
      <c r="B11">
        <v>44</v>
      </c>
      <c r="C11">
        <v>47</v>
      </c>
      <c r="D11">
        <v>45</v>
      </c>
      <c r="E11">
        <f t="shared" si="0"/>
        <v>42</v>
      </c>
      <c r="F11">
        <v>31</v>
      </c>
      <c r="G11">
        <v>31</v>
      </c>
      <c r="H11">
        <v>7</v>
      </c>
      <c r="I11">
        <f t="shared" si="1"/>
        <v>-12</v>
      </c>
      <c r="J11">
        <v>6</v>
      </c>
      <c r="K11">
        <v>6</v>
      </c>
      <c r="L11">
        <v>7</v>
      </c>
      <c r="M11">
        <f t="shared" si="24"/>
        <v>10</v>
      </c>
      <c r="N11">
        <v>18</v>
      </c>
      <c r="O11">
        <v>46</v>
      </c>
      <c r="P11">
        <v>88</v>
      </c>
      <c r="Q11">
        <f>AF11-P11-O11-N11</f>
        <v>115</v>
      </c>
      <c r="V11">
        <v>19</v>
      </c>
      <c r="W11">
        <v>17</v>
      </c>
      <c r="X11">
        <v>28</v>
      </c>
      <c r="Y11">
        <v>39</v>
      </c>
      <c r="Z11">
        <v>54</v>
      </c>
      <c r="AA11">
        <v>69</v>
      </c>
      <c r="AB11">
        <v>136</v>
      </c>
      <c r="AC11">
        <v>178</v>
      </c>
      <c r="AD11">
        <v>57</v>
      </c>
      <c r="AE11">
        <v>29</v>
      </c>
      <c r="AF11">
        <v>267</v>
      </c>
    </row>
    <row r="12" spans="1:37" x14ac:dyDescent="0.25">
      <c r="A12" t="s">
        <v>43</v>
      </c>
      <c r="B12">
        <v>-13</v>
      </c>
      <c r="C12">
        <v>-13</v>
      </c>
      <c r="D12">
        <v>-13</v>
      </c>
      <c r="E12">
        <f t="shared" si="0"/>
        <v>-13</v>
      </c>
      <c r="F12">
        <v>-25</v>
      </c>
      <c r="G12">
        <v>-25</v>
      </c>
      <c r="H12">
        <v>-53</v>
      </c>
      <c r="I12">
        <f t="shared" si="1"/>
        <v>-81</v>
      </c>
      <c r="J12">
        <v>-53</v>
      </c>
      <c r="K12">
        <v>-60</v>
      </c>
      <c r="L12">
        <v>-62</v>
      </c>
      <c r="M12">
        <f t="shared" si="24"/>
        <v>-61</v>
      </c>
      <c r="N12">
        <v>-68</v>
      </c>
      <c r="O12">
        <v>-65</v>
      </c>
      <c r="P12">
        <v>-65</v>
      </c>
      <c r="Q12">
        <f t="shared" ref="Q12:Q13" si="38">AF12-P12-O12-N12</f>
        <v>-64</v>
      </c>
      <c r="V12">
        <v>-3</v>
      </c>
      <c r="W12">
        <v>-10</v>
      </c>
      <c r="X12">
        <v>-46</v>
      </c>
      <c r="Y12">
        <v>-47</v>
      </c>
      <c r="Z12">
        <v>-58</v>
      </c>
      <c r="AA12">
        <v>-61</v>
      </c>
      <c r="AB12">
        <v>-58</v>
      </c>
      <c r="AC12">
        <v>-52</v>
      </c>
      <c r="AD12">
        <v>-184</v>
      </c>
      <c r="AE12">
        <v>-236</v>
      </c>
      <c r="AF12">
        <v>-262</v>
      </c>
    </row>
    <row r="13" spans="1:37" x14ac:dyDescent="0.25">
      <c r="A13" t="s">
        <v>44</v>
      </c>
      <c r="B13">
        <v>0</v>
      </c>
      <c r="C13">
        <v>1</v>
      </c>
      <c r="D13">
        <v>0</v>
      </c>
      <c r="E13">
        <f t="shared" si="0"/>
        <v>-3</v>
      </c>
      <c r="F13">
        <v>-1</v>
      </c>
      <c r="G13">
        <v>-1</v>
      </c>
      <c r="H13">
        <v>-4</v>
      </c>
      <c r="I13">
        <f t="shared" si="1"/>
        <v>10</v>
      </c>
      <c r="J13">
        <v>135</v>
      </c>
      <c r="K13">
        <v>4</v>
      </c>
      <c r="L13">
        <v>22</v>
      </c>
      <c r="M13">
        <f t="shared" si="24"/>
        <v>-54</v>
      </c>
      <c r="N13">
        <v>-13</v>
      </c>
      <c r="O13">
        <v>-5</v>
      </c>
      <c r="P13">
        <v>-11</v>
      </c>
      <c r="Q13">
        <f t="shared" si="38"/>
        <v>-19</v>
      </c>
      <c r="V13">
        <v>-3</v>
      </c>
      <c r="W13">
        <v>7</v>
      </c>
      <c r="X13">
        <v>13</v>
      </c>
      <c r="Y13">
        <v>4</v>
      </c>
      <c r="Z13">
        <v>-25</v>
      </c>
      <c r="AA13">
        <v>-22</v>
      </c>
      <c r="AB13">
        <v>14</v>
      </c>
      <c r="AC13">
        <v>-2</v>
      </c>
      <c r="AD13">
        <v>4</v>
      </c>
      <c r="AE13">
        <v>107</v>
      </c>
      <c r="AF13">
        <v>-48</v>
      </c>
    </row>
    <row r="14" spans="1:37" s="1" customFormat="1" x14ac:dyDescent="0.25">
      <c r="A14" s="1" t="s">
        <v>45</v>
      </c>
      <c r="B14" s="1">
        <f t="shared" ref="B14:C14" si="39">B5-B6+B10</f>
        <v>389</v>
      </c>
      <c r="C14" s="1">
        <f t="shared" si="39"/>
        <v>606</v>
      </c>
      <c r="D14" s="1">
        <f t="shared" ref="D14:F14" si="40">D5-D6+D10</f>
        <v>959</v>
      </c>
      <c r="E14" s="1">
        <f t="shared" si="40"/>
        <v>1016</v>
      </c>
      <c r="F14" s="1">
        <f t="shared" si="40"/>
        <v>981</v>
      </c>
      <c r="G14" s="1">
        <f t="shared" ref="G14" si="41">G5-G6+G10</f>
        <v>981</v>
      </c>
      <c r="H14" s="1">
        <f t="shared" ref="H14:J14" si="42">H5-H6+H10</f>
        <v>1348</v>
      </c>
      <c r="I14" s="1">
        <f t="shared" si="42"/>
        <v>1099</v>
      </c>
      <c r="J14" s="1">
        <f t="shared" si="42"/>
        <v>2044</v>
      </c>
      <c r="K14" s="1">
        <f t="shared" ref="K14" si="43">K5-K6+K10</f>
        <v>2394</v>
      </c>
      <c r="L14" s="1">
        <f t="shared" ref="L14:M14" si="44">L5-L6+L10</f>
        <v>2638</v>
      </c>
      <c r="M14" s="1">
        <f t="shared" si="44"/>
        <v>2865</v>
      </c>
      <c r="N14" s="1">
        <f t="shared" ref="N14" si="45">N5-N6+N10</f>
        <v>1805</v>
      </c>
      <c r="O14" s="1">
        <f t="shared" ref="O14:Q14" si="46">O5-O6+O10</f>
        <v>475</v>
      </c>
      <c r="P14" s="1">
        <f t="shared" si="46"/>
        <v>613</v>
      </c>
      <c r="Q14" s="1">
        <f t="shared" si="46"/>
        <v>1288</v>
      </c>
      <c r="R14" s="10"/>
      <c r="V14" s="1">
        <f t="shared" ref="V14" si="47">V5-V6+V10</f>
        <v>663</v>
      </c>
      <c r="W14" s="1">
        <f t="shared" ref="W14:Y14" si="48">W5-W6+W10</f>
        <v>511</v>
      </c>
      <c r="X14" s="1">
        <f t="shared" si="48"/>
        <v>752</v>
      </c>
      <c r="Y14" s="1">
        <f t="shared" si="48"/>
        <v>743</v>
      </c>
      <c r="Z14" s="1">
        <f t="shared" ref="Z14:AA14" si="49">Z5-Z6+Z10</f>
        <v>1905</v>
      </c>
      <c r="AA14" s="1">
        <f t="shared" si="49"/>
        <v>3196</v>
      </c>
      <c r="AB14" s="1">
        <f t="shared" ref="AB14:AC14" si="50">AB5-AB6+AB10</f>
        <v>3896</v>
      </c>
      <c r="AC14" s="1">
        <f t="shared" si="50"/>
        <v>2970</v>
      </c>
      <c r="AD14" s="1">
        <f>AD5-AD6+AD10</f>
        <v>4409</v>
      </c>
      <c r="AE14" s="1">
        <f>AE5-AE6+AE10</f>
        <v>9941</v>
      </c>
      <c r="AF14" s="1">
        <f>AF5-AF6+AF10</f>
        <v>4181</v>
      </c>
    </row>
    <row r="15" spans="1:37" x14ac:dyDescent="0.25">
      <c r="A15" t="s">
        <v>46</v>
      </c>
      <c r="B15">
        <v>-5</v>
      </c>
      <c r="C15">
        <v>54</v>
      </c>
      <c r="D15">
        <v>60</v>
      </c>
      <c r="E15">
        <f t="shared" si="0"/>
        <v>65</v>
      </c>
      <c r="F15">
        <v>64</v>
      </c>
      <c r="G15">
        <v>64</v>
      </c>
      <c r="H15">
        <v>12</v>
      </c>
      <c r="I15">
        <f t="shared" si="1"/>
        <v>-63</v>
      </c>
      <c r="J15">
        <v>132</v>
      </c>
      <c r="K15">
        <v>20</v>
      </c>
      <c r="L15">
        <v>174</v>
      </c>
      <c r="M15">
        <f t="shared" si="24"/>
        <v>-137</v>
      </c>
      <c r="N15">
        <v>187</v>
      </c>
      <c r="O15">
        <v>-181</v>
      </c>
      <c r="P15">
        <v>-67</v>
      </c>
      <c r="Q15">
        <f>AF15-P15-O15-N15</f>
        <v>-126</v>
      </c>
      <c r="V15">
        <v>99</v>
      </c>
      <c r="W15">
        <v>70</v>
      </c>
      <c r="X15">
        <v>124</v>
      </c>
      <c r="Y15">
        <v>129</v>
      </c>
      <c r="Z15">
        <v>239</v>
      </c>
      <c r="AA15">
        <v>149</v>
      </c>
      <c r="AB15">
        <v>-245</v>
      </c>
      <c r="AC15">
        <v>174</v>
      </c>
      <c r="AD15">
        <v>77</v>
      </c>
      <c r="AE15">
        <v>189</v>
      </c>
      <c r="AF15">
        <v>-187</v>
      </c>
    </row>
    <row r="16" spans="1:37" s="1" customFormat="1" x14ac:dyDescent="0.25">
      <c r="A16" s="1" t="s">
        <v>47</v>
      </c>
      <c r="B16" s="1">
        <f t="shared" ref="B16" si="51">B14-B15</f>
        <v>394</v>
      </c>
      <c r="C16" s="1">
        <f t="shared" ref="C16" si="52">C14-C15</f>
        <v>552</v>
      </c>
      <c r="D16" s="1">
        <f t="shared" ref="D16:E16" si="53">D14-D15</f>
        <v>899</v>
      </c>
      <c r="E16" s="1">
        <f t="shared" si="53"/>
        <v>951</v>
      </c>
      <c r="F16" s="1">
        <f t="shared" ref="F16" si="54">F14-F15</f>
        <v>917</v>
      </c>
      <c r="G16" s="1">
        <f t="shared" ref="G16:J16" si="55">G14-G15</f>
        <v>917</v>
      </c>
      <c r="H16" s="1">
        <f t="shared" si="55"/>
        <v>1336</v>
      </c>
      <c r="I16" s="1">
        <f t="shared" si="55"/>
        <v>1162</v>
      </c>
      <c r="J16" s="1">
        <f t="shared" si="55"/>
        <v>1912</v>
      </c>
      <c r="K16" s="1">
        <f t="shared" ref="K16" si="56">K14-K15</f>
        <v>2374</v>
      </c>
      <c r="L16" s="1">
        <f t="shared" ref="L16:M16" si="57">L14-L15</f>
        <v>2464</v>
      </c>
      <c r="M16" s="1">
        <f t="shared" si="57"/>
        <v>3002</v>
      </c>
      <c r="N16" s="1">
        <f t="shared" ref="N16:Q16" si="58">N14-N15</f>
        <v>1618</v>
      </c>
      <c r="O16" s="1">
        <f t="shared" si="58"/>
        <v>656</v>
      </c>
      <c r="P16" s="1">
        <f t="shared" si="58"/>
        <v>680</v>
      </c>
      <c r="Q16" s="1">
        <f t="shared" si="58"/>
        <v>1414</v>
      </c>
      <c r="R16" s="10">
        <v>50</v>
      </c>
      <c r="V16" s="1">
        <f t="shared" ref="V16:W16" si="59">V14-V15</f>
        <v>564</v>
      </c>
      <c r="W16" s="1">
        <f t="shared" si="59"/>
        <v>441</v>
      </c>
      <c r="X16" s="1">
        <f t="shared" ref="X16" si="60">X14-X15</f>
        <v>628</v>
      </c>
      <c r="Y16" s="1">
        <f t="shared" ref="Y16" si="61">Y14-Y15</f>
        <v>614</v>
      </c>
      <c r="Z16" s="1">
        <f t="shared" ref="Z16:AC16" si="62">Z14-Z15</f>
        <v>1666</v>
      </c>
      <c r="AA16" s="1">
        <f t="shared" si="62"/>
        <v>3047</v>
      </c>
      <c r="AB16" s="1">
        <f t="shared" si="62"/>
        <v>4141</v>
      </c>
      <c r="AC16" s="1">
        <f t="shared" si="62"/>
        <v>2796</v>
      </c>
      <c r="AD16" s="1">
        <f>AD14-AD15</f>
        <v>4332</v>
      </c>
      <c r="AE16" s="1">
        <f>AE14-AE15</f>
        <v>9752</v>
      </c>
      <c r="AF16" s="1">
        <f>AF14-AF15</f>
        <v>4368</v>
      </c>
    </row>
    <row r="17" spans="1:32" x14ac:dyDescent="0.25">
      <c r="A17" t="s">
        <v>2</v>
      </c>
      <c r="B17">
        <v>607</v>
      </c>
      <c r="C17">
        <v>608</v>
      </c>
      <c r="D17">
        <v>610</v>
      </c>
      <c r="E17">
        <v>610</v>
      </c>
      <c r="F17">
        <v>614</v>
      </c>
      <c r="G17">
        <v>614</v>
      </c>
      <c r="H17">
        <v>2474</v>
      </c>
      <c r="I17">
        <v>2474</v>
      </c>
      <c r="J17">
        <v>2483</v>
      </c>
      <c r="K17">
        <v>2483</v>
      </c>
      <c r="L17">
        <v>2483</v>
      </c>
      <c r="M17">
        <v>2483</v>
      </c>
      <c r="N17">
        <v>2483</v>
      </c>
      <c r="O17">
        <v>2483</v>
      </c>
      <c r="P17">
        <v>2483</v>
      </c>
      <c r="Q17">
        <v>2483</v>
      </c>
      <c r="V17">
        <v>619</v>
      </c>
      <c r="W17">
        <v>587</v>
      </c>
      <c r="X17">
        <v>552</v>
      </c>
      <c r="Y17">
        <v>543</v>
      </c>
      <c r="Z17">
        <v>541</v>
      </c>
      <c r="AA17">
        <v>599</v>
      </c>
      <c r="AB17">
        <v>608</v>
      </c>
      <c r="AC17">
        <v>609</v>
      </c>
      <c r="AD17">
        <v>2467</v>
      </c>
      <c r="AE17">
        <v>2496</v>
      </c>
      <c r="AF17">
        <v>2487</v>
      </c>
    </row>
    <row r="18" spans="1:32" s="1" customFormat="1" x14ac:dyDescent="0.25">
      <c r="A18" s="1" t="s">
        <v>48</v>
      </c>
      <c r="B18" s="2">
        <f t="shared" ref="B18" si="63">B16/B17</f>
        <v>0.64909390444810544</v>
      </c>
      <c r="C18" s="2">
        <f t="shared" ref="C18" si="64">C16/C17</f>
        <v>0.90789473684210531</v>
      </c>
      <c r="D18" s="2">
        <f t="shared" ref="D18:E18" si="65">D16/D17</f>
        <v>1.4737704918032788</v>
      </c>
      <c r="E18" s="2">
        <f t="shared" si="65"/>
        <v>1.5590163934426229</v>
      </c>
      <c r="F18" s="2">
        <f t="shared" ref="F18" si="66">F16/F17</f>
        <v>1.493485342019544</v>
      </c>
      <c r="G18" s="2">
        <f t="shared" ref="G18:J18" si="67">G16/G17</f>
        <v>1.493485342019544</v>
      </c>
      <c r="H18" s="2">
        <f t="shared" si="67"/>
        <v>0.54001616814874698</v>
      </c>
      <c r="I18" s="2">
        <f t="shared" si="67"/>
        <v>0.4696847210994341</v>
      </c>
      <c r="J18" s="2">
        <f t="shared" si="67"/>
        <v>0.77003624647603708</v>
      </c>
      <c r="K18" s="2">
        <f t="shared" ref="K18" si="68">K16/K17</f>
        <v>0.9561014901329038</v>
      </c>
      <c r="L18" s="2">
        <f t="shared" ref="L18:M18" si="69">L16/L17</f>
        <v>0.99234796616995569</v>
      </c>
      <c r="M18" s="2">
        <f t="shared" si="69"/>
        <v>1.2090213451469995</v>
      </c>
      <c r="N18" s="2">
        <f t="shared" ref="N18:Q18" si="70">N16/N17</f>
        <v>0.65163109142166731</v>
      </c>
      <c r="O18" s="2">
        <f t="shared" si="70"/>
        <v>0.26419653644784535</v>
      </c>
      <c r="P18" s="2">
        <f t="shared" si="70"/>
        <v>0.27386226339105918</v>
      </c>
      <c r="Q18" s="2">
        <f t="shared" si="70"/>
        <v>0.56947241240434954</v>
      </c>
      <c r="R18" s="10"/>
      <c r="V18" s="2">
        <f t="shared" ref="V18:W18" si="71">V16/V17</f>
        <v>0.91114701130856224</v>
      </c>
      <c r="W18" s="2">
        <f t="shared" si="71"/>
        <v>0.75127768313458265</v>
      </c>
      <c r="X18" s="2">
        <f t="shared" ref="X18" si="72">X16/X17</f>
        <v>1.1376811594202898</v>
      </c>
      <c r="Y18" s="2">
        <f t="shared" ref="Y18" si="73">Y16/Y17</f>
        <v>1.1307550644567219</v>
      </c>
      <c r="Z18" s="2">
        <f t="shared" ref="Z18:AC18" si="74">Z16/Z17</f>
        <v>3.0794824399260627</v>
      </c>
      <c r="AA18" s="2">
        <f t="shared" si="74"/>
        <v>5.0868113522537559</v>
      </c>
      <c r="AB18" s="2">
        <f t="shared" si="74"/>
        <v>6.8108552631578947</v>
      </c>
      <c r="AC18" s="2">
        <f t="shared" si="74"/>
        <v>4.5911330049261085</v>
      </c>
      <c r="AD18" s="2">
        <f>AD16/AD17</f>
        <v>1.7559789217673287</v>
      </c>
      <c r="AE18" s="2">
        <f>AE16/AE17</f>
        <v>3.9070512820512819</v>
      </c>
      <c r="AF18" s="2">
        <f>AF16/AF17</f>
        <v>1.7563329312424607</v>
      </c>
    </row>
    <row r="19" spans="1:32" x14ac:dyDescent="0.25">
      <c r="E19">
        <f t="shared" si="0"/>
        <v>0</v>
      </c>
      <c r="I19">
        <f t="shared" si="1"/>
        <v>0</v>
      </c>
    </row>
    <row r="20" spans="1:32" x14ac:dyDescent="0.25">
      <c r="A20" t="s">
        <v>51</v>
      </c>
      <c r="B20" s="3">
        <f t="shared" ref="B20:P20" si="75">B5/B3</f>
        <v>0.58378378378378382</v>
      </c>
      <c r="C20" s="3">
        <f t="shared" si="75"/>
        <v>0.59751841799146954</v>
      </c>
      <c r="D20" s="3">
        <f t="shared" si="75"/>
        <v>0.63570006635700071</v>
      </c>
      <c r="E20" s="3">
        <f t="shared" ref="E20" si="76">E5/E3</f>
        <v>0.64895330112721417</v>
      </c>
      <c r="F20" s="3">
        <f t="shared" si="75"/>
        <v>0.6506493506493507</v>
      </c>
      <c r="G20" s="3">
        <f t="shared" si="75"/>
        <v>0.6506493506493507</v>
      </c>
      <c r="H20" s="3">
        <f t="shared" si="75"/>
        <v>0.62632247143461706</v>
      </c>
      <c r="I20" s="3">
        <f t="shared" si="75"/>
        <v>0.59215754016237687</v>
      </c>
      <c r="J20" s="3">
        <f t="shared" si="75"/>
        <v>0.6410528175234057</v>
      </c>
      <c r="K20" s="3">
        <f t="shared" si="75"/>
        <v>0.64776394651913327</v>
      </c>
      <c r="L20" s="3">
        <f t="shared" si="75"/>
        <v>0.65197803744896521</v>
      </c>
      <c r="M20" s="3">
        <f t="shared" si="75"/>
        <v>0.65419337956299883</v>
      </c>
      <c r="N20" s="3">
        <f t="shared" si="75"/>
        <v>0.65528474903474898</v>
      </c>
      <c r="O20" s="3">
        <f t="shared" si="75"/>
        <v>0.43481503579952269</v>
      </c>
      <c r="P20" s="3">
        <f t="shared" si="75"/>
        <v>0.53566009104704093</v>
      </c>
      <c r="Q20" s="11">
        <f>Q5/Q3</f>
        <v>0.63344901669145592</v>
      </c>
      <c r="R20" s="3">
        <f>R5/R3</f>
        <v>0.65</v>
      </c>
      <c r="V20" s="3">
        <f t="shared" ref="V20" si="77">V5/V3</f>
        <v>0.52032710280373828</v>
      </c>
      <c r="W20" s="3">
        <f t="shared" ref="W20:AE20" si="78">W5/W3</f>
        <v>0.54915254237288136</v>
      </c>
      <c r="X20" s="3">
        <f t="shared" si="78"/>
        <v>0.5552232428968169</v>
      </c>
      <c r="Y20" s="3">
        <f t="shared" si="78"/>
        <v>0.56107784431137719</v>
      </c>
      <c r="Z20" s="3">
        <f t="shared" si="78"/>
        <v>0.58798842257597683</v>
      </c>
      <c r="AA20" s="3">
        <f t="shared" si="78"/>
        <v>0.59934115709285563</v>
      </c>
      <c r="AB20" s="3">
        <f t="shared" si="78"/>
        <v>0.61206896551724133</v>
      </c>
      <c r="AC20" s="3">
        <f t="shared" si="78"/>
        <v>0.61989375343469499</v>
      </c>
      <c r="AD20" s="3">
        <f t="shared" si="78"/>
        <v>0.62344827586206897</v>
      </c>
      <c r="AE20" s="3">
        <f t="shared" si="78"/>
        <v>0.64929033216913135</v>
      </c>
      <c r="AF20" s="4">
        <f>AF5/AF3</f>
        <v>0.56928894490991322</v>
      </c>
    </row>
    <row r="21" spans="1:32" x14ac:dyDescent="0.25">
      <c r="A21" t="s">
        <v>52</v>
      </c>
      <c r="B21" s="3">
        <f t="shared" ref="B21:P21" si="79">B16/B3</f>
        <v>0.17747747747747747</v>
      </c>
      <c r="C21" s="3">
        <f t="shared" si="79"/>
        <v>0.2140364482357503</v>
      </c>
      <c r="D21" s="3">
        <f t="shared" si="79"/>
        <v>0.29827471798274718</v>
      </c>
      <c r="E21" s="3">
        <f t="shared" ref="E21" si="80">E16/E3</f>
        <v>0.30628019323671496</v>
      </c>
      <c r="F21" s="3">
        <f t="shared" si="79"/>
        <v>0.29772727272727273</v>
      </c>
      <c r="G21" s="3">
        <f t="shared" si="79"/>
        <v>0.29772727272727273</v>
      </c>
      <c r="H21" s="3">
        <f t="shared" si="79"/>
        <v>0.28269149386373255</v>
      </c>
      <c r="I21" s="3">
        <f t="shared" si="79"/>
        <v>0.20072551390568319</v>
      </c>
      <c r="J21" s="3">
        <f t="shared" si="79"/>
        <v>0.33774951422010246</v>
      </c>
      <c r="K21" s="3">
        <f t="shared" si="79"/>
        <v>0.36483786691255571</v>
      </c>
      <c r="L21" s="3">
        <f t="shared" si="79"/>
        <v>0.3468956778825848</v>
      </c>
      <c r="M21" s="3">
        <f t="shared" si="79"/>
        <v>0.39277770508962451</v>
      </c>
      <c r="N21" s="3">
        <f t="shared" si="79"/>
        <v>0.19522200772200773</v>
      </c>
      <c r="O21" s="3">
        <f t="shared" si="79"/>
        <v>9.7852028639618144E-2</v>
      </c>
      <c r="P21" s="3">
        <f t="shared" si="79"/>
        <v>0.11465182937110099</v>
      </c>
      <c r="Q21" s="11">
        <f>Q16/Q3</f>
        <v>0.2336803834077012</v>
      </c>
      <c r="R21" s="3">
        <f>R16/R3</f>
        <v>7.6923076923076927E-3</v>
      </c>
      <c r="V21" s="3">
        <f t="shared" ref="V21" si="81">V16/V3</f>
        <v>0.13177570093457944</v>
      </c>
      <c r="W21" s="3">
        <f t="shared" ref="W21:AE21" si="82">W16/W3</f>
        <v>0.10677966101694915</v>
      </c>
      <c r="X21" s="3">
        <f t="shared" si="82"/>
        <v>0.13415936765648365</v>
      </c>
      <c r="Y21" s="3">
        <f t="shared" si="82"/>
        <v>0.12255489021956088</v>
      </c>
      <c r="Z21" s="3">
        <f t="shared" si="82"/>
        <v>0.24109985528219971</v>
      </c>
      <c r="AA21" s="3">
        <f t="shared" si="82"/>
        <v>0.3136709903232448</v>
      </c>
      <c r="AB21" s="3">
        <f t="shared" si="82"/>
        <v>0.35344827586206895</v>
      </c>
      <c r="AC21" s="3">
        <f t="shared" si="82"/>
        <v>0.25609085913170909</v>
      </c>
      <c r="AD21" s="3">
        <f t="shared" si="82"/>
        <v>0.25979010494752625</v>
      </c>
      <c r="AE21" s="3">
        <f t="shared" si="82"/>
        <v>0.36233930296499961</v>
      </c>
      <c r="AF21" s="3">
        <f>AF16/AF3</f>
        <v>0.16193371394676356</v>
      </c>
    </row>
    <row r="22" spans="1:32" x14ac:dyDescent="0.25">
      <c r="A22" t="s">
        <v>60</v>
      </c>
      <c r="B22" s="3">
        <f t="shared" ref="B22:P22" si="83">B7/B3</f>
        <v>0.30360360360360361</v>
      </c>
      <c r="C22" s="3">
        <f t="shared" si="83"/>
        <v>0.27297402093834822</v>
      </c>
      <c r="D22" s="3">
        <f t="shared" si="83"/>
        <v>0.23623092236230922</v>
      </c>
      <c r="E22" s="3">
        <f t="shared" ref="E22" si="84">E7/E3</f>
        <v>0.23800322061191626</v>
      </c>
      <c r="F22" s="3">
        <f t="shared" si="83"/>
        <v>0.23863636363636365</v>
      </c>
      <c r="G22" s="3">
        <f t="shared" si="83"/>
        <v>0.23863636363636365</v>
      </c>
      <c r="H22" s="3">
        <f t="shared" si="83"/>
        <v>0.22154041472704189</v>
      </c>
      <c r="I22" s="3">
        <f t="shared" si="83"/>
        <v>0.2430471584038694</v>
      </c>
      <c r="J22" s="3">
        <f t="shared" si="83"/>
        <v>0.20367426249779191</v>
      </c>
      <c r="K22" s="3">
        <f t="shared" si="83"/>
        <v>0.19133241124942368</v>
      </c>
      <c r="L22" s="3">
        <f t="shared" si="83"/>
        <v>0.19752217372941011</v>
      </c>
      <c r="M22" s="3">
        <f t="shared" si="83"/>
        <v>0.19194033756378384</v>
      </c>
      <c r="N22" s="3">
        <f t="shared" si="83"/>
        <v>0.19522200772200773</v>
      </c>
      <c r="O22" s="3">
        <f t="shared" si="83"/>
        <v>0.27207637231503579</v>
      </c>
      <c r="P22" s="3">
        <f t="shared" si="83"/>
        <v>0.32793795312763446</v>
      </c>
      <c r="Q22" s="11">
        <f>Q7/Q3</f>
        <v>0.32259130722194679</v>
      </c>
      <c r="R22" s="3">
        <f>R7/R3</f>
        <v>0</v>
      </c>
      <c r="V22" s="3">
        <f>V7/V3</f>
        <v>0.26799065420560747</v>
      </c>
      <c r="W22" s="3">
        <f t="shared" ref="W22:AF22" si="85">W7/W3</f>
        <v>0.32324455205811137</v>
      </c>
      <c r="X22" s="3">
        <f t="shared" si="85"/>
        <v>0.29032258064516131</v>
      </c>
      <c r="Y22" s="3">
        <f t="shared" si="85"/>
        <v>0.26566866267465072</v>
      </c>
      <c r="Z22" s="3">
        <f t="shared" si="85"/>
        <v>0.21172214182344429</v>
      </c>
      <c r="AA22" s="3">
        <f t="shared" si="85"/>
        <v>0.18499073502161828</v>
      </c>
      <c r="AB22" s="3">
        <f t="shared" si="85"/>
        <v>0.20279959030385797</v>
      </c>
      <c r="AC22" s="3">
        <f t="shared" si="85"/>
        <v>0.25911339073090311</v>
      </c>
      <c r="AD22" s="3">
        <f t="shared" si="85"/>
        <v>0.2353223388305847</v>
      </c>
      <c r="AE22" s="3">
        <f t="shared" si="85"/>
        <v>0.19573456193802483</v>
      </c>
      <c r="AF22" s="3">
        <f t="shared" si="85"/>
        <v>0.27207681471046191</v>
      </c>
    </row>
    <row r="23" spans="1:32" x14ac:dyDescent="0.25">
      <c r="A23" t="s">
        <v>49</v>
      </c>
      <c r="B23" s="3"/>
      <c r="C23" s="3"/>
      <c r="D23" s="3"/>
      <c r="E23" s="3"/>
      <c r="F23" s="3">
        <f t="shared" ref="F23:P23" si="86">F3/B3-1</f>
        <v>0.38738738738738743</v>
      </c>
      <c r="G23" s="3">
        <f t="shared" si="86"/>
        <v>0.19426134160527342</v>
      </c>
      <c r="H23" s="3">
        <f t="shared" si="86"/>
        <v>0.56801592568015935</v>
      </c>
      <c r="I23" s="3">
        <f t="shared" si="86"/>
        <v>0.86441223832528191</v>
      </c>
      <c r="J23" s="3">
        <f t="shared" si="86"/>
        <v>0.83798701298701306</v>
      </c>
      <c r="K23" s="3">
        <f t="shared" si="86"/>
        <v>1.1126623376623375</v>
      </c>
      <c r="L23" s="3">
        <f t="shared" si="86"/>
        <v>0.50296233601354201</v>
      </c>
      <c r="M23" s="3">
        <f t="shared" si="86"/>
        <v>0.32026256693729493</v>
      </c>
      <c r="N23" s="3">
        <f t="shared" si="86"/>
        <v>0.46405228758169925</v>
      </c>
      <c r="O23" s="3">
        <f t="shared" si="86"/>
        <v>3.0275088366374714E-2</v>
      </c>
      <c r="P23" s="6">
        <f t="shared" si="86"/>
        <v>-0.16500070392791777</v>
      </c>
      <c r="Q23" s="12">
        <f>Q3/M3-1</f>
        <v>-0.20829517205285886</v>
      </c>
      <c r="R23" s="6">
        <f>R3/N3-1</f>
        <v>-0.21573359073359077</v>
      </c>
      <c r="W23" s="3">
        <f t="shared" ref="W23:AE23" si="87">W3/V3-1</f>
        <v>-3.5046728971962593E-2</v>
      </c>
      <c r="X23" s="3">
        <f t="shared" si="87"/>
        <v>0.13341404358353515</v>
      </c>
      <c r="Y23" s="3">
        <f t="shared" si="87"/>
        <v>7.0284127323221535E-2</v>
      </c>
      <c r="Z23" s="3">
        <f t="shared" si="87"/>
        <v>0.37924151696606789</v>
      </c>
      <c r="AA23" s="3">
        <f t="shared" si="87"/>
        <v>0.40578871201157751</v>
      </c>
      <c r="AB23" s="3">
        <f t="shared" si="87"/>
        <v>0.20609429689108505</v>
      </c>
      <c r="AC23" s="3">
        <f t="shared" si="87"/>
        <v>-6.8111983612154314E-2</v>
      </c>
      <c r="AD23" s="3">
        <f t="shared" si="87"/>
        <v>0.52729437625938824</v>
      </c>
      <c r="AE23" s="3">
        <f t="shared" si="87"/>
        <v>0.61403298350824587</v>
      </c>
      <c r="AF23" s="6">
        <f>AF3/AE3-1</f>
        <v>2.2293230289069932E-3</v>
      </c>
    </row>
    <row r="24" spans="1:32" x14ac:dyDescent="0.25">
      <c r="A24" t="s">
        <v>53</v>
      </c>
      <c r="B24" s="3"/>
      <c r="C24" s="3"/>
      <c r="D24" s="3"/>
      <c r="E24" s="3"/>
      <c r="F24" s="3">
        <f t="shared" ref="F24:P24" si="88">F7/B7-1</f>
        <v>9.0504451038575739E-2</v>
      </c>
      <c r="G24" s="3">
        <f t="shared" si="88"/>
        <v>4.4034090909090828E-2</v>
      </c>
      <c r="H24" s="3">
        <f t="shared" si="88"/>
        <v>0.47050561797752799</v>
      </c>
      <c r="I24" s="3">
        <f t="shared" si="88"/>
        <v>0.90392422192151556</v>
      </c>
      <c r="J24" s="3">
        <f t="shared" si="88"/>
        <v>0.56870748299319729</v>
      </c>
      <c r="K24" s="3">
        <f t="shared" si="88"/>
        <v>0.69387755102040827</v>
      </c>
      <c r="L24" s="3">
        <f t="shared" si="88"/>
        <v>0.34001910219675269</v>
      </c>
      <c r="M24" s="3">
        <f t="shared" si="88"/>
        <v>4.2643923240938131E-2</v>
      </c>
      <c r="N24" s="3">
        <f t="shared" si="88"/>
        <v>0.40329575021682573</v>
      </c>
      <c r="O24" s="3">
        <f t="shared" si="88"/>
        <v>0.46506024096385534</v>
      </c>
      <c r="P24" s="3">
        <f t="shared" si="88"/>
        <v>0.38631503920171073</v>
      </c>
      <c r="Q24" s="11">
        <f>Q7/M7-1</f>
        <v>0.3306066802999319</v>
      </c>
      <c r="R24" s="3">
        <f>R7/N7-1</f>
        <v>-1</v>
      </c>
      <c r="W24" s="3">
        <f t="shared" ref="W24:AE24" si="89">W7/V7-1</f>
        <v>0.16390584132519614</v>
      </c>
      <c r="X24" s="3">
        <f t="shared" si="89"/>
        <v>1.7977528089887729E-2</v>
      </c>
      <c r="Y24" s="3">
        <f t="shared" si="89"/>
        <v>-2.0603384841795469E-2</v>
      </c>
      <c r="Z24" s="3">
        <f t="shared" si="89"/>
        <v>9.9173553719008156E-2</v>
      </c>
      <c r="AA24" s="3">
        <f t="shared" si="89"/>
        <v>0.228298017771702</v>
      </c>
      <c r="AB24" s="3">
        <f t="shared" si="89"/>
        <v>0.32220367278798001</v>
      </c>
      <c r="AC24" s="3">
        <f t="shared" si="89"/>
        <v>0.19065656565656575</v>
      </c>
      <c r="AD24" s="3">
        <f t="shared" si="89"/>
        <v>0.38706256627783664</v>
      </c>
      <c r="AE24" s="3">
        <f t="shared" si="89"/>
        <v>0.34250764525993893</v>
      </c>
      <c r="AF24" s="3">
        <f>AF7/AE7-1</f>
        <v>0.39312832194381175</v>
      </c>
    </row>
    <row r="25" spans="1:32" x14ac:dyDescent="0.25">
      <c r="A25" t="s">
        <v>50</v>
      </c>
      <c r="B25" s="3"/>
      <c r="C25" s="3"/>
      <c r="D25" s="3"/>
      <c r="E25" s="3"/>
      <c r="F25" s="3">
        <f t="shared" ref="F25:P25" si="90">F16/B16-1</f>
        <v>1.3274111675126905</v>
      </c>
      <c r="G25" s="3">
        <f t="shared" si="90"/>
        <v>0.66123188405797095</v>
      </c>
      <c r="H25" s="3">
        <f t="shared" si="90"/>
        <v>0.486095661846496</v>
      </c>
      <c r="I25" s="3">
        <f t="shared" si="90"/>
        <v>0.22187171398527861</v>
      </c>
      <c r="J25" s="3">
        <f t="shared" si="90"/>
        <v>1.085059978189749</v>
      </c>
      <c r="K25" s="3">
        <f t="shared" si="90"/>
        <v>1.5888767720828789</v>
      </c>
      <c r="L25" s="3">
        <f t="shared" si="90"/>
        <v>0.84431137724550909</v>
      </c>
      <c r="M25" s="3">
        <f t="shared" si="90"/>
        <v>1.5834767641996557</v>
      </c>
      <c r="N25" s="6">
        <f t="shared" si="90"/>
        <v>-0.15376569037656906</v>
      </c>
      <c r="O25" s="6">
        <f t="shared" si="90"/>
        <v>-0.72367312552653751</v>
      </c>
      <c r="P25" s="6">
        <f t="shared" si="90"/>
        <v>-0.72402597402597402</v>
      </c>
      <c r="Q25" s="12">
        <f>Q16/M16-1</f>
        <v>-0.5289806795469687</v>
      </c>
      <c r="R25" s="6">
        <f>R16/N16-1</f>
        <v>-0.96909765142150806</v>
      </c>
      <c r="W25" s="3">
        <f t="shared" ref="W25:AE25" si="91">W16/V16-1</f>
        <v>-0.21808510638297873</v>
      </c>
      <c r="X25" s="3">
        <f t="shared" si="91"/>
        <v>0.42403628117913827</v>
      </c>
      <c r="Y25" s="3">
        <f t="shared" si="91"/>
        <v>-2.2292993630573243E-2</v>
      </c>
      <c r="Z25" s="3">
        <f t="shared" si="91"/>
        <v>1.7133550488599347</v>
      </c>
      <c r="AA25" s="3">
        <f t="shared" si="91"/>
        <v>0.82893157262905159</v>
      </c>
      <c r="AB25" s="3">
        <f t="shared" si="91"/>
        <v>0.35904168034131922</v>
      </c>
      <c r="AC25" s="3">
        <f t="shared" si="91"/>
        <v>-0.3248007727602028</v>
      </c>
      <c r="AD25" s="3">
        <f t="shared" si="91"/>
        <v>0.54935622317596566</v>
      </c>
      <c r="AE25" s="3">
        <f t="shared" si="91"/>
        <v>1.2511542012927053</v>
      </c>
      <c r="AF25" s="6">
        <f>AF16/AE16-1</f>
        <v>-0.55209187858900743</v>
      </c>
    </row>
    <row r="32" spans="1:32" x14ac:dyDescent="0.25">
      <c r="A32" t="s">
        <v>61</v>
      </c>
      <c r="E32">
        <v>10896</v>
      </c>
      <c r="F32">
        <v>15494</v>
      </c>
      <c r="G32">
        <v>3274</v>
      </c>
      <c r="H32">
        <v>2251</v>
      </c>
      <c r="I32">
        <v>847</v>
      </c>
      <c r="J32">
        <v>978</v>
      </c>
      <c r="K32">
        <v>5628</v>
      </c>
      <c r="L32">
        <v>1288</v>
      </c>
      <c r="M32">
        <v>1990</v>
      </c>
      <c r="N32">
        <v>3887</v>
      </c>
      <c r="O32">
        <v>3013</v>
      </c>
      <c r="P32">
        <v>2800</v>
      </c>
      <c r="Q32">
        <v>3389</v>
      </c>
      <c r="AC32">
        <v>10896</v>
      </c>
      <c r="AD32">
        <v>847</v>
      </c>
      <c r="AE32">
        <v>1990</v>
      </c>
      <c r="AF32">
        <v>3389</v>
      </c>
    </row>
    <row r="33" spans="1:32" x14ac:dyDescent="0.25">
      <c r="A33" t="s">
        <v>62</v>
      </c>
      <c r="E33">
        <v>1</v>
      </c>
      <c r="F33">
        <v>860</v>
      </c>
      <c r="G33">
        <v>7707</v>
      </c>
      <c r="H33">
        <v>7888</v>
      </c>
      <c r="I33">
        <v>10714</v>
      </c>
      <c r="J33">
        <v>11689</v>
      </c>
      <c r="K33">
        <v>14026</v>
      </c>
      <c r="L33">
        <v>18010</v>
      </c>
      <c r="M33">
        <v>19218</v>
      </c>
      <c r="N33">
        <v>16451</v>
      </c>
      <c r="O33">
        <v>14024</v>
      </c>
      <c r="P33">
        <v>10343</v>
      </c>
      <c r="Q33">
        <v>9907</v>
      </c>
      <c r="AC33">
        <v>1</v>
      </c>
      <c r="AD33">
        <v>10714</v>
      </c>
      <c r="AE33">
        <v>19218</v>
      </c>
      <c r="AF33">
        <v>9907</v>
      </c>
    </row>
    <row r="34" spans="1:32" x14ac:dyDescent="0.25">
      <c r="A34" t="s">
        <v>63</v>
      </c>
      <c r="E34">
        <v>1657</v>
      </c>
      <c r="F34">
        <v>1907</v>
      </c>
      <c r="G34">
        <v>2084</v>
      </c>
      <c r="H34">
        <v>2546</v>
      </c>
      <c r="I34">
        <v>2429</v>
      </c>
      <c r="J34">
        <v>3024</v>
      </c>
      <c r="K34">
        <v>3586</v>
      </c>
      <c r="L34">
        <v>3954</v>
      </c>
      <c r="M34">
        <v>4650</v>
      </c>
      <c r="N34">
        <v>5438</v>
      </c>
      <c r="O34">
        <v>5317</v>
      </c>
      <c r="P34">
        <v>4908</v>
      </c>
      <c r="Q34">
        <v>3827</v>
      </c>
      <c r="AC34">
        <v>1657</v>
      </c>
      <c r="AD34">
        <v>2429</v>
      </c>
      <c r="AE34">
        <v>4650</v>
      </c>
      <c r="AF34">
        <v>3827</v>
      </c>
    </row>
    <row r="35" spans="1:32" x14ac:dyDescent="0.25">
      <c r="A35" t="s">
        <v>64</v>
      </c>
      <c r="E35">
        <v>979</v>
      </c>
      <c r="F35">
        <v>1128</v>
      </c>
      <c r="G35">
        <v>1401</v>
      </c>
      <c r="H35">
        <v>1495</v>
      </c>
      <c r="I35">
        <v>1826</v>
      </c>
      <c r="J35">
        <v>1992</v>
      </c>
      <c r="K35">
        <v>2114</v>
      </c>
      <c r="L35">
        <v>2233</v>
      </c>
      <c r="M35">
        <v>2605</v>
      </c>
      <c r="N35">
        <v>3163</v>
      </c>
      <c r="O35">
        <v>3889</v>
      </c>
      <c r="P35">
        <v>4454</v>
      </c>
      <c r="Q35" s="7">
        <v>5159</v>
      </c>
      <c r="AC35">
        <v>979</v>
      </c>
      <c r="AD35">
        <v>1826</v>
      </c>
      <c r="AE35">
        <v>2605</v>
      </c>
      <c r="AF35">
        <v>5159</v>
      </c>
    </row>
    <row r="36" spans="1:32" x14ac:dyDescent="0.25">
      <c r="A36" t="s">
        <v>65</v>
      </c>
      <c r="E36">
        <v>157</v>
      </c>
      <c r="F36">
        <v>195</v>
      </c>
      <c r="G36">
        <v>215</v>
      </c>
      <c r="H36">
        <v>213</v>
      </c>
      <c r="I36">
        <v>239</v>
      </c>
      <c r="J36">
        <v>444</v>
      </c>
      <c r="K36">
        <v>452</v>
      </c>
      <c r="L36">
        <v>321</v>
      </c>
      <c r="M36">
        <v>366</v>
      </c>
      <c r="N36">
        <v>636</v>
      </c>
      <c r="O36">
        <v>1175</v>
      </c>
      <c r="P36">
        <v>718</v>
      </c>
      <c r="Q36">
        <v>791</v>
      </c>
      <c r="AC36">
        <v>157</v>
      </c>
      <c r="AD36">
        <v>239</v>
      </c>
      <c r="AE36">
        <v>366</v>
      </c>
      <c r="AF36">
        <v>791</v>
      </c>
    </row>
    <row r="37" spans="1:32" s="1" customFormat="1" x14ac:dyDescent="0.25">
      <c r="A37" s="1" t="s">
        <v>73</v>
      </c>
      <c r="E37" s="1">
        <f>SUM(E32:E36)</f>
        <v>13690</v>
      </c>
      <c r="F37" s="1">
        <f t="shared" ref="F37:H37" si="92">SUM(F32:F36)</f>
        <v>19584</v>
      </c>
      <c r="G37" s="1">
        <f t="shared" si="92"/>
        <v>14681</v>
      </c>
      <c r="H37" s="1">
        <f t="shared" si="92"/>
        <v>14393</v>
      </c>
      <c r="I37" s="1">
        <f>SUM(I32:I36)</f>
        <v>16055</v>
      </c>
      <c r="J37" s="1">
        <f t="shared" ref="J37:L37" si="93">SUM(J32:J36)</f>
        <v>18127</v>
      </c>
      <c r="K37" s="1">
        <f t="shared" si="93"/>
        <v>25806</v>
      </c>
      <c r="L37" s="1">
        <f t="shared" si="93"/>
        <v>25806</v>
      </c>
      <c r="M37" s="1">
        <f>SUM(M32:M36)</f>
        <v>28829</v>
      </c>
      <c r="N37" s="1">
        <f t="shared" ref="N37:P37" si="94">SUM(N32:N36)</f>
        <v>29575</v>
      </c>
      <c r="O37" s="1">
        <f t="shared" si="94"/>
        <v>27418</v>
      </c>
      <c r="P37" s="1">
        <f t="shared" si="94"/>
        <v>23223</v>
      </c>
      <c r="Q37" s="1">
        <f>SUM(Q32:Q36)</f>
        <v>23073</v>
      </c>
      <c r="R37" s="10"/>
      <c r="AC37" s="1">
        <f>SUM(AC32:AC36)</f>
        <v>13690</v>
      </c>
      <c r="AD37" s="1">
        <f>SUM(AD32:AD36)</f>
        <v>16055</v>
      </c>
      <c r="AE37" s="1">
        <f>SUM(AE32:AE36)</f>
        <v>28829</v>
      </c>
      <c r="AF37" s="1">
        <f>SUM(AF32:AF36)</f>
        <v>23073</v>
      </c>
    </row>
    <row r="38" spans="1:32" x14ac:dyDescent="0.25">
      <c r="A38" t="s">
        <v>66</v>
      </c>
      <c r="E38">
        <v>1674</v>
      </c>
      <c r="F38">
        <v>1715</v>
      </c>
      <c r="G38">
        <v>1964</v>
      </c>
      <c r="H38">
        <v>2059</v>
      </c>
      <c r="I38">
        <v>2149</v>
      </c>
      <c r="J38">
        <v>2268</v>
      </c>
      <c r="K38">
        <v>2364</v>
      </c>
      <c r="L38">
        <v>2509</v>
      </c>
      <c r="M38">
        <v>2778</v>
      </c>
      <c r="N38">
        <v>2916</v>
      </c>
      <c r="O38">
        <v>3233</v>
      </c>
      <c r="P38">
        <v>3774</v>
      </c>
      <c r="Q38">
        <v>3807</v>
      </c>
      <c r="AC38">
        <v>1674</v>
      </c>
      <c r="AD38">
        <v>2149</v>
      </c>
      <c r="AE38">
        <v>2778</v>
      </c>
      <c r="AF38">
        <v>3807</v>
      </c>
    </row>
    <row r="39" spans="1:32" x14ac:dyDescent="0.25">
      <c r="A39" t="s">
        <v>67</v>
      </c>
      <c r="E39">
        <v>618</v>
      </c>
      <c r="F39">
        <v>595</v>
      </c>
      <c r="G39">
        <v>701</v>
      </c>
      <c r="H39">
        <v>681</v>
      </c>
      <c r="I39">
        <v>707</v>
      </c>
      <c r="J39">
        <v>727</v>
      </c>
      <c r="K39">
        <v>801</v>
      </c>
      <c r="L39">
        <v>830</v>
      </c>
      <c r="M39">
        <v>829</v>
      </c>
      <c r="N39">
        <v>856</v>
      </c>
      <c r="O39">
        <v>852</v>
      </c>
      <c r="P39">
        <v>927</v>
      </c>
      <c r="Q39">
        <v>1038</v>
      </c>
      <c r="AC39">
        <v>618</v>
      </c>
      <c r="AD39">
        <v>707</v>
      </c>
      <c r="AE39">
        <v>829</v>
      </c>
      <c r="AF39">
        <v>1038</v>
      </c>
    </row>
    <row r="40" spans="1:32" x14ac:dyDescent="0.25">
      <c r="A40" t="s">
        <v>68</v>
      </c>
      <c r="E40">
        <v>618</v>
      </c>
      <c r="F40">
        <v>628</v>
      </c>
      <c r="G40">
        <v>4193</v>
      </c>
      <c r="H40">
        <v>4193</v>
      </c>
      <c r="I40">
        <v>4193</v>
      </c>
      <c r="J40">
        <v>4193</v>
      </c>
      <c r="K40">
        <v>4193</v>
      </c>
      <c r="L40">
        <v>4302</v>
      </c>
      <c r="M40">
        <v>4349</v>
      </c>
      <c r="N40">
        <v>4365</v>
      </c>
      <c r="O40">
        <v>4372</v>
      </c>
      <c r="P40">
        <v>4372</v>
      </c>
      <c r="Q40">
        <v>4372</v>
      </c>
      <c r="AC40">
        <v>618</v>
      </c>
      <c r="AD40">
        <v>4193</v>
      </c>
      <c r="AE40">
        <v>4349</v>
      </c>
      <c r="AF40">
        <v>4372</v>
      </c>
    </row>
    <row r="41" spans="1:32" x14ac:dyDescent="0.25">
      <c r="A41" t="s">
        <v>69</v>
      </c>
      <c r="E41">
        <v>49</v>
      </c>
      <c r="F41">
        <v>80</v>
      </c>
      <c r="G41">
        <v>2854</v>
      </c>
      <c r="H41">
        <v>2861</v>
      </c>
      <c r="I41">
        <v>2737</v>
      </c>
      <c r="J41">
        <v>2613</v>
      </c>
      <c r="K41">
        <v>2478</v>
      </c>
      <c r="L41">
        <v>2454</v>
      </c>
      <c r="M41">
        <v>2339</v>
      </c>
      <c r="N41">
        <v>2211</v>
      </c>
      <c r="O41">
        <v>2036</v>
      </c>
      <c r="P41">
        <v>1850</v>
      </c>
      <c r="Q41">
        <v>1676</v>
      </c>
      <c r="AC41">
        <v>49</v>
      </c>
      <c r="AD41">
        <v>2737</v>
      </c>
      <c r="AE41">
        <v>2339</v>
      </c>
      <c r="AF41">
        <v>1676</v>
      </c>
    </row>
    <row r="42" spans="1:32" x14ac:dyDescent="0.25">
      <c r="A42" t="s">
        <v>70</v>
      </c>
      <c r="E42">
        <v>548</v>
      </c>
      <c r="F42">
        <v>533</v>
      </c>
      <c r="G42">
        <v>630</v>
      </c>
      <c r="H42">
        <v>666</v>
      </c>
      <c r="I42">
        <v>806</v>
      </c>
      <c r="J42">
        <v>778</v>
      </c>
      <c r="K42">
        <v>958</v>
      </c>
      <c r="L42">
        <v>970</v>
      </c>
      <c r="M42">
        <v>1222</v>
      </c>
      <c r="N42">
        <v>1784</v>
      </c>
      <c r="O42">
        <v>2225</v>
      </c>
      <c r="P42">
        <v>2762</v>
      </c>
      <c r="Q42">
        <v>3396</v>
      </c>
      <c r="AC42">
        <v>548</v>
      </c>
      <c r="AD42">
        <v>806</v>
      </c>
      <c r="AE42">
        <v>1222</v>
      </c>
      <c r="AF42">
        <v>3396</v>
      </c>
    </row>
    <row r="43" spans="1:32" x14ac:dyDescent="0.25">
      <c r="A43" t="s">
        <v>71</v>
      </c>
      <c r="E43">
        <v>118</v>
      </c>
      <c r="F43">
        <v>119</v>
      </c>
      <c r="G43">
        <v>157</v>
      </c>
      <c r="H43">
        <v>2028</v>
      </c>
      <c r="I43">
        <v>2144</v>
      </c>
      <c r="J43">
        <v>2090</v>
      </c>
      <c r="K43">
        <v>2050</v>
      </c>
      <c r="L43">
        <v>3761</v>
      </c>
      <c r="M43">
        <v>3841</v>
      </c>
      <c r="N43">
        <v>3505</v>
      </c>
      <c r="O43">
        <v>3340</v>
      </c>
      <c r="P43">
        <v>3580</v>
      </c>
      <c r="Q43">
        <v>3820</v>
      </c>
      <c r="AC43">
        <v>118</v>
      </c>
      <c r="AD43">
        <v>2144</v>
      </c>
      <c r="AE43">
        <v>3841</v>
      </c>
      <c r="AF43">
        <v>3820</v>
      </c>
    </row>
    <row r="44" spans="1:32" s="1" customFormat="1" x14ac:dyDescent="0.25">
      <c r="A44" s="1" t="s">
        <v>72</v>
      </c>
      <c r="E44" s="1">
        <f t="shared" ref="E44:H44" si="95">E37+SUM(E38:E43)</f>
        <v>17315</v>
      </c>
      <c r="F44" s="1">
        <f t="shared" si="95"/>
        <v>23254</v>
      </c>
      <c r="G44" s="1">
        <f t="shared" si="95"/>
        <v>25180</v>
      </c>
      <c r="H44" s="1">
        <f t="shared" si="95"/>
        <v>26881</v>
      </c>
      <c r="I44" s="1">
        <f t="shared" ref="I44" si="96">I37+SUM(I38:I43)</f>
        <v>28791</v>
      </c>
      <c r="J44" s="1">
        <f t="shared" ref="J44:L44" si="97">J37+SUM(J38:J43)</f>
        <v>30796</v>
      </c>
      <c r="K44" s="1">
        <f t="shared" si="97"/>
        <v>38650</v>
      </c>
      <c r="L44" s="1">
        <f t="shared" si="97"/>
        <v>40632</v>
      </c>
      <c r="M44" s="1">
        <f t="shared" ref="M44" si="98">M37+SUM(M38:M43)</f>
        <v>44187</v>
      </c>
      <c r="N44" s="1">
        <f>N37+SUM(N38:N43)</f>
        <v>45212</v>
      </c>
      <c r="O44" s="1">
        <f t="shared" ref="O44:P44" si="99">O37+SUM(O38:O43)</f>
        <v>43476</v>
      </c>
      <c r="P44" s="1">
        <f t="shared" si="99"/>
        <v>40488</v>
      </c>
      <c r="Q44" s="1">
        <f>Q37+SUM(Q38:Q43)</f>
        <v>41182</v>
      </c>
      <c r="R44" s="10"/>
      <c r="AC44" s="1">
        <f t="shared" ref="AC44:AE44" si="100">AC37+SUM(AC38:AC43)</f>
        <v>17315</v>
      </c>
      <c r="AD44" s="1">
        <f t="shared" si="100"/>
        <v>28791</v>
      </c>
      <c r="AE44" s="1">
        <f t="shared" si="100"/>
        <v>44187</v>
      </c>
      <c r="AF44" s="1">
        <f>AF37+SUM(AF38:AF43)</f>
        <v>41182</v>
      </c>
    </row>
    <row r="46" spans="1:32" x14ac:dyDescent="0.25">
      <c r="A46" t="s">
        <v>74</v>
      </c>
      <c r="E46">
        <v>687</v>
      </c>
      <c r="F46">
        <v>761</v>
      </c>
      <c r="G46">
        <v>893</v>
      </c>
      <c r="H46">
        <v>1097</v>
      </c>
      <c r="I46">
        <v>1149</v>
      </c>
      <c r="J46">
        <v>1218</v>
      </c>
      <c r="K46">
        <v>1474</v>
      </c>
      <c r="L46">
        <v>1664</v>
      </c>
      <c r="M46">
        <v>1783</v>
      </c>
      <c r="N46">
        <v>1999</v>
      </c>
      <c r="O46">
        <v>2421</v>
      </c>
      <c r="P46">
        <v>1491</v>
      </c>
      <c r="Q46">
        <v>1193</v>
      </c>
      <c r="AC46">
        <v>687</v>
      </c>
      <c r="AD46">
        <v>1149</v>
      </c>
      <c r="AE46">
        <v>1783</v>
      </c>
      <c r="AF46">
        <v>1193</v>
      </c>
    </row>
    <row r="47" spans="1:32" x14ac:dyDescent="0.25">
      <c r="A47" t="s">
        <v>75</v>
      </c>
      <c r="E47">
        <v>1097</v>
      </c>
      <c r="F47">
        <v>1142</v>
      </c>
      <c r="G47">
        <v>1517</v>
      </c>
      <c r="H47">
        <v>1574</v>
      </c>
      <c r="I47">
        <v>1777</v>
      </c>
      <c r="J47">
        <v>1787</v>
      </c>
      <c r="K47">
        <v>1974</v>
      </c>
      <c r="L47">
        <v>1948</v>
      </c>
      <c r="M47">
        <v>2552</v>
      </c>
      <c r="N47">
        <v>3563</v>
      </c>
      <c r="O47">
        <v>3903</v>
      </c>
      <c r="P47">
        <v>4115</v>
      </c>
      <c r="Q47">
        <v>4120</v>
      </c>
      <c r="AC47">
        <v>1097</v>
      </c>
      <c r="AD47">
        <v>1777</v>
      </c>
      <c r="AE47">
        <v>2552</v>
      </c>
      <c r="AF47">
        <v>4120</v>
      </c>
    </row>
    <row r="48" spans="1:32" x14ac:dyDescent="0.25">
      <c r="A48" t="s">
        <v>76</v>
      </c>
      <c r="E48">
        <v>0</v>
      </c>
      <c r="F48">
        <v>0</v>
      </c>
      <c r="G48">
        <v>0</v>
      </c>
      <c r="H48">
        <v>998</v>
      </c>
      <c r="I48">
        <v>999</v>
      </c>
      <c r="J48">
        <v>999</v>
      </c>
      <c r="K48">
        <v>1000</v>
      </c>
      <c r="L48">
        <v>0</v>
      </c>
      <c r="M48">
        <v>0</v>
      </c>
      <c r="N48">
        <v>0</v>
      </c>
      <c r="O48">
        <v>1249</v>
      </c>
      <c r="P48">
        <v>1249</v>
      </c>
      <c r="Q48">
        <v>1250</v>
      </c>
      <c r="AC48">
        <v>0</v>
      </c>
      <c r="AD48">
        <v>999</v>
      </c>
      <c r="AE48">
        <v>0</v>
      </c>
      <c r="AF48">
        <v>1250</v>
      </c>
    </row>
    <row r="49" spans="1:32" s="1" customFormat="1" x14ac:dyDescent="0.25">
      <c r="A49" s="1" t="s">
        <v>77</v>
      </c>
      <c r="E49" s="1">
        <f>+E46+E47+E48</f>
        <v>1784</v>
      </c>
      <c r="F49" s="1">
        <f t="shared" ref="F49:H49" si="101">+F46+F47+F48</f>
        <v>1903</v>
      </c>
      <c r="G49" s="1">
        <f t="shared" si="101"/>
        <v>2410</v>
      </c>
      <c r="H49" s="1">
        <f t="shared" si="101"/>
        <v>3669</v>
      </c>
      <c r="I49" s="1">
        <f>+I46+I47+I48</f>
        <v>3925</v>
      </c>
      <c r="J49" s="1">
        <f t="shared" ref="J49:L49" si="102">+J46+J47+J48</f>
        <v>4004</v>
      </c>
      <c r="K49" s="1">
        <f t="shared" si="102"/>
        <v>4448</v>
      </c>
      <c r="L49" s="1">
        <f t="shared" si="102"/>
        <v>3612</v>
      </c>
      <c r="M49" s="1">
        <f>+M46+M47+M48</f>
        <v>4335</v>
      </c>
      <c r="N49" s="1">
        <f t="shared" ref="N49:O49" si="103">+N46+N47+N48</f>
        <v>5562</v>
      </c>
      <c r="O49" s="1">
        <f t="shared" si="103"/>
        <v>7573</v>
      </c>
      <c r="P49" s="1">
        <f>+P46+P47+P48</f>
        <v>6855</v>
      </c>
      <c r="Q49" s="1">
        <f>+Q46+Q47+Q48</f>
        <v>6563</v>
      </c>
      <c r="R49" s="10"/>
      <c r="AC49" s="1">
        <f>+AC46+AC47+AC48</f>
        <v>1784</v>
      </c>
      <c r="AD49" s="1">
        <f>+AD46+AD47+AD48</f>
        <v>3925</v>
      </c>
      <c r="AE49" s="1">
        <f>+AE46+AE47+AE48</f>
        <v>4335</v>
      </c>
      <c r="AF49" s="1">
        <f>+AF46+AF47+AF48</f>
        <v>6563</v>
      </c>
    </row>
    <row r="50" spans="1:32" x14ac:dyDescent="0.25">
      <c r="A50" t="s">
        <v>78</v>
      </c>
      <c r="E50">
        <v>1991</v>
      </c>
      <c r="F50">
        <v>6959</v>
      </c>
      <c r="G50">
        <v>6960</v>
      </c>
      <c r="H50">
        <v>5963</v>
      </c>
      <c r="I50">
        <v>5964</v>
      </c>
      <c r="J50">
        <v>5964</v>
      </c>
      <c r="K50">
        <v>10943</v>
      </c>
      <c r="L50">
        <v>10944</v>
      </c>
      <c r="M50">
        <v>10946</v>
      </c>
      <c r="N50">
        <v>10947</v>
      </c>
      <c r="O50">
        <v>9700</v>
      </c>
      <c r="P50">
        <v>9701</v>
      </c>
      <c r="Q50">
        <v>9703</v>
      </c>
      <c r="AC50">
        <v>1991</v>
      </c>
      <c r="AD50">
        <v>5964</v>
      </c>
      <c r="AE50">
        <v>10946</v>
      </c>
      <c r="AF50">
        <v>9703</v>
      </c>
    </row>
    <row r="51" spans="1:32" x14ac:dyDescent="0.25">
      <c r="A51" t="s">
        <v>79</v>
      </c>
      <c r="E51">
        <v>561</v>
      </c>
      <c r="F51">
        <v>519</v>
      </c>
      <c r="G51">
        <v>611</v>
      </c>
      <c r="H51">
        <v>604</v>
      </c>
      <c r="I51">
        <v>634</v>
      </c>
      <c r="J51">
        <v>640</v>
      </c>
      <c r="K51">
        <v>716</v>
      </c>
      <c r="L51">
        <v>743</v>
      </c>
      <c r="M51">
        <v>741</v>
      </c>
      <c r="N51">
        <v>752</v>
      </c>
      <c r="O51">
        <v>743</v>
      </c>
      <c r="P51">
        <v>798</v>
      </c>
      <c r="Q51">
        <v>902</v>
      </c>
      <c r="AC51">
        <v>561</v>
      </c>
      <c r="AD51">
        <v>634</v>
      </c>
      <c r="AE51">
        <v>741</v>
      </c>
      <c r="AF51">
        <v>902</v>
      </c>
    </row>
    <row r="52" spans="1:32" x14ac:dyDescent="0.25">
      <c r="A52" t="s">
        <v>80</v>
      </c>
      <c r="E52">
        <v>775</v>
      </c>
      <c r="F52">
        <v>774</v>
      </c>
      <c r="G52">
        <v>185</v>
      </c>
      <c r="H52">
        <v>1311</v>
      </c>
      <c r="I52">
        <v>1375</v>
      </c>
      <c r="J52">
        <v>1414</v>
      </c>
      <c r="K52">
        <v>1396</v>
      </c>
      <c r="L52">
        <v>1535</v>
      </c>
      <c r="M52">
        <v>1553</v>
      </c>
      <c r="N52">
        <v>1631</v>
      </c>
      <c r="O52">
        <v>1609</v>
      </c>
      <c r="P52">
        <v>1785</v>
      </c>
      <c r="Q52">
        <v>1913</v>
      </c>
      <c r="AC52">
        <v>775</v>
      </c>
      <c r="AD52">
        <v>1375</v>
      </c>
      <c r="AE52">
        <v>1553</v>
      </c>
      <c r="AF52">
        <v>1913</v>
      </c>
    </row>
    <row r="53" spans="1:32" s="1" customFormat="1" x14ac:dyDescent="0.25">
      <c r="A53" s="1" t="s">
        <v>81</v>
      </c>
      <c r="E53" s="1">
        <f>E49+SUM(E50:E52)</f>
        <v>5111</v>
      </c>
      <c r="F53" s="1">
        <f>F49+SUM(F50:F52)</f>
        <v>10155</v>
      </c>
      <c r="G53" s="1">
        <f t="shared" ref="G53:H53" si="104">G49+SUM(G50:G52)</f>
        <v>10166</v>
      </c>
      <c r="H53" s="1">
        <f t="shared" si="104"/>
        <v>11547</v>
      </c>
      <c r="I53" s="1">
        <f>I49+SUM(I50:I52)</f>
        <v>11898</v>
      </c>
      <c r="J53" s="1">
        <f t="shared" ref="J53:L53" si="105">J49+SUM(J50:J52)</f>
        <v>12022</v>
      </c>
      <c r="K53" s="1">
        <f t="shared" si="105"/>
        <v>17503</v>
      </c>
      <c r="L53" s="1">
        <f t="shared" si="105"/>
        <v>16834</v>
      </c>
      <c r="M53" s="1">
        <f>M49+SUM(M50:M52)</f>
        <v>17575</v>
      </c>
      <c r="N53" s="1">
        <f t="shared" ref="N53:P53" si="106">N49+SUM(N50:N52)</f>
        <v>18892</v>
      </c>
      <c r="O53" s="1">
        <f t="shared" si="106"/>
        <v>19625</v>
      </c>
      <c r="P53" s="1">
        <f t="shared" si="106"/>
        <v>19139</v>
      </c>
      <c r="Q53" s="1">
        <f>Q49+SUM(Q50:Q52)</f>
        <v>19081</v>
      </c>
      <c r="R53" s="10"/>
      <c r="AC53" s="1">
        <f>AC49+SUM(AC50:AC52)</f>
        <v>5111</v>
      </c>
      <c r="AD53" s="1">
        <f>AD49+SUM(AD50:AD52)</f>
        <v>11898</v>
      </c>
      <c r="AE53" s="1">
        <f>AE49+SUM(AE50:AE52)</f>
        <v>17575</v>
      </c>
      <c r="AF53" s="1">
        <f>AF49+SUM(AF50:AF52)</f>
        <v>19081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11EB2-7233-44CD-AB27-A5FF3BD1C35C}">
  <dimension ref="B3:G26"/>
  <sheetViews>
    <sheetView workbookViewId="0">
      <selection activeCell="L27" sqref="L27"/>
    </sheetView>
  </sheetViews>
  <sheetFormatPr baseColWidth="10" defaultRowHeight="15" x14ac:dyDescent="0.25"/>
  <sheetData>
    <row r="3" spans="2:7" x14ac:dyDescent="0.25">
      <c r="C3" t="s">
        <v>87</v>
      </c>
    </row>
    <row r="4" spans="2:7" x14ac:dyDescent="0.25">
      <c r="C4" t="s">
        <v>25</v>
      </c>
      <c r="D4" t="s">
        <v>26</v>
      </c>
      <c r="E4" t="s">
        <v>27</v>
      </c>
      <c r="F4" t="s">
        <v>28</v>
      </c>
      <c r="G4" t="s">
        <v>29</v>
      </c>
    </row>
    <row r="5" spans="2:7" x14ac:dyDescent="0.25">
      <c r="C5">
        <v>2932</v>
      </c>
      <c r="D5">
        <v>2983</v>
      </c>
      <c r="E5">
        <v>6696</v>
      </c>
      <c r="F5">
        <v>10613</v>
      </c>
      <c r="G5">
        <v>15005</v>
      </c>
    </row>
    <row r="6" spans="2:7" x14ac:dyDescent="0.25">
      <c r="B6" t="s">
        <v>88</v>
      </c>
      <c r="C6" s="8"/>
      <c r="D6" s="8">
        <f t="shared" ref="C6:F6" si="0">D5/C5-1</f>
        <v>1.7394270122783162E-2</v>
      </c>
      <c r="E6" s="8">
        <f t="shared" si="0"/>
        <v>1.2447200804559166</v>
      </c>
      <c r="F6" s="8">
        <f t="shared" si="0"/>
        <v>0.5849761051373954</v>
      </c>
      <c r="G6" s="8">
        <f>G5/F5-1</f>
        <v>0.4138320927164798</v>
      </c>
    </row>
    <row r="8" spans="2:7" x14ac:dyDescent="0.25">
      <c r="C8" t="s">
        <v>90</v>
      </c>
    </row>
    <row r="9" spans="2:7" x14ac:dyDescent="0.25">
      <c r="C9" t="s">
        <v>25</v>
      </c>
      <c r="D9" t="s">
        <v>26</v>
      </c>
      <c r="E9" t="s">
        <v>27</v>
      </c>
      <c r="F9" t="s">
        <v>28</v>
      </c>
      <c r="G9" t="s">
        <v>29</v>
      </c>
    </row>
    <row r="10" spans="2:7" x14ac:dyDescent="0.25">
      <c r="C10">
        <v>6246</v>
      </c>
      <c r="D10">
        <v>5518</v>
      </c>
      <c r="E10">
        <v>7759</v>
      </c>
      <c r="F10">
        <v>12462</v>
      </c>
      <c r="G10">
        <v>9067</v>
      </c>
    </row>
    <row r="11" spans="2:7" x14ac:dyDescent="0.25">
      <c r="B11" t="s">
        <v>88</v>
      </c>
      <c r="C11" s="8"/>
      <c r="D11" s="8">
        <f t="shared" ref="D11" si="1">D10/C10-1</f>
        <v>-0.11655459494076204</v>
      </c>
      <c r="E11" s="8">
        <f t="shared" ref="E11" si="2">E10/D10-1</f>
        <v>0.40612540775643358</v>
      </c>
      <c r="F11" s="8">
        <f t="shared" ref="F11" si="3">F10/E10-1</f>
        <v>0.60613481118700863</v>
      </c>
      <c r="G11" s="8">
        <f>G10/F10-1</f>
        <v>-0.27242818167228378</v>
      </c>
    </row>
    <row r="13" spans="2:7" x14ac:dyDescent="0.25">
      <c r="C13" t="s">
        <v>91</v>
      </c>
    </row>
    <row r="14" spans="2:7" x14ac:dyDescent="0.25">
      <c r="C14" t="s">
        <v>25</v>
      </c>
      <c r="D14" t="s">
        <v>26</v>
      </c>
      <c r="E14" t="s">
        <v>27</v>
      </c>
      <c r="F14" t="s">
        <v>28</v>
      </c>
      <c r="G14" t="s">
        <v>29</v>
      </c>
    </row>
    <row r="15" spans="2:7" x14ac:dyDescent="0.25">
      <c r="C15">
        <v>1130</v>
      </c>
      <c r="D15">
        <v>1212</v>
      </c>
      <c r="E15">
        <v>1053</v>
      </c>
      <c r="F15">
        <v>2111</v>
      </c>
      <c r="G15">
        <v>1544</v>
      </c>
    </row>
    <row r="16" spans="2:7" x14ac:dyDescent="0.25">
      <c r="B16" t="s">
        <v>88</v>
      </c>
      <c r="C16" s="8"/>
      <c r="D16" s="8">
        <f t="shared" ref="D16" si="4">D15/C15-1</f>
        <v>7.2566371681415998E-2</v>
      </c>
      <c r="E16" s="8">
        <f t="shared" ref="E16" si="5">E15/D15-1</f>
        <v>-0.13118811881188119</v>
      </c>
      <c r="F16" s="8">
        <f t="shared" ref="F16" si="6">F15/E15-1</f>
        <v>1.0047483380816713</v>
      </c>
      <c r="G16" s="8">
        <f>G15/F15-1</f>
        <v>-0.26859308384651825</v>
      </c>
    </row>
    <row r="18" spans="2:7" x14ac:dyDescent="0.25">
      <c r="C18" t="s">
        <v>92</v>
      </c>
    </row>
    <row r="19" spans="2:7" x14ac:dyDescent="0.25">
      <c r="C19" t="s">
        <v>25</v>
      </c>
      <c r="D19" t="s">
        <v>26</v>
      </c>
      <c r="E19" t="s">
        <v>27</v>
      </c>
      <c r="F19" t="s">
        <v>28</v>
      </c>
      <c r="G19" t="s">
        <v>29</v>
      </c>
    </row>
    <row r="20" spans="2:7" x14ac:dyDescent="0.25">
      <c r="C20">
        <v>641</v>
      </c>
      <c r="D20">
        <v>700</v>
      </c>
      <c r="E20">
        <v>536</v>
      </c>
      <c r="F20">
        <v>566</v>
      </c>
      <c r="G20">
        <v>903</v>
      </c>
    </row>
    <row r="21" spans="2:7" x14ac:dyDescent="0.25">
      <c r="B21" t="s">
        <v>88</v>
      </c>
      <c r="C21" s="8"/>
      <c r="D21" s="8">
        <f t="shared" ref="D21" si="7">D20/C20-1</f>
        <v>9.2043681747269845E-2</v>
      </c>
      <c r="E21" s="8">
        <f t="shared" ref="E21" si="8">E20/D20-1</f>
        <v>-0.23428571428571432</v>
      </c>
      <c r="F21" s="8">
        <f t="shared" ref="F21" si="9">F20/E20-1</f>
        <v>5.5970149253731449E-2</v>
      </c>
      <c r="G21" s="8">
        <f>G20/F20-1</f>
        <v>0.59540636042402828</v>
      </c>
    </row>
    <row r="26" spans="2:7" x14ac:dyDescent="0.25">
      <c r="C26" s="8"/>
      <c r="D26" s="8"/>
      <c r="E26" s="8"/>
      <c r="F26" s="8"/>
      <c r="G26" s="8"/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Main</vt:lpstr>
      <vt:lpstr>Model</vt:lpstr>
      <vt:lpstr>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2023-03-28T23:01:56Z</dcterms:modified>
</cp:coreProperties>
</file>