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Model\"/>
    </mc:Choice>
  </mc:AlternateContent>
  <xr:revisionPtr revIDLastSave="0" documentId="13_ncr:1_{0D48BD87-7259-4B85-8508-950BDEADA0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2" l="1"/>
  <c r="R40" i="2"/>
  <c r="R34" i="2"/>
  <c r="R15" i="2"/>
  <c r="S16" i="2"/>
  <c r="S4" i="2"/>
  <c r="S15" i="2"/>
  <c r="J21" i="2"/>
  <c r="K21" i="2"/>
  <c r="L21" i="2"/>
  <c r="M21" i="2"/>
  <c r="J20" i="2"/>
  <c r="K20" i="2"/>
  <c r="L20" i="2"/>
  <c r="M20" i="2"/>
  <c r="T16" i="2"/>
  <c r="U16" i="2"/>
  <c r="V16" i="2"/>
  <c r="M16" i="2"/>
  <c r="C16" i="2"/>
  <c r="D16" i="2"/>
  <c r="E16" i="2"/>
  <c r="F16" i="2"/>
  <c r="G16" i="2"/>
  <c r="H16" i="2"/>
  <c r="I16" i="2"/>
  <c r="J16" i="2"/>
  <c r="K16" i="2"/>
  <c r="L16" i="2"/>
  <c r="B16" i="2"/>
  <c r="D24" i="1"/>
  <c r="M5" i="2"/>
  <c r="M6" i="2"/>
  <c r="M7" i="2"/>
  <c r="M8" i="2"/>
  <c r="M9" i="2"/>
  <c r="M10" i="2"/>
  <c r="M11" i="2"/>
  <c r="M12" i="2"/>
  <c r="M14" i="2"/>
  <c r="M3" i="2"/>
  <c r="M2" i="2" s="1"/>
  <c r="G15" i="2"/>
  <c r="I4" i="2"/>
  <c r="L15" i="2"/>
  <c r="B2" i="2"/>
  <c r="C2" i="2"/>
  <c r="C13" i="2" s="1"/>
  <c r="C17" i="2" s="1"/>
  <c r="C19" i="2" s="1"/>
  <c r="D2" i="2"/>
  <c r="D13" i="2" s="1"/>
  <c r="D17" i="2" s="1"/>
  <c r="D19" i="2" s="1"/>
  <c r="E2" i="2"/>
  <c r="F2" i="2"/>
  <c r="G2" i="2"/>
  <c r="H2" i="2"/>
  <c r="I2" i="2"/>
  <c r="J2" i="2"/>
  <c r="K2" i="2"/>
  <c r="L2" i="2"/>
  <c r="B4" i="2"/>
  <c r="C4" i="2"/>
  <c r="D4" i="2"/>
  <c r="E4" i="2"/>
  <c r="F4" i="2"/>
  <c r="G4" i="2"/>
  <c r="H4" i="2"/>
  <c r="J4" i="2"/>
  <c r="K4" i="2"/>
  <c r="L4" i="2"/>
  <c r="Q6" i="1"/>
  <c r="S44" i="2"/>
  <c r="T44" i="2"/>
  <c r="U44" i="2"/>
  <c r="S40" i="2"/>
  <c r="T40" i="2"/>
  <c r="U40" i="2"/>
  <c r="S34" i="2"/>
  <c r="T34" i="2"/>
  <c r="U34" i="2"/>
  <c r="V44" i="2"/>
  <c r="V40" i="2"/>
  <c r="V34" i="2"/>
  <c r="T15" i="2"/>
  <c r="U15" i="2"/>
  <c r="R4" i="2"/>
  <c r="T4" i="2"/>
  <c r="U4" i="2"/>
  <c r="V15" i="2"/>
  <c r="V4" i="2"/>
  <c r="V13" i="2" s="1"/>
  <c r="R2" i="2"/>
  <c r="S2" i="2"/>
  <c r="T2" i="2"/>
  <c r="U2" i="2"/>
  <c r="V2" i="2"/>
  <c r="R45" i="2" l="1"/>
  <c r="R13" i="2"/>
  <c r="R17" i="2" s="1"/>
  <c r="R19" i="2" s="1"/>
  <c r="M15" i="2"/>
  <c r="V45" i="2"/>
  <c r="Q7" i="1" s="1"/>
  <c r="Q8" i="1" s="1"/>
  <c r="S45" i="2"/>
  <c r="S13" i="2"/>
  <c r="S17" i="2" s="1"/>
  <c r="S19" i="2" s="1"/>
  <c r="V17" i="2"/>
  <c r="V19" i="2" s="1"/>
  <c r="M4" i="2"/>
  <c r="M13" i="2" s="1"/>
  <c r="M17" i="2" s="1"/>
  <c r="M19" i="2" s="1"/>
  <c r="T45" i="2"/>
  <c r="B13" i="2"/>
  <c r="B17" i="2" s="1"/>
  <c r="B19" i="2" s="1"/>
  <c r="J13" i="2"/>
  <c r="J17" i="2" s="1"/>
  <c r="J19" i="2" s="1"/>
  <c r="K13" i="2"/>
  <c r="K17" i="2" s="1"/>
  <c r="K19" i="2" s="1"/>
  <c r="L13" i="2"/>
  <c r="L17" i="2" s="1"/>
  <c r="L19" i="2" s="1"/>
  <c r="I13" i="2"/>
  <c r="I17" i="2" s="1"/>
  <c r="I19" i="2" s="1"/>
  <c r="H13" i="2"/>
  <c r="H17" i="2" s="1"/>
  <c r="H19" i="2" s="1"/>
  <c r="G13" i="2"/>
  <c r="G17" i="2" s="1"/>
  <c r="G19" i="2" s="1"/>
  <c r="F13" i="2"/>
  <c r="F17" i="2" s="1"/>
  <c r="F19" i="2" s="1"/>
  <c r="E13" i="2"/>
  <c r="E17" i="2" s="1"/>
  <c r="E19" i="2" s="1"/>
  <c r="U45" i="2"/>
  <c r="U13" i="2"/>
  <c r="U17" i="2" s="1"/>
  <c r="U19" i="2" s="1"/>
  <c r="T13" i="2"/>
  <c r="T17" i="2" s="1"/>
  <c r="T19" i="2" s="1"/>
  <c r="Q5" i="1"/>
  <c r="Q3" i="1"/>
  <c r="R16" i="2" l="1"/>
</calcChain>
</file>

<file path=xl/sharedStrings.xml><?xml version="1.0" encoding="utf-8"?>
<sst xmlns="http://schemas.openxmlformats.org/spreadsheetml/2006/main" count="104" uniqueCount="84">
  <si>
    <t>STNG</t>
  </si>
  <si>
    <t>Price</t>
  </si>
  <si>
    <t>Shares</t>
  </si>
  <si>
    <t>MC</t>
  </si>
  <si>
    <t>CASH</t>
  </si>
  <si>
    <t>DEBT</t>
  </si>
  <si>
    <t>EV</t>
  </si>
  <si>
    <t>113 Vessels</t>
  </si>
  <si>
    <t>Average Age of Fleet 6,7y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</si>
  <si>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</si>
  <si>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</si>
  <si>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</si>
  <si>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</si>
  <si>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</si>
  <si>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</si>
  <si>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</si>
  <si>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</si>
  <si>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</si>
  <si>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FY20</t>
  </si>
  <si>
    <t>FY21</t>
  </si>
  <si>
    <t>FY22</t>
  </si>
  <si>
    <t>FY23</t>
  </si>
  <si>
    <t>FY19</t>
  </si>
  <si>
    <t>FY18</t>
  </si>
  <si>
    <t>Q120</t>
  </si>
  <si>
    <t>Q220</t>
  </si>
  <si>
    <t>Q320</t>
  </si>
  <si>
    <t>Q420</t>
  </si>
  <si>
    <t>Vessel Revenue</t>
  </si>
  <si>
    <t>Rev</t>
  </si>
  <si>
    <t>OpEx</t>
  </si>
  <si>
    <t>Vessel operating Cost</t>
  </si>
  <si>
    <t>Voyage exp.</t>
  </si>
  <si>
    <t>Depreciation - owned or sale and leaseback vessels</t>
  </si>
  <si>
    <t>Depreciation - right of use assets for vessels</t>
  </si>
  <si>
    <t>Vessel impairment</t>
  </si>
  <si>
    <t>Impairment of goodwill</t>
  </si>
  <si>
    <t>G&amp;A</t>
  </si>
  <si>
    <t>Net loss on sales of vessels</t>
  </si>
  <si>
    <t>Operating Income</t>
  </si>
  <si>
    <t>Financial Exp.</t>
  </si>
  <si>
    <t xml:space="preserve">Other </t>
  </si>
  <si>
    <t>Net income</t>
  </si>
  <si>
    <t>EPS</t>
  </si>
  <si>
    <t>Cash</t>
  </si>
  <si>
    <t>AR</t>
  </si>
  <si>
    <t>Prepaid Exp.</t>
  </si>
  <si>
    <t>Inventories</t>
  </si>
  <si>
    <t>Restricted Cash</t>
  </si>
  <si>
    <t>Total Assets</t>
  </si>
  <si>
    <t>Vessels and drydock</t>
  </si>
  <si>
    <t>Right of use assets for vessels</t>
  </si>
  <si>
    <t>Other assets</t>
  </si>
  <si>
    <t>Goodwill</t>
  </si>
  <si>
    <t>Current portion of long-term bank debt and bonds</t>
  </si>
  <si>
    <t>Sales leaseback liability</t>
  </si>
  <si>
    <t>IFRS16 lease liability</t>
  </si>
  <si>
    <t>AP</t>
  </si>
  <si>
    <t>Accrued exp.</t>
  </si>
  <si>
    <t>Long-term bnk debt and bonds</t>
  </si>
  <si>
    <t>Sales and leaseback liability</t>
  </si>
  <si>
    <t>total liabilities</t>
  </si>
  <si>
    <t>Total current liablities</t>
  </si>
  <si>
    <t>Total non-current liablities</t>
  </si>
  <si>
    <t>MR = Mediam Range Tanker</t>
  </si>
  <si>
    <t>TCE Rate</t>
  </si>
  <si>
    <t>LR2</t>
  </si>
  <si>
    <t>MR</t>
  </si>
  <si>
    <t>HM</t>
  </si>
  <si>
    <t>Company TCE Rate</t>
  </si>
  <si>
    <t>TCE</t>
  </si>
  <si>
    <t>adj. EBITDA</t>
  </si>
  <si>
    <t>HM = Handymax, Short Range, short Voyage length smaller Cargo Size</t>
  </si>
  <si>
    <t>LR2 = Long Range Tanker, highest Cargo Size Range, Longest Voyage length</t>
  </si>
  <si>
    <t>Q119</t>
  </si>
  <si>
    <t>Q219</t>
  </si>
  <si>
    <t>Q319</t>
  </si>
  <si>
    <t>Q419</t>
  </si>
  <si>
    <t>Q118</t>
  </si>
  <si>
    <t>Q218</t>
  </si>
  <si>
    <t>Q318</t>
  </si>
  <si>
    <t>Q418</t>
  </si>
  <si>
    <t>Revenue y/y</t>
  </si>
  <si>
    <t>adj EBITDA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</si>
</sst>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67" fontId="0" fillId="0" borderId="0" xfId="0" applyNumberFormat="1"/>
    <xf numFmtId="169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TCE Rate &amp; adj.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Main!$B$23</c:f>
              <c:strCache>
                <c:ptCount val="1"/>
                <c:pt idx="0">
                  <c:v>TCE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Main!$C$21:$V$22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Main!$C$23:$V$23</c:f>
              <c:numCache>
                <c:formatCode>General</c:formatCode>
                <c:ptCount val="20"/>
                <c:pt idx="0">
                  <c:v>13331</c:v>
                </c:pt>
                <c:pt idx="1">
                  <c:v>12301</c:v>
                </c:pt>
                <c:pt idx="2">
                  <c:v>10519</c:v>
                </c:pt>
                <c:pt idx="3">
                  <c:v>15008</c:v>
                </c:pt>
                <c:pt idx="4">
                  <c:v>18570</c:v>
                </c:pt>
                <c:pt idx="5">
                  <c:v>14348</c:v>
                </c:pt>
                <c:pt idx="6">
                  <c:v>13560</c:v>
                </c:pt>
                <c:pt idx="7">
                  <c:v>19910</c:v>
                </c:pt>
                <c:pt idx="8">
                  <c:v>22644</c:v>
                </c:pt>
                <c:pt idx="9">
                  <c:v>29693</c:v>
                </c:pt>
                <c:pt idx="10">
                  <c:v>15100</c:v>
                </c:pt>
                <c:pt idx="11">
                  <c:v>11608</c:v>
                </c:pt>
                <c:pt idx="12">
                  <c:v>11166</c:v>
                </c:pt>
                <c:pt idx="13">
                  <c:v>11954</c:v>
                </c:pt>
                <c:pt idx="14">
                  <c:v>10139</c:v>
                </c:pt>
                <c:pt idx="15">
                  <c:v>12615</c:v>
                </c:pt>
                <c:pt idx="16">
                  <c:v>15415</c:v>
                </c:pt>
                <c:pt idx="17">
                  <c:v>36006</c:v>
                </c:pt>
                <c:pt idx="18">
                  <c:v>44152</c:v>
                </c:pt>
                <c:pt idx="19">
                  <c:v>45611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5-40FA-B773-2ECC19EF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1536"/>
        <c:axId val="155679232"/>
      </c:lineChart>
      <c:lineChart>
        <c:grouping val="standard"/>
        <c:varyColors val="0"/>
        <c:ser>
          <c:idx val="1"/>
          <c:order val="1"/>
          <c:tx>
            <c:strRef>
              <c:f>Main!$B$24</c:f>
              <c:strCache>
                <c:ptCount val="1"/>
                <c:pt idx="0">
                  <c:v>adj. EBITDA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Main!$C$21:$N$22</c:f>
              <c:strCache>
                <c:ptCount val="1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</c:strCache>
            </c:strRef>
          </c:cat>
          <c:val>
            <c:numRef>
              <c:f>Main!$C$24:$V$24</c:f>
              <c:numCache>
                <c:formatCode>General</c:formatCode>
                <c:ptCount val="20"/>
                <c:pt idx="0">
                  <c:v>57.6</c:v>
                </c:pt>
                <c:pt idx="1">
                  <c:v>47.3</c:v>
                </c:pt>
                <c:pt idx="3">
                  <c:v>78</c:v>
                </c:pt>
                <c:pt idx="4">
                  <c:v>113.2</c:v>
                </c:pt>
                <c:pt idx="5">
                  <c:v>71.8</c:v>
                </c:pt>
                <c:pt idx="6">
                  <c:v>54.5</c:v>
                </c:pt>
                <c:pt idx="7">
                  <c:v>124.4</c:v>
                </c:pt>
                <c:pt idx="8">
                  <c:v>159</c:v>
                </c:pt>
                <c:pt idx="9">
                  <c:v>252</c:v>
                </c:pt>
                <c:pt idx="10">
                  <c:v>82</c:v>
                </c:pt>
                <c:pt idx="11">
                  <c:v>45</c:v>
                </c:pt>
                <c:pt idx="12">
                  <c:v>42</c:v>
                </c:pt>
                <c:pt idx="13">
                  <c:v>50</c:v>
                </c:pt>
                <c:pt idx="14">
                  <c:v>25</c:v>
                </c:pt>
                <c:pt idx="15">
                  <c:v>57</c:v>
                </c:pt>
                <c:pt idx="16">
                  <c:v>79</c:v>
                </c:pt>
                <c:pt idx="17">
                  <c:v>290</c:v>
                </c:pt>
                <c:pt idx="18">
                  <c:v>360</c:v>
                </c:pt>
                <c:pt idx="19">
                  <c:v>351.8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5-40FA-B773-2ECC19EF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89472"/>
        <c:axId val="207770928"/>
      </c:lineChart>
      <c:catAx>
        <c:axId val="1672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79232"/>
        <c:crosses val="autoZero"/>
        <c:auto val="1"/>
        <c:lblAlgn val="ctr"/>
        <c:lblOffset val="100"/>
        <c:noMultiLvlLbl val="0"/>
      </c:catAx>
      <c:valAx>
        <c:axId val="1556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51536"/>
        <c:crosses val="autoZero"/>
        <c:crossBetween val="between"/>
      </c:valAx>
      <c:valAx>
        <c:axId val="20777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89472"/>
        <c:crosses val="max"/>
        <c:crossBetween val="between"/>
      </c:valAx>
      <c:catAx>
        <c:axId val="341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7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26</xdr:row>
      <xdr:rowOff>33337</xdr:rowOff>
    </xdr:from>
    <xdr:to>
      <xdr:col>15</xdr:col>
      <xdr:colOff>247649</xdr:colOff>
      <xdr:row>43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83D2C8-772F-3CCF-5EC1-B75F8DB0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4"/>
  <sheetViews>
    <sheetView topLeftCell="A13" workbookViewId="0">
      <selection activeCell="F28" sqref="F28"/>
    </sheetView>
  </sheetViews>
  <sheetFormatPr baseColWidth="10" defaultColWidth="9.140625" defaultRowHeight="15" x14ac:dyDescent="0.25"/>
  <cols>
    <col min="2" max="2" width="11.140625" customWidth="1"/>
  </cols>
  <sheetData>
    <row r="3" spans="2:17" x14ac:dyDescent="0.25">
      <c r="B3" t="s">
        <v>0</v>
      </c>
      <c r="P3" t="s">
        <v>1</v>
      </c>
      <c r="Q3">
        <f>56.31</f>
        <v>56.31</v>
      </c>
    </row>
    <row r="4" spans="2:17" x14ac:dyDescent="0.25">
      <c r="P4" t="s">
        <v>2</v>
      </c>
      <c r="Q4">
        <v>63.511000000000003</v>
      </c>
    </row>
    <row r="5" spans="2:17" x14ac:dyDescent="0.25">
      <c r="P5" t="s">
        <v>3</v>
      </c>
      <c r="Q5">
        <f>Q3*Q4</f>
        <v>3576.3044100000002</v>
      </c>
    </row>
    <row r="6" spans="2:17" x14ac:dyDescent="0.25">
      <c r="B6" t="s">
        <v>7</v>
      </c>
      <c r="P6" t="s">
        <v>4</v>
      </c>
      <c r="Q6" s="5">
        <f>Model!V24</f>
        <v>376.87</v>
      </c>
    </row>
    <row r="7" spans="2:17" x14ac:dyDescent="0.25">
      <c r="B7" t="s">
        <v>8</v>
      </c>
      <c r="P7" t="s">
        <v>5</v>
      </c>
      <c r="Q7" s="5">
        <f>Model!V45</f>
        <v>2052.12</v>
      </c>
    </row>
    <row r="8" spans="2:17" x14ac:dyDescent="0.25">
      <c r="P8" t="s">
        <v>6</v>
      </c>
      <c r="Q8" s="5">
        <f>Q5-Q6+Q7</f>
        <v>5251.5544100000006</v>
      </c>
    </row>
    <row r="9" spans="2:17" x14ac:dyDescent="0.25">
      <c r="B9" t="s">
        <v>73</v>
      </c>
    </row>
    <row r="10" spans="2:17" x14ac:dyDescent="0.25">
      <c r="B10" t="s">
        <v>64</v>
      </c>
    </row>
    <row r="11" spans="2:17" x14ac:dyDescent="0.25">
      <c r="B11" t="s">
        <v>72</v>
      </c>
    </row>
    <row r="13" spans="2:17" x14ac:dyDescent="0.25">
      <c r="B13" t="s">
        <v>65</v>
      </c>
    </row>
    <row r="14" spans="2:17" x14ac:dyDescent="0.25">
      <c r="C14" t="s">
        <v>13</v>
      </c>
      <c r="D14" t="s">
        <v>14</v>
      </c>
      <c r="E14" t="s">
        <v>15</v>
      </c>
      <c r="F14" t="s">
        <v>16</v>
      </c>
    </row>
    <row r="15" spans="2:17" x14ac:dyDescent="0.25">
      <c r="B15" t="s">
        <v>66</v>
      </c>
      <c r="C15">
        <v>14475</v>
      </c>
      <c r="D15">
        <v>36065</v>
      </c>
      <c r="E15">
        <v>48152</v>
      </c>
      <c r="F15">
        <v>52023</v>
      </c>
    </row>
    <row r="16" spans="2:17" x14ac:dyDescent="0.25">
      <c r="B16" t="s">
        <v>67</v>
      </c>
      <c r="C16">
        <v>16305</v>
      </c>
      <c r="D16">
        <v>34904</v>
      </c>
      <c r="E16">
        <v>41143</v>
      </c>
      <c r="F16">
        <v>39783</v>
      </c>
    </row>
    <row r="17" spans="2:22" x14ac:dyDescent="0.25">
      <c r="B17" t="s">
        <v>68</v>
      </c>
      <c r="C17">
        <v>15949</v>
      </c>
      <c r="D17">
        <v>41831</v>
      </c>
      <c r="E17">
        <v>46231</v>
      </c>
      <c r="F17">
        <v>52065</v>
      </c>
    </row>
    <row r="21" spans="2:22" x14ac:dyDescent="0.25">
      <c r="B21" t="s">
        <v>69</v>
      </c>
    </row>
    <row r="22" spans="2:22" x14ac:dyDescent="0.25">
      <c r="C22" t="s">
        <v>78</v>
      </c>
      <c r="D22" t="s">
        <v>79</v>
      </c>
      <c r="E22" t="s">
        <v>80</v>
      </c>
      <c r="F22" t="s">
        <v>81</v>
      </c>
      <c r="G22" t="s">
        <v>74</v>
      </c>
      <c r="H22" t="s">
        <v>75</v>
      </c>
      <c r="I22" t="s">
        <v>76</v>
      </c>
      <c r="J22" t="s">
        <v>77</v>
      </c>
      <c r="K22" t="s">
        <v>24</v>
      </c>
      <c r="L22" t="s">
        <v>25</v>
      </c>
      <c r="M22" t="s">
        <v>26</v>
      </c>
      <c r="N22" t="s">
        <v>27</v>
      </c>
      <c r="O22" t="s">
        <v>9</v>
      </c>
      <c r="P22" t="s">
        <v>10</v>
      </c>
      <c r="Q22" t="s">
        <v>11</v>
      </c>
      <c r="R22" t="s">
        <v>12</v>
      </c>
      <c r="S22" t="s">
        <v>13</v>
      </c>
      <c r="T22" t="s">
        <v>14</v>
      </c>
      <c r="U22" t="s">
        <v>15</v>
      </c>
      <c r="V22" t="s">
        <v>16</v>
      </c>
    </row>
    <row r="23" spans="2:22" x14ac:dyDescent="0.25">
      <c r="B23" t="s">
        <v>70</v>
      </c>
      <c r="C23">
        <v>13331</v>
      </c>
      <c r="D23">
        <v>12301</v>
      </c>
      <c r="E23">
        <v>10519</v>
      </c>
      <c r="F23">
        <v>15008</v>
      </c>
      <c r="G23">
        <v>18570</v>
      </c>
      <c r="H23">
        <v>14348</v>
      </c>
      <c r="I23">
        <v>13560</v>
      </c>
      <c r="J23">
        <v>19910</v>
      </c>
      <c r="K23">
        <v>22644</v>
      </c>
      <c r="L23">
        <v>29693</v>
      </c>
      <c r="M23">
        <v>15100</v>
      </c>
      <c r="N23">
        <v>11608</v>
      </c>
      <c r="O23">
        <v>11166</v>
      </c>
      <c r="P23">
        <v>11954</v>
      </c>
      <c r="Q23">
        <v>10139</v>
      </c>
      <c r="R23">
        <v>12615</v>
      </c>
      <c r="S23">
        <v>15415</v>
      </c>
      <c r="T23">
        <v>36006</v>
      </c>
      <c r="U23">
        <v>44152</v>
      </c>
      <c r="V23">
        <v>45611</v>
      </c>
    </row>
    <row r="24" spans="2:22" x14ac:dyDescent="0.25">
      <c r="B24" t="s">
        <v>71</v>
      </c>
      <c r="C24">
        <v>57.6</v>
      </c>
      <c r="D24">
        <f>H24-24.5</f>
        <v>47.3</v>
      </c>
      <c r="F24">
        <v>78</v>
      </c>
      <c r="G24">
        <v>113.2</v>
      </c>
      <c r="H24">
        <v>71.8</v>
      </c>
      <c r="I24">
        <v>54.5</v>
      </c>
      <c r="J24">
        <v>124.4</v>
      </c>
      <c r="K24">
        <v>159</v>
      </c>
      <c r="L24">
        <v>252</v>
      </c>
      <c r="M24">
        <v>82</v>
      </c>
      <c r="N24">
        <v>45</v>
      </c>
      <c r="O24">
        <v>42</v>
      </c>
      <c r="P24">
        <v>50</v>
      </c>
      <c r="Q24">
        <v>25</v>
      </c>
      <c r="R24">
        <v>57</v>
      </c>
      <c r="S24">
        <v>79</v>
      </c>
      <c r="T24">
        <v>290</v>
      </c>
      <c r="U24">
        <v>360</v>
      </c>
      <c r="V24">
        <v>351.8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5743-E4D2-4105-B459-0C870BE2ADBC}">
  <dimension ref="A1:W45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X10" sqref="X10"/>
    </sheetView>
  </sheetViews>
  <sheetFormatPr baseColWidth="10" defaultRowHeight="15" x14ac:dyDescent="0.25"/>
  <cols>
    <col min="1" max="1" width="47.140625" bestFit="1" customWidth="1"/>
  </cols>
  <sheetData>
    <row r="1" spans="1:23" x14ac:dyDescent="0.25">
      <c r="B1" t="s">
        <v>24</v>
      </c>
      <c r="C1" t="s">
        <v>25</v>
      </c>
      <c r="D1" t="s">
        <v>26</v>
      </c>
      <c r="E1" t="s">
        <v>27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R1" t="s">
        <v>23</v>
      </c>
      <c r="S1" t="s">
        <v>22</v>
      </c>
      <c r="T1" t="s">
        <v>18</v>
      </c>
      <c r="U1" t="s">
        <v>19</v>
      </c>
      <c r="V1" t="s">
        <v>20</v>
      </c>
      <c r="W1" t="s">
        <v>21</v>
      </c>
    </row>
    <row r="2" spans="1:23" s="1" customFormat="1" x14ac:dyDescent="0.25">
      <c r="A2" s="1" t="s">
        <v>29</v>
      </c>
      <c r="B2" s="4">
        <f>B3</f>
        <v>254.167</v>
      </c>
      <c r="C2" s="4">
        <f t="shared" ref="C2" si="0">C3</f>
        <v>0</v>
      </c>
      <c r="D2" s="4">
        <f t="shared" ref="D2" si="1">D3</f>
        <v>0</v>
      </c>
      <c r="E2" s="4">
        <f t="shared" ref="E2" si="2">E3</f>
        <v>0</v>
      </c>
      <c r="F2" s="4">
        <f>F3</f>
        <v>134.16</v>
      </c>
      <c r="G2" s="4">
        <f t="shared" ref="G2" si="3">G3</f>
        <v>139.4</v>
      </c>
      <c r="H2" s="4">
        <f t="shared" ref="H2" si="4">H3</f>
        <v>119.27</v>
      </c>
      <c r="I2" s="4">
        <f t="shared" ref="I2" si="5">I3</f>
        <v>147.9</v>
      </c>
      <c r="J2" s="4">
        <f t="shared" ref="J2" si="6">J3</f>
        <v>174.047</v>
      </c>
      <c r="K2" s="4">
        <f t="shared" ref="K2" si="7">K3</f>
        <v>405.07</v>
      </c>
      <c r="L2" s="4">
        <f t="shared" ref="L2:M2" si="8">L3</f>
        <v>489.99</v>
      </c>
      <c r="M2" s="4">
        <f t="shared" si="8"/>
        <v>493.69299999999998</v>
      </c>
      <c r="R2" s="4">
        <f t="shared" ref="R2:U2" si="9">R3</f>
        <v>585.04700000000003</v>
      </c>
      <c r="S2" s="4">
        <f t="shared" si="9"/>
        <v>704.32500000000005</v>
      </c>
      <c r="T2" s="4">
        <f t="shared" si="9"/>
        <v>915.89200000000005</v>
      </c>
      <c r="U2" s="4">
        <f t="shared" si="9"/>
        <v>540.79999999999995</v>
      </c>
      <c r="V2" s="4">
        <f>V3</f>
        <v>1562.8</v>
      </c>
    </row>
    <row r="3" spans="1:23" x14ac:dyDescent="0.25">
      <c r="A3" t="s">
        <v>28</v>
      </c>
      <c r="B3" s="5">
        <v>254.167</v>
      </c>
      <c r="C3" s="5"/>
      <c r="D3" s="5"/>
      <c r="E3" s="5"/>
      <c r="F3" s="5">
        <v>134.16</v>
      </c>
      <c r="G3" s="5">
        <v>139.4</v>
      </c>
      <c r="H3" s="5">
        <v>119.27</v>
      </c>
      <c r="I3" s="5">
        <v>147.9</v>
      </c>
      <c r="J3" s="5">
        <v>174.047</v>
      </c>
      <c r="K3" s="5">
        <v>405.07</v>
      </c>
      <c r="L3" s="5">
        <v>489.99</v>
      </c>
      <c r="M3" s="5">
        <f>V3-L3-K3-J3</f>
        <v>493.69299999999998</v>
      </c>
      <c r="R3" s="5">
        <v>585.04700000000003</v>
      </c>
      <c r="S3" s="5">
        <v>704.32500000000005</v>
      </c>
      <c r="T3" s="5">
        <v>915.89200000000005</v>
      </c>
      <c r="U3" s="5">
        <v>540.79999999999995</v>
      </c>
      <c r="V3" s="5">
        <v>1562.8</v>
      </c>
    </row>
    <row r="4" spans="1:23" s="1" customFormat="1" x14ac:dyDescent="0.25">
      <c r="A4" s="1" t="s">
        <v>30</v>
      </c>
      <c r="B4" s="4">
        <f t="shared" ref="B4" si="10">SUM(B5:B12)</f>
        <v>162.80000000000001</v>
      </c>
      <c r="C4" s="4">
        <f t="shared" ref="C4" si="11">SUM(C5:C12)</f>
        <v>0</v>
      </c>
      <c r="D4" s="4">
        <f t="shared" ref="D4" si="12">SUM(D5:D12)</f>
        <v>0</v>
      </c>
      <c r="E4" s="4">
        <f t="shared" ref="E4" si="13">SUM(E5:E12)</f>
        <v>0</v>
      </c>
      <c r="F4" s="4">
        <f t="shared" ref="F4" si="14">SUM(F5:F12)</f>
        <v>158.785</v>
      </c>
      <c r="G4" s="4">
        <f t="shared" ref="G4" si="15">SUM(G5:G12)</f>
        <v>154.70000000000002</v>
      </c>
      <c r="H4" s="4">
        <f t="shared" ref="H4" si="16">SUM(H5:H12)</f>
        <v>159.55000000000001</v>
      </c>
      <c r="I4" s="4">
        <f t="shared" ref="I4" si="17">SUM(I5:I12)</f>
        <v>157.85900000000001</v>
      </c>
      <c r="J4" s="4">
        <f t="shared" ref="J4" si="18">SUM(J5:J12)</f>
        <v>220.803</v>
      </c>
      <c r="K4" s="4">
        <f t="shared" ref="K4" si="19">SUM(K5:K12)</f>
        <v>175.39000000000001</v>
      </c>
      <c r="L4" s="4">
        <f t="shared" ref="L4:M4" si="20">SUM(L5:L12)</f>
        <v>184.19000000000003</v>
      </c>
      <c r="M4" s="4">
        <f t="shared" si="20"/>
        <v>184.53700000000003</v>
      </c>
      <c r="R4" s="4">
        <f t="shared" ref="R4:U4" si="21">SUM(R5:R12)</f>
        <v>574.226</v>
      </c>
      <c r="S4" s="4">
        <f t="shared" si="21"/>
        <v>574.24900000000002</v>
      </c>
      <c r="T4" s="4">
        <f t="shared" si="21"/>
        <v>670.24</v>
      </c>
      <c r="U4" s="4">
        <f t="shared" si="21"/>
        <v>631.15000000000009</v>
      </c>
      <c r="V4" s="4">
        <f>SUM(V5:V12)</f>
        <v>764.92</v>
      </c>
    </row>
    <row r="5" spans="1:23" x14ac:dyDescent="0.25">
      <c r="A5" t="s">
        <v>31</v>
      </c>
      <c r="B5" s="5">
        <v>81.400000000000006</v>
      </c>
      <c r="C5" s="5"/>
      <c r="D5" s="5"/>
      <c r="E5" s="5"/>
      <c r="F5" s="5">
        <v>83.3</v>
      </c>
      <c r="G5" s="5">
        <v>80.599999999999994</v>
      </c>
      <c r="H5" s="5">
        <v>85.8</v>
      </c>
      <c r="I5" s="5">
        <v>85.058999999999997</v>
      </c>
      <c r="J5" s="5">
        <v>84.83</v>
      </c>
      <c r="K5" s="5">
        <v>76.900000000000006</v>
      </c>
      <c r="L5" s="5">
        <v>75.8</v>
      </c>
      <c r="M5" s="5">
        <f t="shared" ref="M5:M15" si="22">V5-L5-K5-J5</f>
        <v>86.190000000000012</v>
      </c>
      <c r="R5" s="5">
        <v>280.45999999999998</v>
      </c>
      <c r="S5" s="5">
        <v>294.5</v>
      </c>
      <c r="T5" s="5">
        <v>333.74</v>
      </c>
      <c r="U5" s="5">
        <v>334.8</v>
      </c>
      <c r="V5" s="5">
        <v>323.72000000000003</v>
      </c>
    </row>
    <row r="6" spans="1:23" s="2" customFormat="1" x14ac:dyDescent="0.25">
      <c r="A6" s="2" t="s">
        <v>32</v>
      </c>
      <c r="B6" s="6">
        <v>4.2</v>
      </c>
      <c r="C6" s="6"/>
      <c r="D6" s="6"/>
      <c r="E6" s="6"/>
      <c r="F6" s="6">
        <v>1.385</v>
      </c>
      <c r="G6" s="6">
        <v>1.4</v>
      </c>
      <c r="H6" s="6">
        <v>0.6</v>
      </c>
      <c r="I6" s="6">
        <v>0</v>
      </c>
      <c r="J6" s="6">
        <v>2.0230000000000001</v>
      </c>
      <c r="K6" s="6">
        <v>23.4</v>
      </c>
      <c r="L6" s="6">
        <v>33.700000000000003</v>
      </c>
      <c r="M6" s="5">
        <f t="shared" si="22"/>
        <v>33.47699999999999</v>
      </c>
      <c r="R6" s="6">
        <v>5.1459999999999999</v>
      </c>
      <c r="S6" s="6">
        <v>6.16</v>
      </c>
      <c r="T6" s="6">
        <v>7.9</v>
      </c>
      <c r="U6" s="6">
        <v>3.45</v>
      </c>
      <c r="V6" s="6">
        <v>92.6</v>
      </c>
    </row>
    <row r="7" spans="1:23" s="2" customFormat="1" x14ac:dyDescent="0.25">
      <c r="A7" s="2" t="s">
        <v>33</v>
      </c>
      <c r="B7" s="6">
        <v>60</v>
      </c>
      <c r="C7" s="6"/>
      <c r="D7" s="6"/>
      <c r="E7" s="6"/>
      <c r="F7" s="6">
        <v>60.6</v>
      </c>
      <c r="G7" s="6">
        <v>59.4</v>
      </c>
      <c r="H7" s="6">
        <v>60.1</v>
      </c>
      <c r="I7" s="6">
        <v>60</v>
      </c>
      <c r="J7" s="6">
        <v>53.82</v>
      </c>
      <c r="K7" s="6">
        <v>50.81</v>
      </c>
      <c r="L7" s="6">
        <v>50.9</v>
      </c>
      <c r="M7" s="5">
        <f t="shared" si="22"/>
        <v>12.469999999999992</v>
      </c>
      <c r="R7" s="6">
        <v>59.63</v>
      </c>
      <c r="S7" s="6">
        <v>180</v>
      </c>
      <c r="T7" s="6">
        <v>194.2</v>
      </c>
      <c r="U7" s="6">
        <v>197.5</v>
      </c>
      <c r="V7" s="6">
        <v>168</v>
      </c>
    </row>
    <row r="8" spans="1:23" s="2" customFormat="1" x14ac:dyDescent="0.25">
      <c r="A8" s="2" t="s">
        <v>34</v>
      </c>
      <c r="B8" s="6"/>
      <c r="C8" s="6"/>
      <c r="D8" s="6"/>
      <c r="E8" s="6"/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5">
        <f t="shared" si="22"/>
        <v>38.799999999999997</v>
      </c>
      <c r="R8" s="6">
        <v>176.72</v>
      </c>
      <c r="S8" s="6">
        <v>26.9</v>
      </c>
      <c r="T8" s="6">
        <v>51.5</v>
      </c>
      <c r="U8" s="6">
        <v>42.7</v>
      </c>
      <c r="V8" s="6">
        <v>38.799999999999997</v>
      </c>
    </row>
    <row r="9" spans="1:23" x14ac:dyDescent="0.25">
      <c r="A9" s="2" t="s">
        <v>35</v>
      </c>
      <c r="B9" s="6"/>
      <c r="C9" s="6"/>
      <c r="D9" s="6"/>
      <c r="E9" s="6"/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5">
        <f t="shared" si="22"/>
        <v>-12.7</v>
      </c>
      <c r="R9" s="6">
        <v>0</v>
      </c>
      <c r="S9" s="6">
        <v>4.399</v>
      </c>
      <c r="T9" s="6">
        <v>14.2</v>
      </c>
      <c r="U9" s="6">
        <v>0</v>
      </c>
      <c r="V9" s="6">
        <v>-12.7</v>
      </c>
    </row>
    <row r="10" spans="1:23" x14ac:dyDescent="0.25">
      <c r="A10" s="2" t="s">
        <v>36</v>
      </c>
      <c r="B10" s="6"/>
      <c r="C10" s="6"/>
      <c r="D10" s="6"/>
      <c r="E10" s="6"/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5">
        <f t="shared" si="22"/>
        <v>0</v>
      </c>
      <c r="R10" s="6">
        <v>0</v>
      </c>
      <c r="S10" s="6">
        <v>0</v>
      </c>
      <c r="T10" s="6">
        <v>2.6</v>
      </c>
      <c r="U10" s="6">
        <v>0</v>
      </c>
      <c r="V10" s="6">
        <v>0</v>
      </c>
    </row>
    <row r="11" spans="1:23" x14ac:dyDescent="0.25">
      <c r="A11" s="2" t="s">
        <v>37</v>
      </c>
      <c r="B11" s="6">
        <v>17.2</v>
      </c>
      <c r="C11" s="6"/>
      <c r="D11" s="6"/>
      <c r="E11" s="6"/>
      <c r="F11" s="6">
        <v>13.5</v>
      </c>
      <c r="G11" s="6">
        <v>13.3</v>
      </c>
      <c r="H11" s="6">
        <v>13.05</v>
      </c>
      <c r="I11" s="6">
        <v>12.8</v>
      </c>
      <c r="J11" s="6">
        <v>12.4</v>
      </c>
      <c r="K11" s="6">
        <v>22.8</v>
      </c>
      <c r="L11" s="6">
        <v>26.49</v>
      </c>
      <c r="M11" s="5">
        <f t="shared" si="22"/>
        <v>26.410000000000004</v>
      </c>
      <c r="R11" s="6">
        <v>0</v>
      </c>
      <c r="S11" s="6">
        <v>62.29</v>
      </c>
      <c r="T11" s="6">
        <v>66.099999999999994</v>
      </c>
      <c r="U11" s="6">
        <v>52.7</v>
      </c>
      <c r="V11" s="6">
        <v>88.1</v>
      </c>
    </row>
    <row r="12" spans="1:23" x14ac:dyDescent="0.25">
      <c r="A12" s="2" t="s">
        <v>38</v>
      </c>
      <c r="B12" s="6">
        <v>0</v>
      </c>
      <c r="C12" s="6"/>
      <c r="D12" s="6"/>
      <c r="E12" s="6"/>
      <c r="F12" s="6">
        <v>0</v>
      </c>
      <c r="G12" s="6">
        <v>0</v>
      </c>
      <c r="H12" s="6">
        <v>0</v>
      </c>
      <c r="I12" s="6">
        <v>0</v>
      </c>
      <c r="J12" s="6">
        <v>67.73</v>
      </c>
      <c r="K12" s="6">
        <v>1.48</v>
      </c>
      <c r="L12" s="6">
        <v>-2.7</v>
      </c>
      <c r="M12" s="5">
        <f t="shared" si="22"/>
        <v>-0.10999999999999943</v>
      </c>
      <c r="R12" s="6">
        <v>52.27</v>
      </c>
      <c r="S12" s="6">
        <v>0</v>
      </c>
      <c r="T12" s="6">
        <v>0</v>
      </c>
      <c r="U12" s="6">
        <v>0</v>
      </c>
      <c r="V12" s="6">
        <v>66.400000000000006</v>
      </c>
    </row>
    <row r="13" spans="1:23" s="1" customFormat="1" x14ac:dyDescent="0.25">
      <c r="A13" s="1" t="s">
        <v>39</v>
      </c>
      <c r="B13" s="4">
        <f t="shared" ref="B13:M13" si="23">B2-B4</f>
        <v>91.36699999999999</v>
      </c>
      <c r="C13" s="4">
        <f t="shared" si="23"/>
        <v>0</v>
      </c>
      <c r="D13" s="4">
        <f t="shared" si="23"/>
        <v>0</v>
      </c>
      <c r="E13" s="4">
        <f t="shared" si="23"/>
        <v>0</v>
      </c>
      <c r="F13" s="4">
        <f t="shared" si="23"/>
        <v>-24.625</v>
      </c>
      <c r="G13" s="4">
        <f t="shared" si="23"/>
        <v>-15.300000000000011</v>
      </c>
      <c r="H13" s="4">
        <f t="shared" si="23"/>
        <v>-40.280000000000015</v>
      </c>
      <c r="I13" s="4">
        <f t="shared" si="23"/>
        <v>-9.9590000000000032</v>
      </c>
      <c r="J13" s="4">
        <f t="shared" si="23"/>
        <v>-46.756</v>
      </c>
      <c r="K13" s="4">
        <f t="shared" si="23"/>
        <v>229.67999999999998</v>
      </c>
      <c r="L13" s="4">
        <f t="shared" si="23"/>
        <v>305.79999999999995</v>
      </c>
      <c r="M13" s="4">
        <f t="shared" si="23"/>
        <v>309.15599999999995</v>
      </c>
      <c r="R13" s="4">
        <f t="shared" ref="R13:U13" si="24">R2-R4</f>
        <v>10.821000000000026</v>
      </c>
      <c r="S13" s="4">
        <f t="shared" si="24"/>
        <v>130.07600000000002</v>
      </c>
      <c r="T13" s="4">
        <f t="shared" si="24"/>
        <v>245.65200000000004</v>
      </c>
      <c r="U13" s="4">
        <f t="shared" si="24"/>
        <v>-90.350000000000136</v>
      </c>
      <c r="V13" s="4">
        <f>V2-V4</f>
        <v>797.88</v>
      </c>
    </row>
    <row r="14" spans="1:23" x14ac:dyDescent="0.25">
      <c r="A14" s="2" t="s">
        <v>40</v>
      </c>
      <c r="B14" s="6">
        <v>44.2</v>
      </c>
      <c r="C14" s="6"/>
      <c r="D14" s="6"/>
      <c r="E14" s="6"/>
      <c r="F14" s="6">
        <v>33.840000000000003</v>
      </c>
      <c r="G14" s="6">
        <v>35.719000000000001</v>
      </c>
      <c r="H14" s="6">
        <v>32.76</v>
      </c>
      <c r="I14" s="6">
        <v>38.15</v>
      </c>
      <c r="J14" s="6">
        <v>37.799999999999997</v>
      </c>
      <c r="K14" s="6">
        <v>39.869999999999997</v>
      </c>
      <c r="L14" s="6">
        <v>40.1</v>
      </c>
      <c r="M14" s="5">
        <f t="shared" si="22"/>
        <v>52.030000000000015</v>
      </c>
      <c r="R14" s="6">
        <v>186.6</v>
      </c>
      <c r="S14" s="6">
        <v>186.23</v>
      </c>
      <c r="T14" s="6">
        <v>154.97</v>
      </c>
      <c r="U14" s="6">
        <v>144.1</v>
      </c>
      <c r="V14" s="6">
        <v>169.8</v>
      </c>
    </row>
    <row r="15" spans="1:23" x14ac:dyDescent="0.25">
      <c r="A15" s="2" t="s">
        <v>41</v>
      </c>
      <c r="B15" s="5"/>
      <c r="C15" s="5"/>
      <c r="D15" s="5"/>
      <c r="E15" s="5"/>
      <c r="F15" s="5">
        <v>3.8</v>
      </c>
      <c r="G15" s="5">
        <f>1.75</f>
        <v>1.75</v>
      </c>
      <c r="H15" s="5">
        <v>0</v>
      </c>
      <c r="I15" s="5">
        <v>-2.2200000000000002</v>
      </c>
      <c r="J15" s="5">
        <v>-0.2</v>
      </c>
      <c r="K15" s="5">
        <v>-1.44</v>
      </c>
      <c r="L15" s="5">
        <f>-0.5</f>
        <v>-0.5</v>
      </c>
      <c r="M15" s="5">
        <f t="shared" si="22"/>
        <v>-7.06</v>
      </c>
      <c r="R15" s="5">
        <f>-4.4+0.6+17.8</f>
        <v>14</v>
      </c>
      <c r="S15" s="5">
        <f>-8.1+0.4</f>
        <v>-7.6999999999999993</v>
      </c>
      <c r="T15" s="5">
        <f>-3</f>
        <v>-3</v>
      </c>
      <c r="U15" s="5">
        <f>5-3.6-2</f>
        <v>-0.60000000000000009</v>
      </c>
      <c r="V15" s="5">
        <f>-0.4-6.8-2</f>
        <v>-9.1999999999999993</v>
      </c>
    </row>
    <row r="16" spans="1:23" x14ac:dyDescent="0.25">
      <c r="A16" s="2" t="s">
        <v>71</v>
      </c>
      <c r="B16" s="5">
        <f>B17+B14+B7</f>
        <v>151.36699999999999</v>
      </c>
      <c r="C16" s="5">
        <f t="shared" ref="C16:M16" si="25">C17+C14+C7</f>
        <v>0</v>
      </c>
      <c r="D16" s="5">
        <f t="shared" si="25"/>
        <v>0</v>
      </c>
      <c r="E16" s="5">
        <f t="shared" si="25"/>
        <v>0</v>
      </c>
      <c r="F16" s="5">
        <f t="shared" si="25"/>
        <v>32.175000000000004</v>
      </c>
      <c r="G16" s="5">
        <f t="shared" si="25"/>
        <v>42.349999999999987</v>
      </c>
      <c r="H16" s="5">
        <f t="shared" si="25"/>
        <v>19.819999999999979</v>
      </c>
      <c r="I16" s="5">
        <f t="shared" si="25"/>
        <v>52.260999999999996</v>
      </c>
      <c r="J16" s="5">
        <f t="shared" si="25"/>
        <v>7.2640000000000029</v>
      </c>
      <c r="K16" s="5">
        <f t="shared" si="25"/>
        <v>281.92999999999995</v>
      </c>
      <c r="L16" s="5">
        <f t="shared" si="25"/>
        <v>357.19999999999993</v>
      </c>
      <c r="M16" s="5">
        <f>M17+M14+M7+M8</f>
        <v>367.48599999999993</v>
      </c>
      <c r="R16" s="5">
        <f t="shared" ref="R16" si="26">R17+R14+R7+R8</f>
        <v>233.17100000000002</v>
      </c>
      <c r="S16" s="5">
        <f t="shared" ref="S16" si="27">S17+S14+S7+S8</f>
        <v>344.67599999999999</v>
      </c>
      <c r="T16" s="5">
        <f t="shared" ref="T16:U16" si="28">T17+T14+T7+T8</f>
        <v>494.35200000000003</v>
      </c>
      <c r="U16" s="5">
        <f t="shared" si="28"/>
        <v>150.44999999999987</v>
      </c>
      <c r="V16" s="5">
        <f>V17+V14+V7+V8</f>
        <v>1013.8799999999999</v>
      </c>
    </row>
    <row r="17" spans="1:22" s="1" customFormat="1" x14ac:dyDescent="0.25">
      <c r="A17" s="1" t="s">
        <v>42</v>
      </c>
      <c r="B17" s="4">
        <f t="shared" ref="B17" si="29">B13-B14-B15</f>
        <v>47.166999999999987</v>
      </c>
      <c r="C17" s="4">
        <f t="shared" ref="C17" si="30">C13-C14-C15</f>
        <v>0</v>
      </c>
      <c r="D17" s="4">
        <f t="shared" ref="D17" si="31">D13-D14-D15</f>
        <v>0</v>
      </c>
      <c r="E17" s="4">
        <f t="shared" ref="E17" si="32">E13-E14-E15</f>
        <v>0</v>
      </c>
      <c r="F17" s="4">
        <f t="shared" ref="F17" si="33">F13-F14-F15</f>
        <v>-62.265000000000001</v>
      </c>
      <c r="G17" s="4">
        <f t="shared" ref="G17" si="34">G13-G14-G15</f>
        <v>-52.769000000000013</v>
      </c>
      <c r="H17" s="4">
        <f t="shared" ref="H17" si="35">H13-H14-H15</f>
        <v>-73.04000000000002</v>
      </c>
      <c r="I17" s="4">
        <f t="shared" ref="I17" si="36">I13-I14-I15</f>
        <v>-45.889000000000003</v>
      </c>
      <c r="J17" s="4">
        <f t="shared" ref="J17" si="37">J13-J14-J15</f>
        <v>-84.355999999999995</v>
      </c>
      <c r="K17" s="4">
        <f t="shared" ref="K17" si="38">K13-K14-K15</f>
        <v>191.24999999999997</v>
      </c>
      <c r="L17" s="4">
        <f t="shared" ref="L17:M17" si="39">L13-L14-L15</f>
        <v>266.19999999999993</v>
      </c>
      <c r="M17" s="4">
        <f t="shared" si="39"/>
        <v>264.18599999999992</v>
      </c>
      <c r="R17" s="4">
        <f t="shared" ref="R17:U17" si="40">R13-R14-R15</f>
        <v>-189.77899999999997</v>
      </c>
      <c r="S17" s="4">
        <f t="shared" si="40"/>
        <v>-48.453999999999965</v>
      </c>
      <c r="T17" s="4">
        <f t="shared" si="40"/>
        <v>93.682000000000045</v>
      </c>
      <c r="U17" s="4">
        <f t="shared" si="40"/>
        <v>-233.85000000000014</v>
      </c>
      <c r="V17" s="4">
        <f>V13-V14-V15</f>
        <v>637.28</v>
      </c>
    </row>
    <row r="18" spans="1:22" x14ac:dyDescent="0.25">
      <c r="A18" s="2" t="s">
        <v>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R18" s="7">
        <v>34.823999999999998</v>
      </c>
      <c r="S18" s="7">
        <v>49.856999999999999</v>
      </c>
      <c r="T18" s="7">
        <v>54.664999999999999</v>
      </c>
      <c r="U18" s="7">
        <v>54.718000000000004</v>
      </c>
      <c r="V18" s="7">
        <v>55.454999999999998</v>
      </c>
    </row>
    <row r="19" spans="1:22" s="1" customFormat="1" x14ac:dyDescent="0.25">
      <c r="A19" s="1" t="s">
        <v>43</v>
      </c>
      <c r="B19" s="3" t="e">
        <f t="shared" ref="B19" si="41">B17/B18</f>
        <v>#DIV/0!</v>
      </c>
      <c r="C19" s="3" t="e">
        <f t="shared" ref="C19" si="42">C17/C18</f>
        <v>#DIV/0!</v>
      </c>
      <c r="D19" s="3" t="e">
        <f t="shared" ref="D19" si="43">D17/D18</f>
        <v>#DIV/0!</v>
      </c>
      <c r="E19" s="3" t="e">
        <f t="shared" ref="E19" si="44">E17/E18</f>
        <v>#DIV/0!</v>
      </c>
      <c r="F19" s="3" t="e">
        <f t="shared" ref="F19" si="45">F17/F18</f>
        <v>#DIV/0!</v>
      </c>
      <c r="G19" s="3" t="e">
        <f t="shared" ref="G19" si="46">G17/G18</f>
        <v>#DIV/0!</v>
      </c>
      <c r="H19" s="3" t="e">
        <f t="shared" ref="H19" si="47">H17/H18</f>
        <v>#DIV/0!</v>
      </c>
      <c r="I19" s="3" t="e">
        <f t="shared" ref="I19" si="48">I17/I18</f>
        <v>#DIV/0!</v>
      </c>
      <c r="J19" s="3" t="e">
        <f t="shared" ref="J19" si="49">J17/J18</f>
        <v>#DIV/0!</v>
      </c>
      <c r="K19" s="3" t="e">
        <f t="shared" ref="K19" si="50">K17/K18</f>
        <v>#DIV/0!</v>
      </c>
      <c r="L19" s="3" t="e">
        <f t="shared" ref="L19" si="51">L17/L18</f>
        <v>#DIV/0!</v>
      </c>
      <c r="M19" s="3" t="e">
        <f t="shared" ref="M19" si="52">M17/M18</f>
        <v>#DIV/0!</v>
      </c>
      <c r="R19" s="3">
        <f t="shared" ref="R19:U19" si="53">R17/R18</f>
        <v>-5.4496611532276589</v>
      </c>
      <c r="S19" s="3">
        <f t="shared" si="53"/>
        <v>-0.97185951822211458</v>
      </c>
      <c r="T19" s="3">
        <f t="shared" si="53"/>
        <v>1.7137473703466577</v>
      </c>
      <c r="U19" s="3">
        <f t="shared" si="53"/>
        <v>-4.2737307650133429</v>
      </c>
      <c r="V19" s="3">
        <f>V17/V18</f>
        <v>11.491840230817781</v>
      </c>
    </row>
    <row r="20" spans="1:22" x14ac:dyDescent="0.25">
      <c r="A20" s="2" t="s">
        <v>82</v>
      </c>
      <c r="J20" s="8">
        <f t="shared" ref="J20:L20" si="54">J2/F2-1</f>
        <v>0.29730918306499698</v>
      </c>
      <c r="K20" s="8">
        <f t="shared" si="54"/>
        <v>1.9058106169296987</v>
      </c>
      <c r="L20" s="8">
        <f t="shared" si="54"/>
        <v>3.1082418043095501</v>
      </c>
      <c r="M20" s="8">
        <f>M2/I2-1</f>
        <v>2.3380189317106153</v>
      </c>
    </row>
    <row r="21" spans="1:22" s="2" customFormat="1" x14ac:dyDescent="0.25">
      <c r="A21" s="2" t="s">
        <v>83</v>
      </c>
      <c r="J21" s="8">
        <f>J16/F16-1</f>
        <v>-0.77423465423465421</v>
      </c>
      <c r="K21" s="8">
        <f>K16/G16-1</f>
        <v>5.6571428571428584</v>
      </c>
      <c r="L21" s="8">
        <f t="shared" ref="J21:L21" si="55">L16/H16-1</f>
        <v>17.022199798183667</v>
      </c>
      <c r="M21" s="8">
        <f>M16/I16-1</f>
        <v>6.0317445131168554</v>
      </c>
    </row>
    <row r="24" spans="1:22" x14ac:dyDescent="0.25">
      <c r="A24" t="s">
        <v>44</v>
      </c>
      <c r="R24">
        <v>593.65</v>
      </c>
      <c r="S24" s="5">
        <v>202.3</v>
      </c>
      <c r="T24" s="5">
        <v>187.51</v>
      </c>
      <c r="U24" s="5">
        <v>230.41</v>
      </c>
      <c r="V24" s="5">
        <v>376.87</v>
      </c>
    </row>
    <row r="25" spans="1:22" x14ac:dyDescent="0.25">
      <c r="A25" t="s">
        <v>45</v>
      </c>
      <c r="R25">
        <v>69.7</v>
      </c>
      <c r="S25" s="5">
        <v>78.17</v>
      </c>
      <c r="T25" s="5">
        <v>33</v>
      </c>
      <c r="U25" s="5">
        <v>38.06</v>
      </c>
      <c r="V25" s="5">
        <v>276.7</v>
      </c>
    </row>
    <row r="26" spans="1:22" x14ac:dyDescent="0.25">
      <c r="A26" t="s">
        <v>46</v>
      </c>
      <c r="R26">
        <v>15.6</v>
      </c>
      <c r="S26" s="5">
        <v>13.85</v>
      </c>
      <c r="T26" s="5">
        <v>12.43</v>
      </c>
      <c r="U26" s="5">
        <v>7.95</v>
      </c>
      <c r="V26" s="5">
        <v>18.149999999999999</v>
      </c>
    </row>
    <row r="27" spans="1:22" x14ac:dyDescent="0.25">
      <c r="A27" t="s">
        <v>47</v>
      </c>
      <c r="R27">
        <v>8.3000000000000007</v>
      </c>
      <c r="S27" s="5">
        <v>8.64</v>
      </c>
      <c r="T27" s="5">
        <v>9.1999999999999993</v>
      </c>
      <c r="U27" s="5">
        <v>8.7799999999999994</v>
      </c>
      <c r="V27" s="5">
        <v>15.6</v>
      </c>
    </row>
    <row r="28" spans="1:22" x14ac:dyDescent="0.25">
      <c r="A28" t="s">
        <v>48</v>
      </c>
      <c r="R28">
        <v>0</v>
      </c>
      <c r="S28" s="5">
        <v>0</v>
      </c>
      <c r="T28" s="5">
        <v>0</v>
      </c>
      <c r="U28" s="5">
        <v>4</v>
      </c>
      <c r="V28" s="5">
        <v>0</v>
      </c>
    </row>
    <row r="29" spans="1:22" s="2" customFormat="1" x14ac:dyDescent="0.25">
      <c r="A29" s="2" t="s">
        <v>50</v>
      </c>
      <c r="R29" s="2">
        <v>3997.7</v>
      </c>
      <c r="S29" s="6">
        <v>4008.15</v>
      </c>
      <c r="T29" s="6">
        <v>4002.88</v>
      </c>
      <c r="U29" s="6">
        <v>3842.0709999999999</v>
      </c>
      <c r="V29" s="6">
        <v>3089.25</v>
      </c>
    </row>
    <row r="30" spans="1:22" x14ac:dyDescent="0.25">
      <c r="A30" s="2" t="s">
        <v>51</v>
      </c>
      <c r="R30" s="2">
        <v>0</v>
      </c>
      <c r="S30" s="5">
        <v>697.9</v>
      </c>
      <c r="T30" s="5">
        <v>807.17</v>
      </c>
      <c r="U30" s="5">
        <v>764</v>
      </c>
      <c r="V30" s="5">
        <v>689.82</v>
      </c>
    </row>
    <row r="31" spans="1:22" x14ac:dyDescent="0.25">
      <c r="A31" s="2" t="s">
        <v>52</v>
      </c>
      <c r="R31" s="2">
        <v>75.2</v>
      </c>
      <c r="S31" s="5">
        <v>131.1</v>
      </c>
      <c r="T31" s="5">
        <v>92.14</v>
      </c>
      <c r="U31" s="5">
        <v>108.9</v>
      </c>
      <c r="V31" s="5">
        <v>83.75</v>
      </c>
    </row>
    <row r="32" spans="1:22" x14ac:dyDescent="0.25">
      <c r="A32" s="2" t="s">
        <v>53</v>
      </c>
      <c r="R32" s="2">
        <v>11.5</v>
      </c>
      <c r="S32" s="5">
        <v>11.53</v>
      </c>
      <c r="T32" s="5">
        <v>8.9</v>
      </c>
      <c r="U32" s="5">
        <v>8.9</v>
      </c>
      <c r="V32" s="5">
        <v>8.1</v>
      </c>
    </row>
    <row r="33" spans="1:22" x14ac:dyDescent="0.25">
      <c r="A33" s="2" t="s">
        <v>48</v>
      </c>
      <c r="R33" s="2">
        <v>12.2</v>
      </c>
      <c r="S33" s="5">
        <v>12.2</v>
      </c>
      <c r="T33" s="5">
        <v>5.2</v>
      </c>
      <c r="U33" s="5">
        <v>0.78300000000000003</v>
      </c>
      <c r="V33" s="5">
        <v>0.78</v>
      </c>
    </row>
    <row r="34" spans="1:22" s="1" customFormat="1" x14ac:dyDescent="0.25">
      <c r="A34" s="1" t="s">
        <v>49</v>
      </c>
      <c r="R34" s="4">
        <f t="shared" ref="R34:U34" si="56">SUM(R24:R33)</f>
        <v>4783.8499999999995</v>
      </c>
      <c r="S34" s="4">
        <f t="shared" si="56"/>
        <v>5163.84</v>
      </c>
      <c r="T34" s="4">
        <f t="shared" si="56"/>
        <v>5158.43</v>
      </c>
      <c r="U34" s="4">
        <f t="shared" si="56"/>
        <v>5013.8539999999994</v>
      </c>
      <c r="V34" s="4">
        <f>SUM(V24:V33)</f>
        <v>4559.0199999999995</v>
      </c>
    </row>
    <row r="35" spans="1:22" x14ac:dyDescent="0.25">
      <c r="A35" s="2" t="s">
        <v>54</v>
      </c>
      <c r="R35" s="2">
        <v>297.89999999999998</v>
      </c>
      <c r="S35" s="5">
        <v>235.5</v>
      </c>
      <c r="T35" s="5">
        <v>172.7</v>
      </c>
      <c r="U35" s="5">
        <v>235.27</v>
      </c>
      <c r="V35" s="5">
        <v>31.5</v>
      </c>
    </row>
    <row r="36" spans="1:22" x14ac:dyDescent="0.25">
      <c r="A36" s="2" t="s">
        <v>55</v>
      </c>
      <c r="R36" s="2">
        <v>114.4</v>
      </c>
      <c r="S36" s="5">
        <v>122.22</v>
      </c>
      <c r="T36" s="5">
        <v>131.72999999999999</v>
      </c>
      <c r="U36" s="5">
        <v>178.06</v>
      </c>
      <c r="V36" s="5">
        <v>269.10000000000002</v>
      </c>
    </row>
    <row r="37" spans="1:22" x14ac:dyDescent="0.25">
      <c r="A37" s="2" t="s">
        <v>56</v>
      </c>
      <c r="R37" s="2">
        <v>0</v>
      </c>
      <c r="S37" s="5">
        <v>63.9</v>
      </c>
      <c r="T37" s="5">
        <v>56.6</v>
      </c>
      <c r="U37" s="5">
        <v>54.5</v>
      </c>
      <c r="V37" s="5">
        <v>52.3</v>
      </c>
    </row>
    <row r="38" spans="1:22" x14ac:dyDescent="0.25">
      <c r="A38" s="2" t="s">
        <v>57</v>
      </c>
      <c r="R38" s="2">
        <v>11.8</v>
      </c>
      <c r="S38" s="5">
        <v>23.1</v>
      </c>
      <c r="T38" s="5">
        <v>12.86</v>
      </c>
      <c r="U38" s="5">
        <v>35.08</v>
      </c>
      <c r="V38" s="5">
        <v>28.7</v>
      </c>
    </row>
    <row r="39" spans="1:22" x14ac:dyDescent="0.25">
      <c r="A39" s="2" t="s">
        <v>58</v>
      </c>
      <c r="R39" s="2">
        <v>22.9</v>
      </c>
      <c r="S39" s="5">
        <v>41.4</v>
      </c>
      <c r="T39" s="5">
        <v>32.19</v>
      </c>
      <c r="U39" s="5">
        <v>24.9</v>
      </c>
      <c r="V39" s="5">
        <v>91.5</v>
      </c>
    </row>
    <row r="40" spans="1:22" s="1" customFormat="1" x14ac:dyDescent="0.25">
      <c r="A40" s="1" t="s">
        <v>62</v>
      </c>
      <c r="R40" s="4">
        <f t="shared" ref="R40:U40" si="57">SUM(R35:R39)</f>
        <v>446.99999999999994</v>
      </c>
      <c r="S40" s="4">
        <f t="shared" si="57"/>
        <v>486.12</v>
      </c>
      <c r="T40" s="4">
        <f t="shared" si="57"/>
        <v>406.08</v>
      </c>
      <c r="U40" s="4">
        <f t="shared" si="57"/>
        <v>527.81000000000006</v>
      </c>
      <c r="V40" s="4">
        <f>SUM(V35:V39)</f>
        <v>473.1</v>
      </c>
    </row>
    <row r="41" spans="1:22" x14ac:dyDescent="0.25">
      <c r="A41" s="2" t="s">
        <v>59</v>
      </c>
      <c r="R41" s="2">
        <v>1192</v>
      </c>
      <c r="S41" s="5">
        <v>999.26800000000003</v>
      </c>
      <c r="T41" s="5">
        <v>971.17</v>
      </c>
      <c r="U41" s="5">
        <v>666.4</v>
      </c>
      <c r="V41" s="5">
        <v>264.10000000000002</v>
      </c>
    </row>
    <row r="42" spans="1:22" x14ac:dyDescent="0.25">
      <c r="A42" s="2" t="s">
        <v>60</v>
      </c>
      <c r="R42" s="2">
        <v>1305.9000000000001</v>
      </c>
      <c r="S42" s="5">
        <v>1195.5</v>
      </c>
      <c r="T42" s="5">
        <v>1139.71</v>
      </c>
      <c r="U42" s="5">
        <v>1461.9</v>
      </c>
      <c r="V42" s="5">
        <v>871.4</v>
      </c>
    </row>
    <row r="43" spans="1:22" x14ac:dyDescent="0.25">
      <c r="A43" s="2" t="s">
        <v>56</v>
      </c>
      <c r="R43" s="2">
        <v>0</v>
      </c>
      <c r="S43" s="5">
        <v>506</v>
      </c>
      <c r="T43" s="5">
        <v>575.79</v>
      </c>
      <c r="U43" s="5">
        <v>520.86</v>
      </c>
      <c r="V43" s="5">
        <v>443.52</v>
      </c>
    </row>
    <row r="44" spans="1:22" s="1" customFormat="1" x14ac:dyDescent="0.25">
      <c r="A44" s="1" t="s">
        <v>63</v>
      </c>
      <c r="R44" s="4">
        <f t="shared" ref="R44:U44" si="58">SUM(R41:R43)</f>
        <v>2497.9</v>
      </c>
      <c r="S44" s="4">
        <f t="shared" si="58"/>
        <v>2700.768</v>
      </c>
      <c r="T44" s="4">
        <f t="shared" si="58"/>
        <v>2686.67</v>
      </c>
      <c r="U44" s="4">
        <f t="shared" si="58"/>
        <v>2649.1600000000003</v>
      </c>
      <c r="V44" s="4">
        <f>SUM(V41:V43)</f>
        <v>1579.02</v>
      </c>
    </row>
    <row r="45" spans="1:22" s="1" customFormat="1" x14ac:dyDescent="0.25">
      <c r="A45" s="1" t="s">
        <v>61</v>
      </c>
      <c r="R45" s="4">
        <f t="shared" ref="R45:U45" si="59">R40+R44</f>
        <v>2944.9</v>
      </c>
      <c r="S45" s="4">
        <f t="shared" si="59"/>
        <v>3186.8879999999999</v>
      </c>
      <c r="T45" s="4">
        <f t="shared" si="59"/>
        <v>3092.75</v>
      </c>
      <c r="U45" s="4">
        <f t="shared" si="59"/>
        <v>3176.9700000000003</v>
      </c>
      <c r="V45" s="4">
        <f>V40+V44</f>
        <v>2052.12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2023-04-03T00:28:04Z</dcterms:modified>
</cp:coreProperties>
</file>