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imon\Documents\models\"/>
    </mc:Choice>
  </mc:AlternateContent>
  <xr:revisionPtr revIDLastSave="0" documentId="13_ncr:1_{DC1135A2-A088-44CF-83B5-9D160C0E67FE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Main" sheetId="1" r:id="rId1"/>
    <sheet name="Model" sheetId="2" r:id="rId2"/>
    <sheet name="Model-graph" sheetId="3" r:id="rId3"/>
    <sheet name="KPIs" sheetId="6" r:id="rId4"/>
    <sheet name="Catalysts" sheetId="4" r:id="rId5"/>
    <sheet name="DoR" sheetId="5" r:id="rId6"/>
  </sheets>
  <definedNames>
    <definedName name="_xlchart.v1.0" hidden="1">Model!$B$6</definedName>
    <definedName name="_xlchart.v1.1" hidden="1">Model!$B$7</definedName>
    <definedName name="_xlchart.v1.2" hidden="1">Model!$L$2:$X$2</definedName>
    <definedName name="_xlchart.v1.3" hidden="1">Model!$L$6:$X$6</definedName>
    <definedName name="_xlchart.v1.4" hidden="1">Model!$L$7:$X$7</definedName>
    <definedName name="_xlchart.v1.5" hidden="1">Model!$B$25</definedName>
    <definedName name="_xlchart.v1.6" hidden="1">Model!$B$26</definedName>
    <definedName name="_xlchart.v1.7" hidden="1">Model!$L$25:$X$25</definedName>
    <definedName name="_xlchart.v1.8" hidden="1">Model!$L$26:$X$26</definedName>
    <definedName name="_xlchart.v1.9" hidden="1">Model!$L$2:$X$2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9" i="5" l="1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2" i="5"/>
  <c r="I35" i="2"/>
  <c r="H35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L23" i="2"/>
  <c r="D23" i="2"/>
  <c r="E23" i="2"/>
  <c r="F23" i="2"/>
  <c r="G23" i="2"/>
  <c r="C23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L20" i="2"/>
  <c r="E20" i="2"/>
  <c r="F20" i="2"/>
  <c r="G20" i="2"/>
  <c r="H20" i="2"/>
  <c r="I20" i="2"/>
  <c r="D20" i="2"/>
  <c r="C20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L16" i="2"/>
  <c r="D16" i="2"/>
  <c r="E16" i="2"/>
  <c r="F16" i="2"/>
  <c r="G16" i="2"/>
  <c r="H16" i="2"/>
  <c r="I16" i="2"/>
  <c r="C16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L11" i="2"/>
  <c r="D11" i="2"/>
  <c r="E11" i="2"/>
  <c r="F11" i="2"/>
  <c r="G11" i="2"/>
  <c r="H11" i="2"/>
  <c r="I11" i="2"/>
  <c r="C11" i="2"/>
  <c r="M40" i="2"/>
  <c r="N40" i="2"/>
  <c r="O40" i="2"/>
  <c r="P40" i="2"/>
  <c r="Q40" i="2"/>
  <c r="R40" i="2"/>
  <c r="S40" i="2"/>
  <c r="T40" i="2"/>
  <c r="U40" i="2"/>
  <c r="V40" i="2"/>
  <c r="W40" i="2"/>
  <c r="L40" i="2"/>
  <c r="D40" i="2"/>
  <c r="E40" i="2"/>
  <c r="F40" i="2"/>
  <c r="G40" i="2"/>
  <c r="C40" i="2"/>
  <c r="W32" i="2"/>
  <c r="V32" i="2"/>
  <c r="U32" i="2"/>
  <c r="T32" i="2"/>
  <c r="S32" i="2"/>
  <c r="R32" i="2"/>
  <c r="Q32" i="2"/>
  <c r="P32" i="2"/>
  <c r="O32" i="2"/>
  <c r="N32" i="2"/>
  <c r="M32" i="2"/>
  <c r="L32" i="2"/>
  <c r="W31" i="2"/>
  <c r="V31" i="2"/>
  <c r="U31" i="2"/>
  <c r="T31" i="2"/>
  <c r="S31" i="2"/>
  <c r="R31" i="2"/>
  <c r="Q31" i="2"/>
  <c r="P31" i="2"/>
  <c r="O31" i="2"/>
  <c r="N31" i="2"/>
  <c r="M31" i="2"/>
  <c r="L31" i="2"/>
  <c r="C31" i="1" l="1"/>
  <c r="C22" i="1"/>
  <c r="C28" i="1" s="1"/>
  <c r="C13" i="1"/>
  <c r="C35" i="1"/>
  <c r="C29" i="1"/>
  <c r="C27" i="1"/>
  <c r="C25" i="1"/>
  <c r="C24" i="1"/>
  <c r="C23" i="1"/>
  <c r="C21" i="1"/>
  <c r="C20" i="1"/>
  <c r="C10" i="1"/>
  <c r="C8" i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I27" i="5" l="1"/>
  <c r="C33" i="1"/>
  <c r="C34" i="1"/>
  <c r="C32" i="1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6" i="2"/>
  <c r="D6" i="2"/>
  <c r="E6" i="2"/>
  <c r="F6" i="2"/>
  <c r="G6" i="2"/>
  <c r="M28" i="2"/>
  <c r="N28" i="2"/>
  <c r="O28" i="2"/>
  <c r="L27" i="2"/>
  <c r="M27" i="2"/>
  <c r="N27" i="2"/>
  <c r="O27" i="2"/>
  <c r="P27" i="2"/>
  <c r="Q27" i="2"/>
  <c r="R27" i="2"/>
  <c r="S27" i="2"/>
  <c r="T27" i="2"/>
  <c r="U27" i="2"/>
  <c r="V27" i="2"/>
  <c r="W27" i="2"/>
  <c r="P29" i="2"/>
  <c r="Q29" i="2"/>
  <c r="R29" i="2"/>
  <c r="S29" i="2"/>
  <c r="T29" i="2"/>
  <c r="U29" i="2"/>
  <c r="V29" i="2"/>
  <c r="W29" i="2"/>
  <c r="X29" i="2"/>
  <c r="Y29" i="2"/>
  <c r="L30" i="2"/>
  <c r="M30" i="2"/>
  <c r="N30" i="2"/>
  <c r="O30" i="2"/>
  <c r="P30" i="2"/>
  <c r="Q30" i="2"/>
  <c r="R30" i="2"/>
  <c r="S30" i="2"/>
  <c r="T30" i="2"/>
  <c r="U30" i="2"/>
  <c r="V30" i="2"/>
  <c r="W30" i="2"/>
  <c r="L47" i="2"/>
  <c r="L54" i="2" s="1"/>
  <c r="M47" i="2"/>
  <c r="M54" i="2" s="1"/>
  <c r="N47" i="2"/>
  <c r="N54" i="2" s="1"/>
  <c r="O47" i="2"/>
  <c r="O54" i="2" s="1"/>
  <c r="P47" i="2"/>
  <c r="Q47" i="2"/>
  <c r="Q54" i="2" s="1"/>
  <c r="R47" i="2"/>
  <c r="R54" i="2" s="1"/>
  <c r="S47" i="2"/>
  <c r="S54" i="2" s="1"/>
  <c r="T47" i="2"/>
  <c r="T54" i="2" s="1"/>
  <c r="U47" i="2"/>
  <c r="U54" i="2" s="1"/>
  <c r="V47" i="2"/>
  <c r="V54" i="2" s="1"/>
  <c r="W47" i="2"/>
  <c r="W54" i="2" s="1"/>
  <c r="P54" i="2"/>
  <c r="L60" i="2"/>
  <c r="L65" i="2" s="1"/>
  <c r="M60" i="2"/>
  <c r="M65" i="2" s="1"/>
  <c r="N60" i="2"/>
  <c r="N65" i="2" s="1"/>
  <c r="O60" i="2"/>
  <c r="O65" i="2" s="1"/>
  <c r="P60" i="2"/>
  <c r="P65" i="2" s="1"/>
  <c r="Q60" i="2"/>
  <c r="Q65" i="2" s="1"/>
  <c r="R60" i="2"/>
  <c r="R65" i="2" s="1"/>
  <c r="S60" i="2"/>
  <c r="S65" i="2" s="1"/>
  <c r="T60" i="2"/>
  <c r="T65" i="2" s="1"/>
  <c r="U60" i="2"/>
  <c r="U65" i="2" s="1"/>
  <c r="V60" i="2"/>
  <c r="V65" i="2" s="1"/>
  <c r="W60" i="2"/>
  <c r="W65" i="2" s="1"/>
  <c r="I36" i="2"/>
  <c r="H36" i="2"/>
  <c r="F68" i="2"/>
  <c r="D68" i="2"/>
  <c r="E68" i="2"/>
  <c r="G68" i="2"/>
  <c r="C68" i="2"/>
  <c r="C47" i="2"/>
  <c r="C54" i="2" s="1"/>
  <c r="D47" i="2"/>
  <c r="D54" i="2" s="1"/>
  <c r="E47" i="2"/>
  <c r="E54" i="2" s="1"/>
  <c r="I28" i="2"/>
  <c r="H28" i="2"/>
  <c r="I29" i="2"/>
  <c r="E34" i="2"/>
  <c r="F34" i="2"/>
  <c r="G34" i="2"/>
  <c r="E33" i="2"/>
  <c r="F33" i="2"/>
  <c r="G33" i="2"/>
  <c r="K11" i="5" l="1"/>
  <c r="L28" i="2"/>
  <c r="F32" i="2"/>
  <c r="E32" i="2"/>
  <c r="D32" i="2"/>
  <c r="C32" i="2"/>
  <c r="G32" i="2"/>
  <c r="G30" i="2"/>
  <c r="G31" i="2"/>
  <c r="F36" i="2"/>
  <c r="F31" i="2"/>
  <c r="E30" i="2"/>
  <c r="E31" i="2"/>
  <c r="D30" i="2"/>
  <c r="D31" i="2"/>
  <c r="C30" i="2"/>
  <c r="C31" i="2"/>
  <c r="C15" i="1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T28" i="2"/>
  <c r="X35" i="2"/>
  <c r="T35" i="2"/>
  <c r="P28" i="2"/>
  <c r="S28" i="2"/>
  <c r="S35" i="2"/>
  <c r="W35" i="2"/>
  <c r="W28" i="2"/>
  <c r="V35" i="2"/>
  <c r="V28" i="2"/>
  <c r="U28" i="2"/>
  <c r="U35" i="2"/>
  <c r="R35" i="2"/>
  <c r="R28" i="2"/>
  <c r="Q35" i="2"/>
  <c r="Q28" i="2"/>
  <c r="C30" i="1" s="1"/>
  <c r="C27" i="2"/>
  <c r="H37" i="2"/>
  <c r="I37" i="2"/>
  <c r="G36" i="2"/>
  <c r="D36" i="2"/>
  <c r="E36" i="2"/>
  <c r="C36" i="2"/>
  <c r="H29" i="2"/>
  <c r="F27" i="2"/>
  <c r="F30" i="2"/>
  <c r="E27" i="2"/>
  <c r="D27" i="2"/>
  <c r="G27" i="2"/>
  <c r="G29" i="2"/>
  <c r="G60" i="2"/>
  <c r="G65" i="2" s="1"/>
  <c r="G47" i="2"/>
  <c r="G54" i="2" s="1"/>
  <c r="E29" i="2"/>
  <c r="F29" i="2"/>
  <c r="D29" i="2"/>
  <c r="D60" i="2"/>
  <c r="D65" i="2" s="1"/>
  <c r="E60" i="2"/>
  <c r="F47" i="2"/>
  <c r="F54" i="2" s="1"/>
  <c r="L34" i="5" l="1"/>
  <c r="P35" i="2"/>
  <c r="C16" i="1"/>
  <c r="C14" i="1"/>
  <c r="C17" i="1"/>
  <c r="C19" i="1" s="1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D37" i="2"/>
  <c r="F37" i="2"/>
  <c r="G37" i="2"/>
  <c r="E37" i="2"/>
  <c r="C37" i="2"/>
  <c r="F60" i="2"/>
  <c r="F65" i="2" s="1"/>
  <c r="E65" i="2"/>
  <c r="C60" i="2"/>
  <c r="C65" i="2" s="1"/>
  <c r="C25" i="2" l="1"/>
  <c r="E25" i="2"/>
  <c r="D28" i="2"/>
  <c r="C18" i="1"/>
  <c r="G35" i="2"/>
  <c r="G25" i="2"/>
  <c r="G28" i="2"/>
  <c r="C28" i="2" l="1"/>
  <c r="D35" i="2"/>
  <c r="E28" i="2"/>
  <c r="F35" i="2"/>
  <c r="F25" i="2"/>
  <c r="E35" i="2"/>
  <c r="D25" i="2"/>
  <c r="F28" i="2"/>
  <c r="C9" i="1" s="1"/>
  <c r="C11" i="1" s="1"/>
  <c r="C12" i="1" l="1"/>
  <c r="C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<sst xmlns="http://schemas.openxmlformats.org/spreadsheetml/2006/main" count="181" uniqueCount="165">
  <si>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</si>
  <si>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</si>
  <si>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</si>
  <si>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</si>
  <si>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</si>
  <si>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</si>
  <si>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</si>
  <si>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</si>
  <si>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</si>
  <si>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</si>
  <si>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</si>
  <si>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</si>
  <si>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</si>
  <si>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</si>
  <si>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</si>
  <si>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</si>
  <si>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</si>
  <si>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</si>
  <si>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</si>
  <si>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</si>
  <si>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</si>
  <si>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</si>
  <si>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</si>
  <si>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</si>
  <si>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D&amp;A</t>
  </si>
  <si>
    <t>Cash</t>
  </si>
  <si>
    <t>AR</t>
  </si>
  <si>
    <t>Other</t>
  </si>
  <si>
    <t>Goodwill</t>
  </si>
  <si>
    <t>Other long-term liabilieties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</si>
  <si>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</si>
  <si>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</si>
  <si>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</si>
  <si>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</si>
  <si>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</si>
  <si>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</si>
  <si>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</si>
  <si>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</si>
  <si>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FY19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</si>
  <si>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</si>
  <si>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</si>
  <si>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</si>
  <si>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</si>
  <si>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</si>
  <si>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</si>
  <si>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</si>
  <si>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</si>
  <si>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</si>
  <si>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</si>
  <si>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</si>
  <si>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</si>
  <si>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</si>
  <si>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</si>
  <si>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</si>
  <si>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</si>
  <si>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</si>
  <si>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</si>
  <si>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</si>
  <si>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</si>
  <si>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</si>
  <si>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</si>
  <si>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</si>
  <si>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</si>
  <si>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</si>
  <si>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</si>
  <si>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Sales &amp; Marketing</t>
  </si>
  <si>
    <t>Current Assets</t>
  </si>
  <si>
    <t>Total Current Liabilities</t>
  </si>
  <si>
    <t>Gains on Equity</t>
  </si>
  <si>
    <t>Operating Lease</t>
  </si>
  <si>
    <t>Q124</t>
  </si>
  <si>
    <t>EPS exp.</t>
  </si>
  <si>
    <t>Rev. Exp.</t>
  </si>
  <si>
    <t>Sales &amp; Marketing / REV</t>
  </si>
  <si>
    <t>Q224</t>
  </si>
  <si>
    <t>Interest Collect (exp)</t>
  </si>
  <si>
    <t>FY25</t>
  </si>
  <si>
    <t>PEG1</t>
  </si>
  <si>
    <t>PEG2</t>
  </si>
  <si>
    <t>EBIT</t>
  </si>
  <si>
    <t>EV/EBITDA</t>
  </si>
  <si>
    <t>R&amp;D</t>
  </si>
  <si>
    <t>NI Noncontrolling Interest</t>
  </si>
  <si>
    <t>Notes</t>
  </si>
  <si>
    <t>Restricted Cash</t>
  </si>
  <si>
    <t>Receivables</t>
  </si>
  <si>
    <t>Prepaid Expense</t>
  </si>
  <si>
    <t>Restricted cash</t>
  </si>
  <si>
    <t>PP&amp;E</t>
  </si>
  <si>
    <t>Intangible Asset</t>
  </si>
  <si>
    <t>Deffered Income Tax</t>
  </si>
  <si>
    <t>Long term debt</t>
  </si>
  <si>
    <t>Acctured Liab</t>
  </si>
  <si>
    <t>Equity</t>
  </si>
  <si>
    <t>Rights of use</t>
  </si>
  <si>
    <t>Current position in LTB</t>
  </si>
  <si>
    <t>Interest exp / REV</t>
  </si>
  <si>
    <t>Interest exp / op Inc</t>
  </si>
  <si>
    <t>Assets of Businesses for Sale</t>
  </si>
  <si>
    <t>Liab Business for Sale</t>
  </si>
  <si>
    <t>Inventories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</si>
  <si>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</si>
  <si>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</si>
  <si>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</si>
  <si>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</si>
  <si>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</si>
  <si>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</si>
  <si>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</si>
  <si>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</si>
  <si>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</si>
  <si>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</si>
  <si>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</si>
  <si>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</si>
  <si>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</si>
  <si>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</si>
  <si>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</si>
  <si>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</si>
  <si>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</si>
  <si>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</si>
  <si>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</si>
  <si>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</si>
  <si>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</si>
  <si>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</si>
  <si>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</si>
  <si>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</si>
  <si>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</si>
  <si>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</si>
  <si>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</si>
  <si>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</si>
  <si>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</si>
  <si>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</si>
  <si>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</si>
  <si>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</si>
  <si>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</si>
  <si>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</si>
  <si>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</si>
  <si>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</si>
  <si>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</si>
  <si>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</si>
  <si>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</si>
  <si>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</si>
  <si>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</si>
  <si>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</si>
  <si>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</si>
  <si>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</si>
  <si>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</si>
  <si>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</si>
  <si>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</si>
  <si>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</si>
  <si>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</si>
  <si>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</si>
  <si>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</si>
  <si>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</si>
  <si>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</si>
  <si>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Prod1</t>
  </si>
  <si>
    <t>Prod2</t>
  </si>
  <si>
    <t>Prod3</t>
  </si>
  <si>
    <t>COGS Prod1</t>
  </si>
  <si>
    <t>COGS Prod3</t>
  </si>
  <si>
    <t>COGS Prod2</t>
  </si>
  <si>
    <t>Prod1 y/y</t>
  </si>
  <si>
    <t>Prod2 y/y</t>
  </si>
  <si>
    <t>R&amp;D / REV</t>
  </si>
  <si>
    <t>G&amp;A / REV</t>
  </si>
  <si>
    <t>G&amp;A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</si>
</sst>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232A3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0" fillId="9" borderId="9" applyNumberFormat="0" applyAlignment="0" applyProtection="0"/>
  </cellStyleXfs>
  <cellXfs count="153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9" fontId="0" fillId="6" borderId="0" xfId="0" applyNumberFormat="1" applyFill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2" fontId="2" fillId="0" borderId="2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2" fontId="5" fillId="0" borderId="0" xfId="0" applyNumberFormat="1" applyFont="1"/>
    <xf numFmtId="0" fontId="0" fillId="8" borderId="0" xfId="0" applyFill="1"/>
    <xf numFmtId="0" fontId="0" fillId="8" borderId="2" xfId="0" applyFill="1" applyBorder="1"/>
    <xf numFmtId="2" fontId="0" fillId="0" borderId="2" xfId="0" applyNumberFormat="1" applyBorder="1"/>
    <xf numFmtId="9" fontId="0" fillId="7" borderId="0" xfId="1" applyFont="1" applyFill="1" applyBorder="1"/>
    <xf numFmtId="9" fontId="0" fillId="7" borderId="2" xfId="1" applyFont="1" applyFill="1" applyBorder="1"/>
    <xf numFmtId="9" fontId="0" fillId="7" borderId="0" xfId="1" applyFont="1" applyFill="1"/>
    <xf numFmtId="10" fontId="2" fillId="0" borderId="0" xfId="1" applyNumberFormat="1" applyFont="1"/>
    <xf numFmtId="10" fontId="2" fillId="0" borderId="2" xfId="1" applyNumberFormat="1" applyFont="1" applyBorder="1"/>
    <xf numFmtId="2" fontId="2" fillId="3" borderId="2" xfId="0" applyNumberFormat="1" applyFont="1" applyFill="1" applyBorder="1"/>
    <xf numFmtId="2" fontId="6" fillId="3" borderId="0" xfId="0" applyNumberFormat="1" applyFont="1" applyFill="1"/>
    <xf numFmtId="0" fontId="6" fillId="3" borderId="0" xfId="0" applyFont="1" applyFill="1"/>
    <xf numFmtId="9" fontId="5" fillId="0" borderId="0" xfId="1" applyFont="1" applyBorder="1"/>
    <xf numFmtId="3" fontId="6" fillId="6" borderId="0" xfId="0" applyNumberFormat="1" applyFont="1" applyFill="1"/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right" vertical="center" indent="1"/>
    </xf>
    <xf numFmtId="0" fontId="7" fillId="0" borderId="0" xfId="0" applyFont="1" applyAlignment="1">
      <alignment horizontal="right" vertical="center" wrapText="1"/>
    </xf>
    <xf numFmtId="0" fontId="0" fillId="3" borderId="7" xfId="0" applyFill="1" applyBorder="1" applyAlignment="1">
      <alignment horizontal="right"/>
    </xf>
    <xf numFmtId="0" fontId="12" fillId="11" borderId="13" xfId="0" applyFont="1" applyFill="1" applyBorder="1"/>
    <xf numFmtId="0" fontId="12" fillId="11" borderId="14" xfId="0" applyFont="1" applyFill="1" applyBorder="1"/>
    <xf numFmtId="0" fontId="12" fillId="11" borderId="15" xfId="0" applyFont="1" applyFill="1" applyBorder="1"/>
    <xf numFmtId="0" fontId="12" fillId="11" borderId="16" xfId="0" applyFont="1" applyFill="1" applyBorder="1"/>
    <xf numFmtId="0" fontId="13" fillId="11" borderId="17" xfId="0" applyFont="1" applyFill="1" applyBorder="1" applyAlignment="1">
      <alignment horizontal="center"/>
    </xf>
    <xf numFmtId="0" fontId="13" fillId="11" borderId="18" xfId="0" applyFont="1" applyFill="1" applyBorder="1" applyAlignment="1">
      <alignment horizontal="center"/>
    </xf>
    <xf numFmtId="0" fontId="12" fillId="11" borderId="19" xfId="0" applyFont="1" applyFill="1" applyBorder="1"/>
    <xf numFmtId="0" fontId="12" fillId="11" borderId="20" xfId="0" applyFont="1" applyFill="1" applyBorder="1"/>
    <xf numFmtId="166" fontId="12" fillId="11" borderId="21" xfId="0" applyNumberFormat="1" applyFont="1" applyFill="1" applyBorder="1"/>
    <xf numFmtId="166" fontId="12" fillId="11" borderId="22" xfId="0" applyNumberFormat="1" applyFont="1" applyFill="1" applyBorder="1"/>
    <xf numFmtId="0" fontId="12" fillId="11" borderId="22" xfId="0" applyFont="1" applyFill="1" applyBorder="1"/>
    <xf numFmtId="10" fontId="12" fillId="11" borderId="22" xfId="0" applyNumberFormat="1" applyFont="1" applyFill="1" applyBorder="1"/>
    <xf numFmtId="10" fontId="12" fillId="11" borderId="23" xfId="0" applyNumberFormat="1" applyFont="1" applyFill="1" applyBorder="1"/>
    <xf numFmtId="166" fontId="12" fillId="11" borderId="24" xfId="0" applyNumberFormat="1" applyFont="1" applyFill="1" applyBorder="1"/>
    <xf numFmtId="166" fontId="12" fillId="11" borderId="25" xfId="0" applyNumberFormat="1" applyFont="1" applyFill="1" applyBorder="1"/>
    <xf numFmtId="0" fontId="12" fillId="11" borderId="25" xfId="0" applyFont="1" applyFill="1" applyBorder="1"/>
    <xf numFmtId="0" fontId="12" fillId="11" borderId="25" xfId="0" quotePrefix="1" applyFont="1" applyFill="1" applyBorder="1"/>
    <xf numFmtId="10" fontId="12" fillId="11" borderId="25" xfId="0" applyNumberFormat="1" applyFont="1" applyFill="1" applyBorder="1"/>
    <xf numFmtId="10" fontId="12" fillId="11" borderId="26" xfId="0" applyNumberFormat="1" applyFont="1" applyFill="1" applyBorder="1"/>
    <xf numFmtId="0" fontId="12" fillId="11" borderId="27" xfId="0" applyFont="1" applyFill="1" applyBorder="1"/>
    <xf numFmtId="0" fontId="12" fillId="11" borderId="28" xfId="0" applyFont="1" applyFill="1" applyBorder="1"/>
    <xf numFmtId="10" fontId="12" fillId="11" borderId="29" xfId="0" applyNumberFormat="1" applyFont="1" applyFill="1" applyBorder="1"/>
    <xf numFmtId="166" fontId="12" fillId="11" borderId="30" xfId="0" applyNumberFormat="1" applyFont="1" applyFill="1" applyBorder="1"/>
    <xf numFmtId="0" fontId="12" fillId="11" borderId="31" xfId="0" applyFont="1" applyFill="1" applyBorder="1"/>
    <xf numFmtId="166" fontId="12" fillId="11" borderId="34" xfId="0" applyNumberFormat="1" applyFont="1" applyFill="1" applyBorder="1"/>
    <xf numFmtId="166" fontId="12" fillId="11" borderId="13" xfId="0" applyNumberFormat="1" applyFont="1" applyFill="1" applyBorder="1"/>
    <xf numFmtId="0" fontId="0" fillId="11" borderId="35" xfId="0" applyFill="1" applyBorder="1"/>
    <xf numFmtId="166" fontId="12" fillId="11" borderId="36" xfId="0" applyNumberFormat="1" applyFont="1" applyFill="1" applyBorder="1"/>
    <xf numFmtId="166" fontId="12" fillId="11" borderId="37" xfId="0" applyNumberFormat="1" applyFont="1" applyFill="1" applyBorder="1"/>
    <xf numFmtId="0" fontId="14" fillId="11" borderId="22" xfId="0" applyFont="1" applyFill="1" applyBorder="1"/>
    <xf numFmtId="0" fontId="14" fillId="11" borderId="23" xfId="0" applyFont="1" applyFill="1" applyBorder="1"/>
    <xf numFmtId="166" fontId="14" fillId="11" borderId="24" xfId="0" applyNumberFormat="1" applyFont="1" applyFill="1" applyBorder="1"/>
    <xf numFmtId="166" fontId="14" fillId="11" borderId="30" xfId="0" applyNumberFormat="1" applyFont="1" applyFill="1" applyBorder="1"/>
    <xf numFmtId="10" fontId="12" fillId="11" borderId="28" xfId="0" applyNumberFormat="1" applyFont="1" applyFill="1" applyBorder="1"/>
    <xf numFmtId="0" fontId="12" fillId="11" borderId="0" xfId="0" applyFont="1" applyFill="1"/>
    <xf numFmtId="1" fontId="12" fillId="11" borderId="24" xfId="0" applyNumberFormat="1" applyFont="1" applyFill="1" applyBorder="1"/>
    <xf numFmtId="10" fontId="12" fillId="11" borderId="38" xfId="0" applyNumberFormat="1" applyFont="1" applyFill="1" applyBorder="1"/>
    <xf numFmtId="9" fontId="14" fillId="11" borderId="39" xfId="0" applyNumberFormat="1" applyFont="1" applyFill="1" applyBorder="1"/>
    <xf numFmtId="10" fontId="0" fillId="11" borderId="41" xfId="0" applyNumberFormat="1" applyFill="1" applyBorder="1" applyAlignment="1">
      <alignment horizontal="centerContinuous"/>
    </xf>
    <xf numFmtId="9" fontId="14" fillId="11" borderId="42" xfId="0" applyNumberFormat="1" applyFont="1" applyFill="1" applyBorder="1"/>
    <xf numFmtId="10" fontId="0" fillId="11" borderId="40" xfId="0" applyNumberFormat="1" applyFill="1" applyBorder="1" applyAlignment="1">
      <alignment horizontal="centerContinuous"/>
    </xf>
    <xf numFmtId="9" fontId="14" fillId="11" borderId="34" xfId="0" applyNumberFormat="1" applyFont="1" applyFill="1" applyBorder="1"/>
    <xf numFmtId="10" fontId="0" fillId="11" borderId="2" xfId="0" applyNumberFormat="1" applyFill="1" applyBorder="1" applyAlignment="1">
      <alignment horizontal="centerContinuous"/>
    </xf>
    <xf numFmtId="9" fontId="14" fillId="11" borderId="1" xfId="0" applyNumberFormat="1" applyFont="1" applyFill="1" applyBorder="1"/>
    <xf numFmtId="10" fontId="0" fillId="11" borderId="31" xfId="0" applyNumberFormat="1" applyFill="1" applyBorder="1" applyAlignment="1">
      <alignment horizontal="centerContinuous"/>
    </xf>
    <xf numFmtId="9" fontId="14" fillId="11" borderId="13" xfId="0" applyNumberFormat="1" applyFont="1" applyFill="1" applyBorder="1"/>
    <xf numFmtId="10" fontId="0" fillId="11" borderId="35" xfId="0" applyNumberFormat="1" applyFill="1" applyBorder="1" applyAlignment="1">
      <alignment horizontal="centerContinuous"/>
    </xf>
    <xf numFmtId="0" fontId="12" fillId="11" borderId="43" xfId="0" applyFont="1" applyFill="1" applyBorder="1"/>
    <xf numFmtId="9" fontId="14" fillId="11" borderId="43" xfId="0" applyNumberFormat="1" applyFont="1" applyFill="1" applyBorder="1"/>
    <xf numFmtId="10" fontId="0" fillId="11" borderId="15" xfId="0" applyNumberFormat="1" applyFill="1" applyBorder="1" applyAlignment="1">
      <alignment horizontal="centerContinuous"/>
    </xf>
    <xf numFmtId="0" fontId="14" fillId="0" borderId="21" xfId="0" applyFont="1" applyBorder="1"/>
    <xf numFmtId="9" fontId="10" fillId="9" borderId="23" xfId="3" applyNumberFormat="1" applyBorder="1"/>
    <xf numFmtId="0" fontId="14" fillId="0" borderId="27" xfId="0" applyFont="1" applyBorder="1"/>
    <xf numFmtId="9" fontId="10" fillId="9" borderId="29" xfId="3" applyNumberFormat="1" applyBorder="1"/>
    <xf numFmtId="0" fontId="12" fillId="0" borderId="0" xfId="0" applyFont="1"/>
    <xf numFmtId="2" fontId="10" fillId="9" borderId="23" xfId="3" applyNumberFormat="1" applyBorder="1"/>
    <xf numFmtId="0" fontId="14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9" fontId="5" fillId="0" borderId="0" xfId="1" applyFont="1" applyFill="1" applyBorder="1"/>
    <xf numFmtId="165" fontId="12" fillId="11" borderId="31" xfId="0" applyNumberFormat="1" applyFont="1" applyFill="1" applyBorder="1"/>
    <xf numFmtId="2" fontId="12" fillId="11" borderId="31" xfId="0" applyNumberFormat="1" applyFont="1" applyFill="1" applyBorder="1"/>
    <xf numFmtId="0" fontId="0" fillId="8" borderId="3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1" fillId="10" borderId="10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1" fillId="10" borderId="12" xfId="0" applyFont="1" applyFill="1" applyBorder="1" applyAlignment="1">
      <alignment horizontal="center"/>
    </xf>
    <xf numFmtId="166" fontId="12" fillId="11" borderId="32" xfId="0" applyNumberFormat="1" applyFont="1" applyFill="1" applyBorder="1" applyAlignment="1">
      <alignment horizontal="center"/>
    </xf>
    <xf numFmtId="166" fontId="12" fillId="11" borderId="44" xfId="0" applyNumberFormat="1" applyFont="1" applyFill="1" applyBorder="1" applyAlignment="1">
      <alignment horizontal="center"/>
    </xf>
    <xf numFmtId="166" fontId="12" fillId="11" borderId="33" xfId="0" applyNumberFormat="1" applyFont="1" applyFill="1" applyBorder="1" applyAlignment="1">
      <alignment horizontal="center"/>
    </xf>
    <xf numFmtId="166" fontId="12" fillId="11" borderId="45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Model!$L$6:$X$6</c:f>
              <c:numCache>
                <c:formatCode>#,##0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Model!$B$29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Model!$L$29:$X$29</c:f>
              <c:numCache>
                <c:formatCode>0%</c:formatCode>
                <c:ptCount val="13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Model!$C$6:$H$6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Model!$B$29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Model!$C$29:$H$29</c:f>
              <c:numCache>
                <c:formatCode>0%</c:formatCode>
                <c:ptCount val="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Model!$B$23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4-4607-8C78-36F0EE07B767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4-4607-8C78-36F0EE07B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Model!$L$23:$X$23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Model!$B$27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Model!$L$27:$X$27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Model!$B$23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Model!$C$23:$H$23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Model!$B$35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Model!$C$35:$H$35</c:f>
              <c:numCache>
                <c:formatCode>0%</c:formatCode>
                <c:ptCount val="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Model!$B$30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Model!$L$2:$V$2</c15:sqref>
                  </c15:fullRef>
                </c:ext>
              </c:extLst>
              <c:f>Model!$N$2:$V$2</c:f>
              <c:strCache>
                <c:ptCount val="9"/>
                <c:pt idx="0">
                  <c:v>Q321</c:v>
                </c:pt>
                <c:pt idx="1">
                  <c:v>Q421</c:v>
                </c:pt>
                <c:pt idx="2">
                  <c:v>Q122</c:v>
                </c:pt>
                <c:pt idx="3">
                  <c:v>Q222</c:v>
                </c:pt>
                <c:pt idx="4">
                  <c:v>Q322</c:v>
                </c:pt>
                <c:pt idx="5">
                  <c:v>Q422</c:v>
                </c:pt>
                <c:pt idx="6">
                  <c:v>Q123</c:v>
                </c:pt>
                <c:pt idx="7">
                  <c:v>Q223</c:v>
                </c:pt>
                <c:pt idx="8">
                  <c:v>Q323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Model!$L$30:$V$30</c15:sqref>
                  </c15:fullRef>
                </c:ext>
              </c:extLst>
              <c:f>Model!$N$30:$V$30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catAx>
        <c:axId val="693983327"/>
        <c:scaling>
          <c:orientation val="minMax"/>
          <c:min val="7148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Algn val="ctr"/>
        <c:lblOffset val="100"/>
        <c:noMultiLvlLbl val="1"/>
      </c:catAx>
      <c:valAx>
        <c:axId val="737522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DoR!$K$4:$K$15</c:f>
              <c:strCache>
                <c:ptCount val="12"/>
                <c:pt idx="0">
                  <c:v>Less than -16,05%</c:v>
                </c:pt>
                <c:pt idx="1">
                  <c:v>-16,05% to -12,71%</c:v>
                </c:pt>
                <c:pt idx="2">
                  <c:v>-12,71% to -9,38%</c:v>
                </c:pt>
                <c:pt idx="3">
                  <c:v>-9,38% to -6,05%</c:v>
                </c:pt>
                <c:pt idx="4">
                  <c:v>-6,05% to -2,71%</c:v>
                </c:pt>
                <c:pt idx="5">
                  <c:v>-2,71% to 0,62%</c:v>
                </c:pt>
                <c:pt idx="6">
                  <c:v>0,62% to 3,96%</c:v>
                </c:pt>
                <c:pt idx="7">
                  <c:v>3,96% to 7,29%</c:v>
                </c:pt>
                <c:pt idx="8">
                  <c:v>7,29% to 10,63%</c:v>
                </c:pt>
                <c:pt idx="9">
                  <c:v>10,63% to 13,96%</c:v>
                </c:pt>
                <c:pt idx="10">
                  <c:v>13,96% to 17,29%</c:v>
                </c:pt>
                <c:pt idx="11">
                  <c:v>Greater than 17,29%</c:v>
                </c:pt>
              </c:strCache>
            </c:strRef>
          </c:cat>
          <c:val>
            <c:numRef>
              <c:f>DoR!$J$4:$J$15</c:f>
              <c:numCache>
                <c:formatCode>General</c:formatCode>
                <c:ptCount val="12"/>
                <c:pt idx="0">
                  <c:v>10</c:v>
                </c:pt>
                <c:pt idx="1">
                  <c:v>6</c:v>
                </c:pt>
                <c:pt idx="2">
                  <c:v>25</c:v>
                </c:pt>
                <c:pt idx="3">
                  <c:v>87</c:v>
                </c:pt>
                <c:pt idx="4">
                  <c:v>214</c:v>
                </c:pt>
                <c:pt idx="5">
                  <c:v>383</c:v>
                </c:pt>
                <c:pt idx="6">
                  <c:v>414</c:v>
                </c:pt>
                <c:pt idx="7">
                  <c:v>199</c:v>
                </c:pt>
                <c:pt idx="8">
                  <c:v>65</c:v>
                </c:pt>
                <c:pt idx="9">
                  <c:v>37</c:v>
                </c:pt>
                <c:pt idx="10">
                  <c:v>11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_xlchart.v1.9</cx:f>
      </cx:strDim>
      <cx:numDim type="val">
        <cx:f dir="row">_xlchart.v1.8</cx:f>
      </cx:numDim>
    </cx:data>
    <cx:data id="1">
      <cx:strDim type="cat">
        <cx:f dir="row">_xlchart.v1.9</cx:f>
      </cx:strDim>
      <cx:numDim type="val">
        <cx:f dir="row">_xlchart.v1.7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val">
        <cx:f dir="row">_xlchart.v1.4</cx:f>
      </cx:numDim>
    </cx:data>
    <cx:data id="1">
      <cx:strDim type="cat">
        <cx:f dir="row">_xlchart.v1.2</cx:f>
      </cx:strDim>
      <cx:numDim type="val">
        <cx:f dir="row">_xlchart.v1.3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38100</xdr:colOff>
      <xdr:row>1</xdr:row>
      <xdr:rowOff>52387</xdr:rowOff>
    </xdr:from>
    <xdr:to>
      <xdr:col>27</xdr:col>
      <xdr:colOff>342900</xdr:colOff>
      <xdr:row>18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30</xdr:row>
      <xdr:rowOff>47625</xdr:rowOff>
    </xdr:from>
    <xdr:to>
      <xdr:col>10</xdr:col>
      <xdr:colOff>600075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30</xdr:row>
      <xdr:rowOff>47625</xdr:rowOff>
    </xdr:from>
    <xdr:to>
      <xdr:col>20</xdr:col>
      <xdr:colOff>419100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54"/>
  <sheetViews>
    <sheetView workbookViewId="0">
      <selection activeCell="D5" sqref="D5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/>
      <c r="C2" s="19"/>
      <c r="E2" s="24" t="s">
        <v>53</v>
      </c>
      <c r="F2" s="70" t="s">
        <v>54</v>
      </c>
      <c r="G2" s="25"/>
      <c r="H2" s="26" t="s">
        <v>61</v>
      </c>
      <c r="I2" s="26" t="s">
        <v>1</v>
      </c>
      <c r="J2" s="27" t="s">
        <v>54</v>
      </c>
      <c r="L2" s="30" t="s">
        <v>47</v>
      </c>
      <c r="M2" s="31" t="s">
        <v>63</v>
      </c>
      <c r="N2" s="32" t="s">
        <v>62</v>
      </c>
    </row>
    <row r="3" spans="2:14" x14ac:dyDescent="0.25">
      <c r="B3" s="5" t="s">
        <v>46</v>
      </c>
      <c r="C3" s="20">
        <v>45368</v>
      </c>
      <c r="E3" s="5"/>
      <c r="F3" s="28"/>
      <c r="I3" s="10"/>
      <c r="J3" s="39"/>
      <c r="L3" s="5"/>
      <c r="N3" s="38"/>
    </row>
    <row r="4" spans="2:14" x14ac:dyDescent="0.25">
      <c r="B4" s="5"/>
      <c r="C4" s="21">
        <v>0.94444444444444442</v>
      </c>
      <c r="E4" s="5"/>
      <c r="F4" s="28"/>
      <c r="I4" s="10"/>
      <c r="J4" s="39"/>
      <c r="L4" s="5"/>
      <c r="N4" s="13"/>
    </row>
    <row r="5" spans="2:14" x14ac:dyDescent="0.25">
      <c r="B5" s="5"/>
      <c r="C5" s="13"/>
      <c r="E5" s="5"/>
      <c r="F5" s="28"/>
      <c r="I5" s="10"/>
      <c r="J5" s="39"/>
      <c r="L5" s="5"/>
      <c r="N5" s="13"/>
    </row>
    <row r="6" spans="2:14" x14ac:dyDescent="0.25">
      <c r="B6" s="5" t="s">
        <v>0</v>
      </c>
      <c r="C6" s="13"/>
      <c r="E6" s="5"/>
      <c r="F6" s="28"/>
      <c r="I6" s="10"/>
      <c r="J6" s="39"/>
      <c r="L6" s="5"/>
      <c r="N6" s="13"/>
    </row>
    <row r="7" spans="2:14" x14ac:dyDescent="0.25">
      <c r="B7" s="5" t="s">
        <v>1</v>
      </c>
      <c r="C7" s="15"/>
      <c r="E7" s="5"/>
      <c r="F7" s="28"/>
      <c r="I7" s="10"/>
      <c r="J7" s="39"/>
      <c r="L7" s="5"/>
      <c r="N7" s="13"/>
    </row>
    <row r="8" spans="2:14" x14ac:dyDescent="0.25">
      <c r="B8" s="5" t="s">
        <v>2</v>
      </c>
      <c r="C8" s="15">
        <f>C6*C7</f>
        <v>0</v>
      </c>
      <c r="E8" s="5"/>
      <c r="F8" s="28"/>
      <c r="I8" s="10"/>
      <c r="J8" s="39"/>
      <c r="L8" s="5"/>
      <c r="N8" s="13"/>
    </row>
    <row r="9" spans="2:14" x14ac:dyDescent="0.25">
      <c r="B9" s="5" t="s">
        <v>3</v>
      </c>
      <c r="C9" s="15" t="e">
        <f>Model!F28</f>
        <v>#DIV/0!</v>
      </c>
      <c r="E9" s="5"/>
      <c r="F9" s="28"/>
      <c r="I9" s="10"/>
      <c r="J9" s="39"/>
      <c r="L9" s="5"/>
      <c r="N9" s="13"/>
    </row>
    <row r="10" spans="2:14" x14ac:dyDescent="0.25">
      <c r="B10" s="5" t="s">
        <v>4</v>
      </c>
      <c r="C10" s="15">
        <f>Model!F41+Model!F45</f>
        <v>0</v>
      </c>
      <c r="E10" s="5"/>
      <c r="F10" s="28"/>
      <c r="I10" s="10"/>
      <c r="J10" s="39"/>
      <c r="L10" s="5"/>
      <c r="N10" s="13"/>
    </row>
    <row r="11" spans="2:14" x14ac:dyDescent="0.25">
      <c r="B11" s="5" t="s">
        <v>41</v>
      </c>
      <c r="C11" s="15" t="e">
        <f>C9-C10</f>
        <v>#DIV/0!</v>
      </c>
      <c r="E11" s="5"/>
      <c r="F11" s="28"/>
      <c r="I11" s="10"/>
      <c r="J11" s="39"/>
      <c r="L11" s="5"/>
      <c r="N11" s="13"/>
    </row>
    <row r="12" spans="2:14" x14ac:dyDescent="0.25">
      <c r="B12" s="5" t="s">
        <v>5</v>
      </c>
      <c r="C12" s="15" t="e">
        <f>C8-C9+C10</f>
        <v>#DIV/0!</v>
      </c>
      <c r="E12" s="5"/>
      <c r="F12" s="28"/>
      <c r="J12" s="13"/>
      <c r="L12" s="5"/>
      <c r="N12" s="13"/>
    </row>
    <row r="13" spans="2:14" x14ac:dyDescent="0.25">
      <c r="B13" s="5" t="s">
        <v>52</v>
      </c>
      <c r="C13" s="36" t="e">
        <f>C6/Model!#REF!</f>
        <v>#REF!</v>
      </c>
      <c r="E13" s="5"/>
      <c r="J13" s="13"/>
      <c r="L13" s="5"/>
      <c r="N13" s="13"/>
    </row>
    <row r="14" spans="2:14" x14ac:dyDescent="0.25">
      <c r="B14" s="5" t="s">
        <v>50</v>
      </c>
      <c r="C14" s="36" t="e">
        <f>C6/Model!G16</f>
        <v>#DIV/0!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51</v>
      </c>
      <c r="C15" s="36" t="e">
        <f>C6/Model!H16</f>
        <v>#DIV/0!</v>
      </c>
    </row>
    <row r="16" spans="2:14" x14ac:dyDescent="0.25">
      <c r="B16" s="5" t="s">
        <v>48</v>
      </c>
      <c r="C16" s="6" t="e">
        <f>Model!G16/Model!#REF!-1</f>
        <v>#REF!</v>
      </c>
    </row>
    <row r="17" spans="2:14" x14ac:dyDescent="0.25">
      <c r="B17" s="5" t="s">
        <v>49</v>
      </c>
      <c r="C17" s="6" t="e">
        <f>Model!H16/Model!G16-1</f>
        <v>#DIV/0!</v>
      </c>
      <c r="E17" s="33" t="s">
        <v>59</v>
      </c>
      <c r="L17" s="134"/>
      <c r="M17" s="135"/>
      <c r="N17" s="136"/>
    </row>
    <row r="18" spans="2:14" x14ac:dyDescent="0.25">
      <c r="B18" s="5" t="s">
        <v>77</v>
      </c>
      <c r="C18" s="55" t="e">
        <f>C14/C16</f>
        <v>#DIV/0!</v>
      </c>
      <c r="L18" s="137"/>
      <c r="M18" s="138"/>
      <c r="N18" s="139"/>
    </row>
    <row r="19" spans="2:14" x14ac:dyDescent="0.25">
      <c r="B19" s="5" t="s">
        <v>78</v>
      </c>
      <c r="C19" s="55" t="e">
        <f>C15/C17</f>
        <v>#DIV/0!</v>
      </c>
      <c r="L19" s="137"/>
      <c r="M19" s="138"/>
      <c r="N19" s="139"/>
    </row>
    <row r="20" spans="2:14" x14ac:dyDescent="0.25">
      <c r="B20" s="5" t="s">
        <v>102</v>
      </c>
      <c r="C20" s="6" t="e">
        <f>Model!G4/Model!F3-1</f>
        <v>#DIV/0!</v>
      </c>
      <c r="L20" s="137"/>
      <c r="M20" s="138"/>
      <c r="N20" s="139"/>
    </row>
    <row r="21" spans="2:14" x14ac:dyDescent="0.25">
      <c r="B21" s="5" t="s">
        <v>103</v>
      </c>
      <c r="C21" s="6" t="e">
        <f>Model!H4/Model!G4-1</f>
        <v>#DIV/0!</v>
      </c>
      <c r="L21" s="137"/>
      <c r="M21" s="138"/>
      <c r="N21" s="139"/>
    </row>
    <row r="22" spans="2:14" x14ac:dyDescent="0.25">
      <c r="B22" s="5" t="s">
        <v>79</v>
      </c>
      <c r="C22" s="15">
        <f>Model!F12+Model!F10</f>
        <v>0</v>
      </c>
      <c r="L22" s="137"/>
      <c r="M22" s="138"/>
      <c r="N22" s="139"/>
    </row>
    <row r="23" spans="2:14" x14ac:dyDescent="0.25">
      <c r="B23" s="5" t="s">
        <v>19</v>
      </c>
      <c r="C23" s="15">
        <f>Model!F12</f>
        <v>0</v>
      </c>
      <c r="L23" s="137"/>
      <c r="M23" s="138"/>
      <c r="N23" s="139"/>
    </row>
    <row r="24" spans="2:14" x14ac:dyDescent="0.25">
      <c r="B24" s="5" t="s">
        <v>33</v>
      </c>
      <c r="C24" s="7">
        <f>Model!F17</f>
        <v>0</v>
      </c>
      <c r="L24" s="137"/>
      <c r="M24" s="138"/>
      <c r="N24" s="139"/>
    </row>
    <row r="25" spans="2:14" x14ac:dyDescent="0.25">
      <c r="B25" s="5" t="s">
        <v>34</v>
      </c>
      <c r="C25" s="7">
        <f>Model!F18</f>
        <v>0</v>
      </c>
      <c r="L25" s="137"/>
      <c r="M25" s="138"/>
      <c r="N25" s="139"/>
    </row>
    <row r="26" spans="2:14" x14ac:dyDescent="0.25">
      <c r="B26" s="5" t="s">
        <v>80</v>
      </c>
      <c r="C26" s="36" t="e">
        <f>C12/C23</f>
        <v>#DIV/0!</v>
      </c>
      <c r="L26" s="137"/>
      <c r="M26" s="138"/>
      <c r="N26" s="139"/>
    </row>
    <row r="27" spans="2:14" x14ac:dyDescent="0.25">
      <c r="B27" s="5" t="s">
        <v>104</v>
      </c>
      <c r="C27" s="130" t="e">
        <f>Model!Q45/Model!Q50</f>
        <v>#DIV/0!</v>
      </c>
      <c r="E27" t="s">
        <v>83</v>
      </c>
      <c r="L27" s="137"/>
      <c r="M27" s="138"/>
      <c r="N27" s="139"/>
    </row>
    <row r="28" spans="2:14" x14ac:dyDescent="0.25">
      <c r="B28" s="5" t="s">
        <v>105</v>
      </c>
      <c r="C28" s="36" t="e">
        <f>C22/-Model!F10</f>
        <v>#DIV/0!</v>
      </c>
      <c r="L28" s="140"/>
      <c r="M28" s="141"/>
      <c r="N28" s="142"/>
    </row>
    <row r="29" spans="2:14" x14ac:dyDescent="0.25">
      <c r="B29" s="5" t="s">
        <v>106</v>
      </c>
      <c r="C29" s="36" t="e">
        <f>Model!Q34/Model!Q44</f>
        <v>#DIV/0!</v>
      </c>
    </row>
    <row r="30" spans="2:14" x14ac:dyDescent="0.25">
      <c r="B30" s="5" t="s">
        <v>107</v>
      </c>
      <c r="C30" s="36" t="e">
        <f>(Model!Q28+Model!Q29)/Model!Q44</f>
        <v>#DIV/0!</v>
      </c>
    </row>
    <row r="31" spans="2:14" x14ac:dyDescent="0.25">
      <c r="B31" s="5" t="s">
        <v>108</v>
      </c>
      <c r="C31" s="6" t="e">
        <f>(Model!Q34-Model!Q44)/Model!Q40</f>
        <v>#DIV/0!</v>
      </c>
    </row>
    <row r="32" spans="2:14" x14ac:dyDescent="0.25">
      <c r="B32" s="5" t="s">
        <v>109</v>
      </c>
      <c r="C32" s="36" t="e">
        <f>(Model!Q40-Model!Q49)/Main!C7</f>
        <v>#DIV/0!</v>
      </c>
    </row>
    <row r="33" spans="2:9" x14ac:dyDescent="0.25">
      <c r="B33" s="5" t="s">
        <v>110</v>
      </c>
      <c r="C33" s="36" t="e">
        <f>Model!Q3/Model!Q40</f>
        <v>#DIV/0!</v>
      </c>
    </row>
    <row r="34" spans="2:9" x14ac:dyDescent="0.25">
      <c r="B34" s="5" t="s">
        <v>111</v>
      </c>
      <c r="C34" s="39" t="e">
        <f>Model!Q14/Model!Q40</f>
        <v>#DIV/0!</v>
      </c>
    </row>
    <row r="35" spans="2:9" x14ac:dyDescent="0.25">
      <c r="B35" s="5" t="s">
        <v>112</v>
      </c>
      <c r="C35" s="39" t="e">
        <f>Model!Q14/Model!Q50</f>
        <v>#DIV/0!</v>
      </c>
    </row>
    <row r="36" spans="2:9" x14ac:dyDescent="0.25">
      <c r="B36" s="22" t="s">
        <v>113</v>
      </c>
      <c r="C36" s="23"/>
    </row>
    <row r="41" spans="2:9" x14ac:dyDescent="0.25">
      <c r="E41" s="66"/>
      <c r="F41" s="66"/>
      <c r="G41" s="69"/>
      <c r="H41" s="69"/>
      <c r="I41" s="69"/>
    </row>
    <row r="42" spans="2:9" x14ac:dyDescent="0.25">
      <c r="E42" s="66"/>
      <c r="F42" s="66"/>
      <c r="G42" s="69"/>
      <c r="H42" s="69"/>
      <c r="I42" s="69"/>
    </row>
    <row r="43" spans="2:9" x14ac:dyDescent="0.25">
      <c r="E43" s="66"/>
      <c r="F43" s="66"/>
      <c r="G43" s="69"/>
      <c r="H43" s="69"/>
      <c r="I43" s="69"/>
    </row>
    <row r="44" spans="2:9" x14ac:dyDescent="0.25">
      <c r="E44" s="66"/>
      <c r="F44" s="66"/>
      <c r="G44" s="69"/>
      <c r="H44" s="69"/>
      <c r="I44" s="69"/>
    </row>
    <row r="45" spans="2:9" x14ac:dyDescent="0.25">
      <c r="E45" s="66"/>
      <c r="F45" s="66"/>
      <c r="G45" s="69"/>
      <c r="H45" s="69"/>
      <c r="I45" s="69"/>
    </row>
    <row r="46" spans="2:9" x14ac:dyDescent="0.25">
      <c r="E46" s="66"/>
      <c r="F46" s="66"/>
      <c r="G46" s="69"/>
      <c r="H46" s="69"/>
      <c r="I46" s="69"/>
    </row>
    <row r="47" spans="2:9" x14ac:dyDescent="0.25">
      <c r="E47" s="66"/>
      <c r="F47" s="66"/>
      <c r="G47" s="69"/>
      <c r="H47" s="69"/>
      <c r="I47" s="69"/>
    </row>
    <row r="48" spans="2:9" x14ac:dyDescent="0.25">
      <c r="E48" s="66"/>
      <c r="F48" s="66"/>
      <c r="G48" s="69"/>
      <c r="H48" s="69"/>
      <c r="I48" s="69"/>
    </row>
    <row r="49" spans="5:9" x14ac:dyDescent="0.25">
      <c r="E49" s="66"/>
      <c r="F49" s="66"/>
      <c r="G49" s="69"/>
      <c r="H49" s="69"/>
      <c r="I49" s="69"/>
    </row>
    <row r="50" spans="5:9" x14ac:dyDescent="0.25">
      <c r="E50" s="66"/>
      <c r="F50" s="66"/>
      <c r="G50" s="69"/>
      <c r="H50" s="69"/>
      <c r="I50" s="69"/>
    </row>
    <row r="51" spans="5:9" x14ac:dyDescent="0.25">
      <c r="E51" s="66"/>
      <c r="F51" s="66"/>
      <c r="G51" s="69"/>
      <c r="H51" s="69"/>
      <c r="I51" s="69"/>
    </row>
    <row r="52" spans="5:9" x14ac:dyDescent="0.25">
      <c r="E52" s="67"/>
      <c r="F52" s="68"/>
      <c r="G52" s="68"/>
    </row>
    <row r="53" spans="5:9" x14ac:dyDescent="0.25">
      <c r="E53" s="67"/>
      <c r="F53" s="68"/>
      <c r="G53" s="68"/>
    </row>
    <row r="54" spans="5:9" x14ac:dyDescent="0.25">
      <c r="E54" s="67"/>
      <c r="F54" s="68"/>
      <c r="G54" s="68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Y87"/>
  <sheetViews>
    <sheetView zoomScaleNormal="100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I36" sqref="I36"/>
    </sheetView>
  </sheetViews>
  <sheetFormatPr defaultColWidth="11.42578125" defaultRowHeight="15" x14ac:dyDescent="0.25"/>
  <cols>
    <col min="1" max="1" width="4.7109375" customWidth="1"/>
    <col min="2" max="2" width="27.28515625" customWidth="1"/>
    <col min="7" max="7" width="11.42578125" style="13"/>
    <col min="23" max="23" width="11.42578125" style="13"/>
  </cols>
  <sheetData>
    <row r="1" spans="1:25" x14ac:dyDescent="0.25">
      <c r="A1" s="8" t="s">
        <v>42</v>
      </c>
    </row>
    <row r="2" spans="1:25" x14ac:dyDescent="0.25">
      <c r="C2" t="s">
        <v>38</v>
      </c>
      <c r="D2" t="s">
        <v>18</v>
      </c>
      <c r="E2" t="s">
        <v>14</v>
      </c>
      <c r="F2" t="s">
        <v>15</v>
      </c>
      <c r="G2" s="13" t="s">
        <v>16</v>
      </c>
      <c r="H2" t="s">
        <v>36</v>
      </c>
      <c r="I2" t="s">
        <v>76</v>
      </c>
      <c r="L2" t="s">
        <v>37</v>
      </c>
      <c r="M2" t="s">
        <v>10</v>
      </c>
      <c r="N2" t="s">
        <v>11</v>
      </c>
      <c r="O2" t="s">
        <v>12</v>
      </c>
      <c r="P2" t="s">
        <v>13</v>
      </c>
      <c r="Q2" t="s">
        <v>6</v>
      </c>
      <c r="R2" t="s">
        <v>7</v>
      </c>
      <c r="S2" t="s">
        <v>8</v>
      </c>
      <c r="T2" t="s">
        <v>9</v>
      </c>
      <c r="U2" t="s">
        <v>40</v>
      </c>
      <c r="V2" t="s">
        <v>44</v>
      </c>
      <c r="W2" s="13" t="s">
        <v>45</v>
      </c>
      <c r="X2" t="s">
        <v>70</v>
      </c>
      <c r="Y2" t="s">
        <v>74</v>
      </c>
    </row>
    <row r="3" spans="1:25" x14ac:dyDescent="0.25">
      <c r="B3" s="9" t="s">
        <v>154</v>
      </c>
    </row>
    <row r="4" spans="1:25" x14ac:dyDescent="0.25">
      <c r="B4" s="9" t="s">
        <v>155</v>
      </c>
    </row>
    <row r="5" spans="1:25" x14ac:dyDescent="0.25">
      <c r="B5" s="9" t="s">
        <v>156</v>
      </c>
      <c r="E5" s="53"/>
      <c r="F5" s="53"/>
      <c r="G5" s="54"/>
    </row>
    <row r="6" spans="1:25" s="1" customFormat="1" x14ac:dyDescent="0.25">
      <c r="B6" s="1" t="s">
        <v>17</v>
      </c>
      <c r="C6" s="11">
        <f>SUM(C3:C5)</f>
        <v>0</v>
      </c>
      <c r="D6" s="11">
        <f>SUM(D3:D5)</f>
        <v>0</v>
      </c>
      <c r="E6" s="11">
        <f>SUM(E3:E5)</f>
        <v>0</v>
      </c>
      <c r="F6" s="11">
        <f>SUM(F3:F5)</f>
        <v>0</v>
      </c>
      <c r="G6" s="14">
        <f>SUM(G3:G5)</f>
        <v>0</v>
      </c>
      <c r="H6" s="44"/>
      <c r="I6" s="44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4"/>
      <c r="X6" s="11"/>
    </row>
    <row r="7" spans="1:25" x14ac:dyDescent="0.25">
      <c r="B7" s="9" t="s">
        <v>72</v>
      </c>
      <c r="C7" s="10"/>
      <c r="D7" s="10"/>
      <c r="E7" s="10"/>
      <c r="F7" s="10"/>
      <c r="G7" s="15"/>
      <c r="H7" s="43"/>
      <c r="I7" s="43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15"/>
      <c r="X7" s="10"/>
      <c r="Y7" s="41"/>
    </row>
    <row r="8" spans="1:25" x14ac:dyDescent="0.25">
      <c r="B8" s="9" t="s">
        <v>157</v>
      </c>
      <c r="C8" s="10"/>
      <c r="D8" s="10"/>
      <c r="E8" s="10"/>
      <c r="F8" s="10"/>
      <c r="G8" s="15"/>
      <c r="H8" s="43"/>
      <c r="I8" s="43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15"/>
      <c r="X8" s="10"/>
      <c r="Y8" s="41"/>
    </row>
    <row r="9" spans="1:25" x14ac:dyDescent="0.25">
      <c r="B9" s="9" t="s">
        <v>159</v>
      </c>
      <c r="C9" s="10"/>
      <c r="D9" s="10"/>
      <c r="E9" s="10"/>
      <c r="F9" s="10"/>
      <c r="G9" s="15"/>
      <c r="H9" s="43"/>
      <c r="I9" s="43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15"/>
      <c r="X9" s="10"/>
      <c r="Y9" s="41"/>
    </row>
    <row r="10" spans="1:25" x14ac:dyDescent="0.25">
      <c r="B10" s="9" t="s">
        <v>158</v>
      </c>
      <c r="C10" s="10"/>
      <c r="D10" s="10"/>
      <c r="E10" s="10"/>
      <c r="F10" s="10"/>
      <c r="G10" s="15"/>
      <c r="H10" s="43"/>
      <c r="I10" s="43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15"/>
      <c r="X10" s="10"/>
      <c r="Y10" s="41"/>
    </row>
    <row r="11" spans="1:25" s="1" customFormat="1" x14ac:dyDescent="0.25">
      <c r="B11" s="1" t="s">
        <v>64</v>
      </c>
      <c r="C11" s="11">
        <f>SUM(C8:C10)</f>
        <v>0</v>
      </c>
      <c r="D11" s="11">
        <f t="shared" ref="D11:I11" si="0">SUM(D8:D10)</f>
        <v>0</v>
      </c>
      <c r="E11" s="11">
        <f t="shared" si="0"/>
        <v>0</v>
      </c>
      <c r="F11" s="11">
        <f t="shared" si="0"/>
        <v>0</v>
      </c>
      <c r="G11" s="14">
        <f t="shared" si="0"/>
        <v>0</v>
      </c>
      <c r="H11" s="11">
        <f t="shared" si="0"/>
        <v>0</v>
      </c>
      <c r="I11" s="11">
        <f t="shared" si="0"/>
        <v>0</v>
      </c>
      <c r="L11" s="11">
        <f t="shared" ref="L11" si="1">SUM(L8:L10)</f>
        <v>0</v>
      </c>
      <c r="M11" s="11">
        <f t="shared" ref="M11" si="2">SUM(M8:M10)</f>
        <v>0</v>
      </c>
      <c r="N11" s="11">
        <f t="shared" ref="N11" si="3">SUM(N8:N10)</f>
        <v>0</v>
      </c>
      <c r="O11" s="11">
        <f t="shared" ref="O11" si="4">SUM(O8:O10)</f>
        <v>0</v>
      </c>
      <c r="P11" s="11">
        <f t="shared" ref="P11" si="5">SUM(P8:P10)</f>
        <v>0</v>
      </c>
      <c r="Q11" s="11">
        <f t="shared" ref="Q11" si="6">SUM(Q8:Q10)</f>
        <v>0</v>
      </c>
      <c r="R11" s="11">
        <f t="shared" ref="R11" si="7">SUM(R8:R10)</f>
        <v>0</v>
      </c>
      <c r="S11" s="11">
        <f t="shared" ref="S11" si="8">SUM(S8:S10)</f>
        <v>0</v>
      </c>
      <c r="T11" s="11">
        <f t="shared" ref="T11" si="9">SUM(T8:T10)</f>
        <v>0</v>
      </c>
      <c r="U11" s="11">
        <f t="shared" ref="U11" si="10">SUM(U8:U10)</f>
        <v>0</v>
      </c>
      <c r="V11" s="11">
        <f t="shared" ref="V11" si="11">SUM(V8:V10)</f>
        <v>0</v>
      </c>
      <c r="W11" s="14">
        <f t="shared" ref="W11" si="12">SUM(W8:W10)</f>
        <v>0</v>
      </c>
      <c r="X11" s="11">
        <f t="shared" ref="X11" si="13">SUM(X8:X10)</f>
        <v>0</v>
      </c>
      <c r="Y11" s="11">
        <f t="shared" ref="Y11" si="14">SUM(Y8:Y10)</f>
        <v>0</v>
      </c>
    </row>
    <row r="12" spans="1:25" x14ac:dyDescent="0.25">
      <c r="B12" t="s">
        <v>65</v>
      </c>
      <c r="C12" s="10"/>
      <c r="D12" s="10"/>
      <c r="E12" s="10"/>
      <c r="F12" s="10"/>
      <c r="G12" s="15"/>
      <c r="H12" s="41"/>
      <c r="I12" s="41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5"/>
    </row>
    <row r="13" spans="1:25" x14ac:dyDescent="0.25">
      <c r="B13" t="s">
        <v>81</v>
      </c>
      <c r="C13" s="10"/>
      <c r="D13" s="10"/>
      <c r="E13" s="10"/>
      <c r="F13" s="10"/>
      <c r="G13" s="15"/>
      <c r="H13" s="41"/>
      <c r="I13" s="41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5"/>
    </row>
    <row r="14" spans="1:25" x14ac:dyDescent="0.25">
      <c r="B14" t="s">
        <v>24</v>
      </c>
      <c r="C14" s="10"/>
      <c r="D14" s="10"/>
      <c r="E14" s="10"/>
      <c r="F14" s="10"/>
      <c r="G14" s="15"/>
      <c r="H14" s="10"/>
      <c r="I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5"/>
    </row>
    <row r="15" spans="1:25" x14ac:dyDescent="0.25">
      <c r="B15" t="s">
        <v>164</v>
      </c>
      <c r="C15" s="10"/>
      <c r="D15" s="10"/>
      <c r="E15" s="10"/>
      <c r="F15" s="10"/>
      <c r="G15" s="15"/>
      <c r="H15" s="41"/>
      <c r="I15" s="41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5"/>
    </row>
    <row r="16" spans="1:25" s="1" customFormat="1" x14ac:dyDescent="0.25">
      <c r="B16" s="1" t="s">
        <v>23</v>
      </c>
      <c r="C16" s="11">
        <f>C6-SUM(C11:C15)</f>
        <v>0</v>
      </c>
      <c r="D16" s="11">
        <f t="shared" ref="D16:I16" si="15">D6-SUM(D11:D15)</f>
        <v>0</v>
      </c>
      <c r="E16" s="11">
        <f t="shared" si="15"/>
        <v>0</v>
      </c>
      <c r="F16" s="11">
        <f t="shared" si="15"/>
        <v>0</v>
      </c>
      <c r="G16" s="14">
        <f t="shared" si="15"/>
        <v>0</v>
      </c>
      <c r="H16" s="11">
        <f t="shared" si="15"/>
        <v>0</v>
      </c>
      <c r="I16" s="11">
        <f t="shared" si="15"/>
        <v>0</v>
      </c>
      <c r="J16" s="11"/>
      <c r="K16" s="11"/>
      <c r="L16" s="11">
        <f t="shared" ref="L16" si="16">L6-SUM(L11:L15)</f>
        <v>0</v>
      </c>
      <c r="M16" s="11">
        <f t="shared" ref="M16" si="17">M6-SUM(M11:M15)</f>
        <v>0</v>
      </c>
      <c r="N16" s="11">
        <f t="shared" ref="N16" si="18">N6-SUM(N11:N15)</f>
        <v>0</v>
      </c>
      <c r="O16" s="11">
        <f t="shared" ref="O16" si="19">O6-SUM(O11:O15)</f>
        <v>0</v>
      </c>
      <c r="P16" s="11">
        <f t="shared" ref="P16" si="20">P6-SUM(P11:P15)</f>
        <v>0</v>
      </c>
      <c r="Q16" s="11">
        <f t="shared" ref="Q16" si="21">Q6-SUM(Q11:Q15)</f>
        <v>0</v>
      </c>
      <c r="R16" s="11">
        <f t="shared" ref="R16" si="22">R6-SUM(R11:R15)</f>
        <v>0</v>
      </c>
      <c r="S16" s="11">
        <f t="shared" ref="S16" si="23">S6-SUM(S11:S15)</f>
        <v>0</v>
      </c>
      <c r="T16" s="11">
        <f t="shared" ref="T16" si="24">T6-SUM(T11:T15)</f>
        <v>0</v>
      </c>
      <c r="U16" s="11">
        <f t="shared" ref="U16" si="25">U6-SUM(U11:U15)</f>
        <v>0</v>
      </c>
      <c r="V16" s="11">
        <f t="shared" ref="V16" si="26">V6-SUM(V11:V15)</f>
        <v>0</v>
      </c>
      <c r="W16" s="14">
        <f t="shared" ref="W16" si="27">W6-SUM(W11:W15)</f>
        <v>0</v>
      </c>
      <c r="X16" s="11">
        <f t="shared" ref="X16" si="28">X6-SUM(X11:X15)</f>
        <v>0</v>
      </c>
      <c r="Y16" s="11">
        <f t="shared" ref="Y16" si="29">Y6-SUM(Y11:Y15)</f>
        <v>0</v>
      </c>
    </row>
    <row r="17" spans="2:25" x14ac:dyDescent="0.25">
      <c r="B17" t="s">
        <v>75</v>
      </c>
      <c r="C17" s="10"/>
      <c r="D17" s="10"/>
      <c r="E17" s="10"/>
      <c r="F17" s="10"/>
      <c r="G17" s="15"/>
      <c r="H17" s="41"/>
      <c r="I17" s="41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5"/>
    </row>
    <row r="18" spans="2:25" x14ac:dyDescent="0.25">
      <c r="B18" t="s">
        <v>68</v>
      </c>
      <c r="C18" s="10"/>
      <c r="D18" s="10"/>
      <c r="E18" s="10"/>
      <c r="F18" s="10"/>
      <c r="G18" s="15"/>
      <c r="H18" s="41"/>
      <c r="I18" s="41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5"/>
    </row>
    <row r="19" spans="2:25" x14ac:dyDescent="0.25">
      <c r="B19" t="s">
        <v>27</v>
      </c>
      <c r="C19" s="10"/>
      <c r="D19" s="10"/>
      <c r="E19" s="10"/>
      <c r="F19" s="10"/>
      <c r="G19" s="15"/>
      <c r="H19" s="41"/>
      <c r="I19" s="41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5"/>
    </row>
    <row r="20" spans="2:25" s="1" customFormat="1" x14ac:dyDescent="0.25">
      <c r="B20" s="1" t="s">
        <v>19</v>
      </c>
      <c r="C20" s="11">
        <f>C16+SUM(C17:C19)</f>
        <v>0</v>
      </c>
      <c r="D20" s="11">
        <f>D16+SUM(D17:D19)</f>
        <v>0</v>
      </c>
      <c r="E20" s="11">
        <f t="shared" ref="E20:I20" si="30">E16+SUM(E17:E19)</f>
        <v>0</v>
      </c>
      <c r="F20" s="11">
        <f t="shared" si="30"/>
        <v>0</v>
      </c>
      <c r="G20" s="14">
        <f t="shared" si="30"/>
        <v>0</v>
      </c>
      <c r="H20" s="11">
        <f t="shared" si="30"/>
        <v>0</v>
      </c>
      <c r="I20" s="11">
        <f t="shared" si="30"/>
        <v>0</v>
      </c>
      <c r="L20" s="11">
        <f t="shared" ref="L20" si="31">L16+SUM(L17:L19)</f>
        <v>0</v>
      </c>
      <c r="M20" s="11">
        <f t="shared" ref="M20" si="32">M16+SUM(M17:M19)</f>
        <v>0</v>
      </c>
      <c r="N20" s="11">
        <f t="shared" ref="N20" si="33">N16+SUM(N17:N19)</f>
        <v>0</v>
      </c>
      <c r="O20" s="11">
        <f t="shared" ref="O20" si="34">O16+SUM(O17:O19)</f>
        <v>0</v>
      </c>
      <c r="P20" s="11">
        <f t="shared" ref="P20" si="35">P16+SUM(P17:P19)</f>
        <v>0</v>
      </c>
      <c r="Q20" s="11">
        <f t="shared" ref="Q20" si="36">Q16+SUM(Q17:Q19)</f>
        <v>0</v>
      </c>
      <c r="R20" s="11">
        <f t="shared" ref="R20" si="37">R16+SUM(R17:R19)</f>
        <v>0</v>
      </c>
      <c r="S20" s="11">
        <f t="shared" ref="S20" si="38">S16+SUM(S17:S19)</f>
        <v>0</v>
      </c>
      <c r="T20" s="11">
        <f t="shared" ref="T20" si="39">T16+SUM(T17:T19)</f>
        <v>0</v>
      </c>
      <c r="U20" s="11">
        <f t="shared" ref="U20" si="40">U16+SUM(U17:U19)</f>
        <v>0</v>
      </c>
      <c r="V20" s="11">
        <f t="shared" ref="V20" si="41">V16+SUM(V17:V19)</f>
        <v>0</v>
      </c>
      <c r="W20" s="14">
        <f t="shared" ref="W20" si="42">W16+SUM(W17:W19)</f>
        <v>0</v>
      </c>
      <c r="X20" s="11">
        <f t="shared" ref="X20" si="43">X16+SUM(X17:X19)</f>
        <v>0</v>
      </c>
      <c r="Y20" s="11">
        <f t="shared" ref="Y20" si="44">Y16+SUM(Y17:Y19)</f>
        <v>0</v>
      </c>
    </row>
    <row r="21" spans="2:25" x14ac:dyDescent="0.25">
      <c r="B21" t="s">
        <v>20</v>
      </c>
      <c r="C21" s="10"/>
      <c r="D21" s="10"/>
      <c r="E21" s="10"/>
      <c r="F21" s="10"/>
      <c r="G21" s="15"/>
      <c r="H21" s="41"/>
      <c r="I21" s="41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5"/>
    </row>
    <row r="22" spans="2:25" x14ac:dyDescent="0.25">
      <c r="B22" t="s">
        <v>82</v>
      </c>
      <c r="C22" s="10"/>
      <c r="D22" s="10"/>
      <c r="E22" s="10"/>
      <c r="F22" s="10"/>
      <c r="G22" s="15"/>
      <c r="H22" s="41"/>
      <c r="I22" s="41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5"/>
    </row>
    <row r="23" spans="2:25" s="1" customFormat="1" x14ac:dyDescent="0.25">
      <c r="B23" s="1" t="s">
        <v>21</v>
      </c>
      <c r="C23" s="11">
        <f>C20-SUM(C21:C22)</f>
        <v>0</v>
      </c>
      <c r="D23" s="11">
        <f t="shared" ref="D23:G23" si="45">D20-SUM(D21:D22)</f>
        <v>0</v>
      </c>
      <c r="E23" s="11">
        <f t="shared" si="45"/>
        <v>0</v>
      </c>
      <c r="F23" s="11">
        <f t="shared" si="45"/>
        <v>0</v>
      </c>
      <c r="G23" s="14">
        <f t="shared" si="45"/>
        <v>0</v>
      </c>
      <c r="H23" s="65"/>
      <c r="I23" s="65"/>
      <c r="L23" s="11">
        <f t="shared" ref="L23" si="46">L20-SUM(L21:L22)</f>
        <v>0</v>
      </c>
      <c r="M23" s="11">
        <f t="shared" ref="M23" si="47">M20-SUM(M21:M22)</f>
        <v>0</v>
      </c>
      <c r="N23" s="11">
        <f t="shared" ref="N23" si="48">N20-SUM(N21:N22)</f>
        <v>0</v>
      </c>
      <c r="O23" s="11">
        <f t="shared" ref="O23" si="49">O20-SUM(O21:O22)</f>
        <v>0</v>
      </c>
      <c r="P23" s="11">
        <f t="shared" ref="P23" si="50">P20-SUM(P21:P22)</f>
        <v>0</v>
      </c>
      <c r="Q23" s="11">
        <f t="shared" ref="Q23" si="51">Q20-SUM(Q21:Q22)</f>
        <v>0</v>
      </c>
      <c r="R23" s="11">
        <f t="shared" ref="R23" si="52">R20-SUM(R21:R22)</f>
        <v>0</v>
      </c>
      <c r="S23" s="11">
        <f t="shared" ref="S23" si="53">S20-SUM(S21:S22)</f>
        <v>0</v>
      </c>
      <c r="T23" s="11">
        <f t="shared" ref="T23" si="54">T20-SUM(T21:T22)</f>
        <v>0</v>
      </c>
      <c r="U23" s="11">
        <f t="shared" ref="U23" si="55">U20-SUM(U21:U22)</f>
        <v>0</v>
      </c>
      <c r="V23" s="11">
        <f t="shared" ref="V23" si="56">V20-SUM(V21:V22)</f>
        <v>0</v>
      </c>
      <c r="W23" s="14">
        <f t="shared" ref="W23" si="57">W20-SUM(W21:W22)</f>
        <v>0</v>
      </c>
      <c r="X23" s="11">
        <f t="shared" ref="X23" si="58">X20-SUM(X21:X22)</f>
        <v>0</v>
      </c>
      <c r="Y23" s="11">
        <f t="shared" ref="Y23" si="59">Y20-SUM(Y21:Y22)</f>
        <v>0</v>
      </c>
    </row>
    <row r="24" spans="2:25" x14ac:dyDescent="0.25">
      <c r="B24" t="s">
        <v>1</v>
      </c>
      <c r="C24" s="10"/>
      <c r="D24" s="10"/>
      <c r="E24" s="10"/>
      <c r="F24" s="10"/>
      <c r="G24" s="15"/>
      <c r="H24" s="41"/>
      <c r="I24" s="41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5"/>
      <c r="X24" s="10"/>
      <c r="Y24" s="10"/>
    </row>
    <row r="25" spans="2:25" s="1" customFormat="1" x14ac:dyDescent="0.25">
      <c r="B25" s="1" t="s">
        <v>22</v>
      </c>
      <c r="C25" s="2" t="e">
        <f>C23/C24</f>
        <v>#DIV/0!</v>
      </c>
      <c r="D25" s="2" t="e">
        <f>D23/D24</f>
        <v>#DIV/0!</v>
      </c>
      <c r="E25" s="2" t="e">
        <f>E23/E24</f>
        <v>#DIV/0!</v>
      </c>
      <c r="F25" s="2" t="e">
        <f>F23/F24</f>
        <v>#DIV/0!</v>
      </c>
      <c r="G25" s="61" t="e">
        <f>G23/G24</f>
        <v>#DIV/0!</v>
      </c>
      <c r="H25" s="62"/>
      <c r="I25" s="63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50"/>
      <c r="X25" s="51"/>
      <c r="Y25" s="51"/>
    </row>
    <row r="26" spans="2:25" s="1" customFormat="1" x14ac:dyDescent="0.25">
      <c r="B26" s="9" t="s">
        <v>71</v>
      </c>
      <c r="C26" s="2"/>
      <c r="D26" s="2"/>
      <c r="E26" s="2"/>
      <c r="F26" s="2"/>
      <c r="G26" s="35"/>
      <c r="H26" s="45"/>
      <c r="I26" s="46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0"/>
      <c r="X26" s="51"/>
      <c r="Y26" s="51"/>
    </row>
    <row r="27" spans="2:25" s="1" customFormat="1" x14ac:dyDescent="0.25">
      <c r="B27" t="s">
        <v>33</v>
      </c>
      <c r="C27" s="3" t="e">
        <f>1-C11/C6</f>
        <v>#DIV/0!</v>
      </c>
      <c r="D27" s="3" t="e">
        <f>1-D11/D6</f>
        <v>#DIV/0!</v>
      </c>
      <c r="E27" s="3" t="e">
        <f>1-E11/E6</f>
        <v>#DIV/0!</v>
      </c>
      <c r="F27" s="3" t="e">
        <f>1-F11/F6</f>
        <v>#DIV/0!</v>
      </c>
      <c r="G27" s="6" t="e">
        <f>1-G11/G6</f>
        <v>#DIV/0!</v>
      </c>
      <c r="H27" s="47"/>
      <c r="I27" s="47"/>
      <c r="L27" s="3" t="e">
        <f t="shared" ref="L27:W27" si="60">1-L11/L6</f>
        <v>#DIV/0!</v>
      </c>
      <c r="M27" s="3" t="e">
        <f t="shared" si="60"/>
        <v>#DIV/0!</v>
      </c>
      <c r="N27" s="3" t="e">
        <f t="shared" si="60"/>
        <v>#DIV/0!</v>
      </c>
      <c r="O27" s="3" t="e">
        <f t="shared" si="60"/>
        <v>#DIV/0!</v>
      </c>
      <c r="P27" s="3" t="e">
        <f t="shared" si="60"/>
        <v>#DIV/0!</v>
      </c>
      <c r="Q27" s="3" t="e">
        <f t="shared" si="60"/>
        <v>#DIV/0!</v>
      </c>
      <c r="R27" s="3" t="e">
        <f t="shared" si="60"/>
        <v>#DIV/0!</v>
      </c>
      <c r="S27" s="3" t="e">
        <f t="shared" si="60"/>
        <v>#DIV/0!</v>
      </c>
      <c r="T27" s="3" t="e">
        <f t="shared" si="60"/>
        <v>#DIV/0!</v>
      </c>
      <c r="U27" s="3" t="e">
        <f t="shared" si="60"/>
        <v>#DIV/0!</v>
      </c>
      <c r="V27" s="3" t="e">
        <f t="shared" si="60"/>
        <v>#DIV/0!</v>
      </c>
      <c r="W27" s="6" t="e">
        <f t="shared" si="60"/>
        <v>#DIV/0!</v>
      </c>
    </row>
    <row r="28" spans="2:25" x14ac:dyDescent="0.25">
      <c r="B28" t="s">
        <v>34</v>
      </c>
      <c r="C28" s="4" t="e">
        <f>C23/C6</f>
        <v>#DIV/0!</v>
      </c>
      <c r="D28" s="4" t="e">
        <f>D23/D6</f>
        <v>#DIV/0!</v>
      </c>
      <c r="E28" s="4" t="e">
        <f>E23/E6</f>
        <v>#DIV/0!</v>
      </c>
      <c r="F28" s="4" t="e">
        <f>F23/F6</f>
        <v>#DIV/0!</v>
      </c>
      <c r="G28" s="7" t="e">
        <f>G23/G6</f>
        <v>#DIV/0!</v>
      </c>
      <c r="H28" s="48" t="e">
        <f>H23/H7</f>
        <v>#DIV/0!</v>
      </c>
      <c r="I28" s="48" t="e">
        <f>I23/I7</f>
        <v>#DIV/0!</v>
      </c>
      <c r="L28" s="4" t="e">
        <f t="shared" ref="L28:W28" si="61">L23/L6</f>
        <v>#DIV/0!</v>
      </c>
      <c r="M28" s="4" t="e">
        <f t="shared" si="61"/>
        <v>#DIV/0!</v>
      </c>
      <c r="N28" s="4" t="e">
        <f t="shared" si="61"/>
        <v>#DIV/0!</v>
      </c>
      <c r="O28" s="4" t="e">
        <f t="shared" si="61"/>
        <v>#DIV/0!</v>
      </c>
      <c r="P28" s="4" t="e">
        <f t="shared" si="61"/>
        <v>#DIV/0!</v>
      </c>
      <c r="Q28" s="4" t="e">
        <f t="shared" si="61"/>
        <v>#DIV/0!</v>
      </c>
      <c r="R28" s="4" t="e">
        <f t="shared" si="61"/>
        <v>#DIV/0!</v>
      </c>
      <c r="S28" s="4" t="e">
        <f t="shared" si="61"/>
        <v>#DIV/0!</v>
      </c>
      <c r="T28" s="4" t="e">
        <f t="shared" si="61"/>
        <v>#DIV/0!</v>
      </c>
      <c r="U28" s="4" t="e">
        <f t="shared" si="61"/>
        <v>#DIV/0!</v>
      </c>
      <c r="V28" s="4" t="e">
        <f t="shared" si="61"/>
        <v>#DIV/0!</v>
      </c>
      <c r="W28" s="7" t="e">
        <f t="shared" si="61"/>
        <v>#DIV/0!</v>
      </c>
    </row>
    <row r="29" spans="2:25" x14ac:dyDescent="0.25">
      <c r="B29" t="s">
        <v>35</v>
      </c>
      <c r="C29" s="3"/>
      <c r="D29" s="3" t="e">
        <f>D6/C6-1</f>
        <v>#DIV/0!</v>
      </c>
      <c r="E29" s="3" t="e">
        <f>E6/D6-1</f>
        <v>#DIV/0!</v>
      </c>
      <c r="F29" s="40" t="e">
        <f>F6/E6-1</f>
        <v>#DIV/0!</v>
      </c>
      <c r="G29" s="6" t="e">
        <f>G6/F6-1</f>
        <v>#DIV/0!</v>
      </c>
      <c r="H29" s="49" t="e">
        <f>H7/G6-1</f>
        <v>#DIV/0!</v>
      </c>
      <c r="I29" s="49" t="e">
        <f>I7/H7-1</f>
        <v>#DIV/0!</v>
      </c>
      <c r="L29" s="4"/>
      <c r="M29" s="4"/>
      <c r="N29" s="4"/>
      <c r="O29" s="4"/>
      <c r="P29" s="4" t="e">
        <f t="shared" ref="P29:W29" si="62">P6/L6-1</f>
        <v>#DIV/0!</v>
      </c>
      <c r="Q29" s="4" t="e">
        <f t="shared" si="62"/>
        <v>#DIV/0!</v>
      </c>
      <c r="R29" s="4" t="e">
        <f t="shared" si="62"/>
        <v>#DIV/0!</v>
      </c>
      <c r="S29" s="4" t="e">
        <f t="shared" si="62"/>
        <v>#DIV/0!</v>
      </c>
      <c r="T29" s="4" t="e">
        <f t="shared" si="62"/>
        <v>#DIV/0!</v>
      </c>
      <c r="U29" s="4" t="e">
        <f t="shared" si="62"/>
        <v>#DIV/0!</v>
      </c>
      <c r="V29" s="4" t="e">
        <f t="shared" si="62"/>
        <v>#DIV/0!</v>
      </c>
      <c r="W29" s="7" t="e">
        <f t="shared" si="62"/>
        <v>#DIV/0!</v>
      </c>
      <c r="X29" s="37" t="e">
        <f>X7/T6-1</f>
        <v>#DIV/0!</v>
      </c>
      <c r="Y29" s="37" t="e">
        <f>Y7/U6-1</f>
        <v>#DIV/0!</v>
      </c>
    </row>
    <row r="30" spans="2:25" x14ac:dyDescent="0.25">
      <c r="B30" t="s">
        <v>73</v>
      </c>
      <c r="C30" s="4" t="e">
        <f>C12/C6</f>
        <v>#DIV/0!</v>
      </c>
      <c r="D30" s="4" t="e">
        <f>D12/D6</f>
        <v>#DIV/0!</v>
      </c>
      <c r="E30" s="4" t="e">
        <f>E12/E6</f>
        <v>#DIV/0!</v>
      </c>
      <c r="F30" s="4" t="e">
        <f>F12/F6</f>
        <v>#DIV/0!</v>
      </c>
      <c r="G30" s="7" t="e">
        <f>G12/G6</f>
        <v>#DIV/0!</v>
      </c>
      <c r="H30" s="131"/>
      <c r="I30" s="131"/>
      <c r="L30" s="4" t="e">
        <f t="shared" ref="L30:W30" si="63">L12/L6</f>
        <v>#DIV/0!</v>
      </c>
      <c r="M30" s="4" t="e">
        <f t="shared" si="63"/>
        <v>#DIV/0!</v>
      </c>
      <c r="N30" s="4" t="e">
        <f t="shared" si="63"/>
        <v>#DIV/0!</v>
      </c>
      <c r="O30" s="4" t="e">
        <f t="shared" si="63"/>
        <v>#DIV/0!</v>
      </c>
      <c r="P30" s="4" t="e">
        <f t="shared" si="63"/>
        <v>#DIV/0!</v>
      </c>
      <c r="Q30" s="4" t="e">
        <f t="shared" si="63"/>
        <v>#DIV/0!</v>
      </c>
      <c r="R30" s="4" t="e">
        <f t="shared" si="63"/>
        <v>#DIV/0!</v>
      </c>
      <c r="S30" s="4" t="e">
        <f t="shared" si="63"/>
        <v>#DIV/0!</v>
      </c>
      <c r="T30" s="4" t="e">
        <f t="shared" si="63"/>
        <v>#DIV/0!</v>
      </c>
      <c r="U30" s="4" t="e">
        <f t="shared" si="63"/>
        <v>#DIV/0!</v>
      </c>
      <c r="V30" s="4" t="e">
        <f t="shared" si="63"/>
        <v>#DIV/0!</v>
      </c>
      <c r="W30" s="7" t="e">
        <f t="shared" si="63"/>
        <v>#DIV/0!</v>
      </c>
      <c r="X30" s="4"/>
    </row>
    <row r="31" spans="2:25" x14ac:dyDescent="0.25">
      <c r="B31" t="s">
        <v>162</v>
      </c>
      <c r="C31" s="4" t="e">
        <f t="shared" ref="C31:F31" si="64">C13/C6</f>
        <v>#DIV/0!</v>
      </c>
      <c r="D31" s="4" t="e">
        <f t="shared" si="64"/>
        <v>#DIV/0!</v>
      </c>
      <c r="E31" s="4" t="e">
        <f t="shared" si="64"/>
        <v>#DIV/0!</v>
      </c>
      <c r="F31" s="4" t="e">
        <f t="shared" si="64"/>
        <v>#DIV/0!</v>
      </c>
      <c r="G31" s="7" t="e">
        <f>G13/G6</f>
        <v>#DIV/0!</v>
      </c>
      <c r="H31" s="131"/>
      <c r="I31" s="131"/>
      <c r="L31" s="4" t="e">
        <f t="shared" ref="L31:W31" si="65">L13/L6</f>
        <v>#DIV/0!</v>
      </c>
      <c r="M31" s="4" t="e">
        <f t="shared" si="65"/>
        <v>#DIV/0!</v>
      </c>
      <c r="N31" s="4" t="e">
        <f t="shared" si="65"/>
        <v>#DIV/0!</v>
      </c>
      <c r="O31" s="4" t="e">
        <f t="shared" si="65"/>
        <v>#DIV/0!</v>
      </c>
      <c r="P31" s="4" t="e">
        <f t="shared" si="65"/>
        <v>#DIV/0!</v>
      </c>
      <c r="Q31" s="4" t="e">
        <f t="shared" si="65"/>
        <v>#DIV/0!</v>
      </c>
      <c r="R31" s="4" t="e">
        <f t="shared" si="65"/>
        <v>#DIV/0!</v>
      </c>
      <c r="S31" s="4" t="e">
        <f t="shared" si="65"/>
        <v>#DIV/0!</v>
      </c>
      <c r="T31" s="4" t="e">
        <f t="shared" si="65"/>
        <v>#DIV/0!</v>
      </c>
      <c r="U31" s="4" t="e">
        <f t="shared" si="65"/>
        <v>#DIV/0!</v>
      </c>
      <c r="V31" s="4" t="e">
        <f t="shared" si="65"/>
        <v>#DIV/0!</v>
      </c>
      <c r="W31" s="7" t="e">
        <f t="shared" si="65"/>
        <v>#DIV/0!</v>
      </c>
      <c r="X31" s="4"/>
    </row>
    <row r="32" spans="2:25" x14ac:dyDescent="0.25">
      <c r="B32" t="s">
        <v>163</v>
      </c>
      <c r="C32" s="4" t="e">
        <f>C15/C6</f>
        <v>#DIV/0!</v>
      </c>
      <c r="D32" s="4" t="e">
        <f>D15/D6</f>
        <v>#DIV/0!</v>
      </c>
      <c r="E32" s="4" t="e">
        <f>E15/E6</f>
        <v>#DIV/0!</v>
      </c>
      <c r="F32" s="4" t="e">
        <f>F15/F6</f>
        <v>#DIV/0!</v>
      </c>
      <c r="G32" s="7" t="e">
        <f>G15/G6</f>
        <v>#DIV/0!</v>
      </c>
      <c r="H32" s="131"/>
      <c r="I32" s="131"/>
      <c r="L32" s="4" t="e">
        <f t="shared" ref="L32:W32" si="66">L15/L6</f>
        <v>#DIV/0!</v>
      </c>
      <c r="M32" s="4" t="e">
        <f t="shared" si="66"/>
        <v>#DIV/0!</v>
      </c>
      <c r="N32" s="4" t="e">
        <f t="shared" si="66"/>
        <v>#DIV/0!</v>
      </c>
      <c r="O32" s="4" t="e">
        <f t="shared" si="66"/>
        <v>#DIV/0!</v>
      </c>
      <c r="P32" s="4" t="e">
        <f t="shared" si="66"/>
        <v>#DIV/0!</v>
      </c>
      <c r="Q32" s="4" t="e">
        <f t="shared" si="66"/>
        <v>#DIV/0!</v>
      </c>
      <c r="R32" s="4" t="e">
        <f t="shared" si="66"/>
        <v>#DIV/0!</v>
      </c>
      <c r="S32" s="4" t="e">
        <f t="shared" si="66"/>
        <v>#DIV/0!</v>
      </c>
      <c r="T32" s="4" t="e">
        <f t="shared" si="66"/>
        <v>#DIV/0!</v>
      </c>
      <c r="U32" s="4" t="e">
        <f t="shared" si="66"/>
        <v>#DIV/0!</v>
      </c>
      <c r="V32" s="4" t="e">
        <f t="shared" si="66"/>
        <v>#DIV/0!</v>
      </c>
      <c r="W32" s="7" t="e">
        <f t="shared" si="66"/>
        <v>#DIV/0!</v>
      </c>
      <c r="X32" s="4"/>
    </row>
    <row r="33" spans="2:24" x14ac:dyDescent="0.25">
      <c r="B33" t="s">
        <v>160</v>
      </c>
      <c r="C33" s="4"/>
      <c r="D33" s="4"/>
      <c r="E33" s="4" t="e">
        <f t="shared" ref="E33:G34" si="67">E3/D3-1</f>
        <v>#DIV/0!</v>
      </c>
      <c r="F33" s="4" t="e">
        <f t="shared" si="67"/>
        <v>#DIV/0!</v>
      </c>
      <c r="G33" s="7" t="e">
        <f t="shared" si="67"/>
        <v>#DIV/0!</v>
      </c>
      <c r="H33" s="131"/>
      <c r="I33" s="131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7"/>
      <c r="X33" s="4"/>
    </row>
    <row r="34" spans="2:24" x14ac:dyDescent="0.25">
      <c r="B34" t="s">
        <v>161</v>
      </c>
      <c r="C34" s="4"/>
      <c r="D34" s="4"/>
      <c r="E34" s="4" t="e">
        <f t="shared" si="67"/>
        <v>#DIV/0!</v>
      </c>
      <c r="F34" s="4" t="e">
        <f t="shared" si="67"/>
        <v>#DIV/0!</v>
      </c>
      <c r="G34" s="7" t="e">
        <f t="shared" si="67"/>
        <v>#DIV/0!</v>
      </c>
      <c r="H34" s="131"/>
      <c r="I34" s="131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7"/>
      <c r="X34" s="4"/>
    </row>
    <row r="35" spans="2:24" x14ac:dyDescent="0.25">
      <c r="B35" t="s">
        <v>39</v>
      </c>
      <c r="C35" s="3"/>
      <c r="D35" s="3" t="e">
        <f>-(D23/C23-1)</f>
        <v>#DIV/0!</v>
      </c>
      <c r="E35" s="3" t="e">
        <f>-(E23/D23-1)</f>
        <v>#DIV/0!</v>
      </c>
      <c r="F35" s="40" t="e">
        <f>F23/E23-1</f>
        <v>#DIV/0!</v>
      </c>
      <c r="G35" s="6" t="e">
        <f>G23/F23-1</f>
        <v>#DIV/0!</v>
      </c>
      <c r="H35" s="64" t="e">
        <f>H25/G25-1</f>
        <v>#DIV/0!</v>
      </c>
      <c r="I35" s="64" t="e">
        <f>I25/H25-1</f>
        <v>#DIV/0!</v>
      </c>
      <c r="L35" s="4"/>
      <c r="M35" s="4"/>
      <c r="N35" s="4"/>
      <c r="O35" s="4"/>
      <c r="P35" s="4" t="e">
        <f t="shared" ref="P35:X35" si="68">P23/L23-1</f>
        <v>#DIV/0!</v>
      </c>
      <c r="Q35" s="4" t="e">
        <f t="shared" si="68"/>
        <v>#DIV/0!</v>
      </c>
      <c r="R35" s="4" t="e">
        <f t="shared" si="68"/>
        <v>#DIV/0!</v>
      </c>
      <c r="S35" s="4" t="e">
        <f t="shared" si="68"/>
        <v>#DIV/0!</v>
      </c>
      <c r="T35" s="4" t="e">
        <f t="shared" si="68"/>
        <v>#DIV/0!</v>
      </c>
      <c r="U35" s="4" t="e">
        <f>U23/Q23-1</f>
        <v>#DIV/0!</v>
      </c>
      <c r="V35" s="4" t="e">
        <f t="shared" si="68"/>
        <v>#DIV/0!</v>
      </c>
      <c r="W35" s="7" t="e">
        <f t="shared" si="68"/>
        <v>#DIV/0!</v>
      </c>
      <c r="X35" s="4" t="e">
        <f t="shared" si="68"/>
        <v>#DIV/0!</v>
      </c>
    </row>
    <row r="36" spans="2:24" x14ac:dyDescent="0.25">
      <c r="B36" t="s">
        <v>96</v>
      </c>
      <c r="C36" s="56" t="e">
        <f>C17/C6</f>
        <v>#DIV/0!</v>
      </c>
      <c r="D36" s="56" t="e">
        <f>D17/D6</f>
        <v>#DIV/0!</v>
      </c>
      <c r="E36" s="56" t="e">
        <f>E17/E6</f>
        <v>#DIV/0!</v>
      </c>
      <c r="F36" s="56" t="e">
        <f>F17/F6</f>
        <v>#DIV/0!</v>
      </c>
      <c r="G36" s="57" t="e">
        <f>G17/G6</f>
        <v>#DIV/0!</v>
      </c>
      <c r="H36" s="56" t="e">
        <f>H17/H7</f>
        <v>#DIV/0!</v>
      </c>
      <c r="I36" s="56" t="e">
        <f>I17/I7</f>
        <v>#DIV/0!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7"/>
      <c r="X36" s="4"/>
    </row>
    <row r="37" spans="2:24" x14ac:dyDescent="0.25">
      <c r="B37" t="s">
        <v>97</v>
      </c>
      <c r="C37" s="58" t="e">
        <f>-C17/C16</f>
        <v>#DIV/0!</v>
      </c>
      <c r="D37" s="58" t="e">
        <f t="shared" ref="D37:I37" si="69">-D17/D16</f>
        <v>#DIV/0!</v>
      </c>
      <c r="E37" s="58" t="e">
        <f t="shared" si="69"/>
        <v>#DIV/0!</v>
      </c>
      <c r="F37" s="58" t="e">
        <f t="shared" si="69"/>
        <v>#DIV/0!</v>
      </c>
      <c r="G37" s="57" t="e">
        <f t="shared" si="69"/>
        <v>#DIV/0!</v>
      </c>
      <c r="H37" s="56" t="e">
        <f t="shared" si="69"/>
        <v>#DIV/0!</v>
      </c>
      <c r="I37" s="56" t="e">
        <f t="shared" si="69"/>
        <v>#DIV/0!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7"/>
      <c r="X37" s="4"/>
    </row>
    <row r="40" spans="2:24" s="1" customFormat="1" x14ac:dyDescent="0.25">
      <c r="B40" s="1" t="s">
        <v>43</v>
      </c>
      <c r="C40" s="11">
        <f>C41+C43-C55-C56-C63</f>
        <v>0</v>
      </c>
      <c r="D40" s="11">
        <f t="shared" ref="D40:G40" si="70">D41+D43-D55-D56-D63</f>
        <v>0</v>
      </c>
      <c r="E40" s="11">
        <f t="shared" si="70"/>
        <v>0</v>
      </c>
      <c r="F40" s="11">
        <f t="shared" si="70"/>
        <v>0</v>
      </c>
      <c r="G40" s="14">
        <f t="shared" si="70"/>
        <v>0</v>
      </c>
      <c r="L40" s="11">
        <f t="shared" ref="L40" si="71">L41+L43-L55-L56-L63</f>
        <v>0</v>
      </c>
      <c r="M40" s="11">
        <f t="shared" ref="M40" si="72">M41+M43-M55-M56-M63</f>
        <v>0</v>
      </c>
      <c r="N40" s="11">
        <f t="shared" ref="N40" si="73">N41+N43-N55-N56-N63</f>
        <v>0</v>
      </c>
      <c r="O40" s="11">
        <f t="shared" ref="O40" si="74">O41+O43-O55-O56-O63</f>
        <v>0</v>
      </c>
      <c r="P40" s="11">
        <f t="shared" ref="P40" si="75">P41+P43-P55-P56-P63</f>
        <v>0</v>
      </c>
      <c r="Q40" s="11">
        <f t="shared" ref="Q40" si="76">Q41+Q43-Q55-Q56-Q63</f>
        <v>0</v>
      </c>
      <c r="R40" s="11">
        <f t="shared" ref="R40" si="77">R41+R43-R55-R56-R63</f>
        <v>0</v>
      </c>
      <c r="S40" s="11">
        <f t="shared" ref="S40" si="78">S41+S43-S55-S56-S63</f>
        <v>0</v>
      </c>
      <c r="T40" s="11">
        <f t="shared" ref="T40" si="79">T41+T43-T55-T56-T63</f>
        <v>0</v>
      </c>
      <c r="U40" s="11">
        <f t="shared" ref="U40" si="80">U41+U43-U55-U56-U63</f>
        <v>0</v>
      </c>
      <c r="V40" s="11">
        <f t="shared" ref="V40" si="81">V41+V43-V55-V56-V63</f>
        <v>0</v>
      </c>
      <c r="W40" s="14">
        <f t="shared" ref="W40" si="82">W41+W43-W55-W56-W63</f>
        <v>0</v>
      </c>
    </row>
    <row r="41" spans="2:24" x14ac:dyDescent="0.25">
      <c r="B41" t="s">
        <v>25</v>
      </c>
      <c r="C41" s="10"/>
      <c r="D41" s="10"/>
      <c r="E41" s="10"/>
      <c r="F41" s="10"/>
      <c r="G41" s="15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5"/>
    </row>
    <row r="42" spans="2:24" x14ac:dyDescent="0.25">
      <c r="B42" t="s">
        <v>84</v>
      </c>
      <c r="C42" s="10"/>
      <c r="D42" s="10"/>
      <c r="E42" s="10"/>
      <c r="F42" s="10"/>
      <c r="G42" s="15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5"/>
    </row>
    <row r="43" spans="2:24" x14ac:dyDescent="0.25">
      <c r="B43" t="s">
        <v>26</v>
      </c>
      <c r="C43" s="10"/>
      <c r="D43" s="10"/>
      <c r="E43" s="10"/>
      <c r="F43" s="10"/>
      <c r="G43" s="15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5"/>
    </row>
    <row r="44" spans="2:24" x14ac:dyDescent="0.25">
      <c r="B44" t="s">
        <v>100</v>
      </c>
      <c r="C44" s="10"/>
      <c r="D44" s="10"/>
      <c r="E44" s="10"/>
      <c r="F44" s="10"/>
      <c r="G44" s="15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5"/>
    </row>
    <row r="45" spans="2:24" x14ac:dyDescent="0.25">
      <c r="B45" t="s">
        <v>98</v>
      </c>
      <c r="C45" s="10"/>
      <c r="D45" s="10"/>
      <c r="E45" s="10"/>
      <c r="F45" s="10"/>
      <c r="G45" s="15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5"/>
    </row>
    <row r="46" spans="2:24" x14ac:dyDescent="0.25">
      <c r="B46" t="s">
        <v>86</v>
      </c>
      <c r="C46" s="10"/>
      <c r="D46" s="10"/>
      <c r="E46" s="10"/>
      <c r="F46" s="10"/>
      <c r="G46" s="15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5"/>
    </row>
    <row r="47" spans="2:24" s="1" customFormat="1" x14ac:dyDescent="0.25">
      <c r="B47" s="1" t="s">
        <v>66</v>
      </c>
      <c r="C47" s="11">
        <f t="shared" ref="C47:D47" si="83">SUM(C41:C46)</f>
        <v>0</v>
      </c>
      <c r="D47" s="11">
        <f t="shared" si="83"/>
        <v>0</v>
      </c>
      <c r="E47" s="11">
        <f>SUM(E41:E46)</f>
        <v>0</v>
      </c>
      <c r="F47" s="11">
        <f t="shared" ref="F47:G47" si="84">SUM(F41:F46)</f>
        <v>0</v>
      </c>
      <c r="G47" s="14">
        <f t="shared" si="84"/>
        <v>0</v>
      </c>
      <c r="L47" s="11">
        <f t="shared" ref="L47:W47" si="85">SUM(L41:L46)</f>
        <v>0</v>
      </c>
      <c r="M47" s="11">
        <f t="shared" si="85"/>
        <v>0</v>
      </c>
      <c r="N47" s="11">
        <f t="shared" si="85"/>
        <v>0</v>
      </c>
      <c r="O47" s="11">
        <f t="shared" si="85"/>
        <v>0</v>
      </c>
      <c r="P47" s="11">
        <f t="shared" si="85"/>
        <v>0</v>
      </c>
      <c r="Q47" s="11">
        <f t="shared" si="85"/>
        <v>0</v>
      </c>
      <c r="R47" s="11">
        <f t="shared" si="85"/>
        <v>0</v>
      </c>
      <c r="S47" s="11">
        <f t="shared" si="85"/>
        <v>0</v>
      </c>
      <c r="T47" s="11">
        <f t="shared" si="85"/>
        <v>0</v>
      </c>
      <c r="U47" s="11">
        <f t="shared" si="85"/>
        <v>0</v>
      </c>
      <c r="V47" s="11">
        <f t="shared" si="85"/>
        <v>0</v>
      </c>
      <c r="W47" s="14">
        <f t="shared" si="85"/>
        <v>0</v>
      </c>
    </row>
    <row r="48" spans="2:24" x14ac:dyDescent="0.25">
      <c r="B48" t="s">
        <v>87</v>
      </c>
      <c r="C48" s="10"/>
      <c r="D48" s="10"/>
      <c r="E48" s="10"/>
      <c r="F48" s="10"/>
      <c r="G48" s="15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5"/>
    </row>
    <row r="49" spans="2:25" x14ac:dyDescent="0.25">
      <c r="B49" t="s">
        <v>85</v>
      </c>
      <c r="C49" s="10"/>
      <c r="D49" s="10"/>
      <c r="E49" s="10"/>
      <c r="F49" s="10"/>
      <c r="G49" s="15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5"/>
    </row>
    <row r="50" spans="2:25" x14ac:dyDescent="0.25">
      <c r="B50" t="s">
        <v>88</v>
      </c>
      <c r="C50" s="10"/>
      <c r="D50" s="10"/>
      <c r="E50" s="10"/>
      <c r="F50" s="10"/>
      <c r="G50" s="15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5"/>
    </row>
    <row r="51" spans="2:25" x14ac:dyDescent="0.25">
      <c r="B51" t="s">
        <v>94</v>
      </c>
      <c r="C51" s="10"/>
      <c r="D51" s="10"/>
      <c r="E51" s="10"/>
      <c r="F51" s="10"/>
      <c r="G51" s="15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5"/>
    </row>
    <row r="52" spans="2:25" s="1" customFormat="1" x14ac:dyDescent="0.25">
      <c r="B52" t="s">
        <v>28</v>
      </c>
      <c r="C52" s="10"/>
      <c r="D52" s="10"/>
      <c r="E52" s="10"/>
      <c r="F52" s="10"/>
      <c r="G52" s="15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5"/>
    </row>
    <row r="53" spans="2:25" s="1" customFormat="1" x14ac:dyDescent="0.25">
      <c r="B53" t="s">
        <v>89</v>
      </c>
      <c r="C53" s="10"/>
      <c r="D53" s="10"/>
      <c r="E53" s="10"/>
      <c r="F53" s="10"/>
      <c r="G53" s="15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5"/>
    </row>
    <row r="54" spans="2:25" x14ac:dyDescent="0.25">
      <c r="B54" s="1" t="s">
        <v>30</v>
      </c>
      <c r="C54" s="11">
        <f>SUM(C47:C53)</f>
        <v>0</v>
      </c>
      <c r="D54" s="11">
        <f>SUM(D47:D53)</f>
        <v>0</v>
      </c>
      <c r="E54" s="11">
        <f>SUM(E47:E53)</f>
        <v>0</v>
      </c>
      <c r="F54" s="11">
        <f>SUM(F47:F53)</f>
        <v>0</v>
      </c>
      <c r="G54" s="14">
        <f>SUM(G47:G53)</f>
        <v>0</v>
      </c>
      <c r="L54" s="11">
        <f t="shared" ref="L54:W54" si="86">SUM(L47:L53)</f>
        <v>0</v>
      </c>
      <c r="M54" s="11">
        <f t="shared" si="86"/>
        <v>0</v>
      </c>
      <c r="N54" s="11">
        <f t="shared" si="86"/>
        <v>0</v>
      </c>
      <c r="O54" s="11">
        <f t="shared" si="86"/>
        <v>0</v>
      </c>
      <c r="P54" s="11">
        <f t="shared" si="86"/>
        <v>0</v>
      </c>
      <c r="Q54" s="11">
        <f t="shared" si="86"/>
        <v>0</v>
      </c>
      <c r="R54" s="11">
        <f t="shared" si="86"/>
        <v>0</v>
      </c>
      <c r="S54" s="11">
        <f t="shared" si="86"/>
        <v>0</v>
      </c>
      <c r="T54" s="11">
        <f t="shared" si="86"/>
        <v>0</v>
      </c>
      <c r="U54" s="11">
        <f t="shared" si="86"/>
        <v>0</v>
      </c>
      <c r="V54" s="11">
        <f t="shared" si="86"/>
        <v>0</v>
      </c>
      <c r="W54" s="14">
        <f t="shared" si="86"/>
        <v>0</v>
      </c>
    </row>
    <row r="55" spans="2:25" x14ac:dyDescent="0.25">
      <c r="B55" t="s">
        <v>95</v>
      </c>
      <c r="C55" s="10"/>
      <c r="D55" s="10"/>
      <c r="E55" s="10"/>
      <c r="F55" s="10"/>
      <c r="G55" s="15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5"/>
    </row>
    <row r="56" spans="2:25" x14ac:dyDescent="0.25">
      <c r="B56" t="s">
        <v>32</v>
      </c>
      <c r="C56" s="10"/>
      <c r="D56" s="10"/>
      <c r="E56" s="10"/>
      <c r="F56" s="10"/>
      <c r="G56" s="15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5"/>
    </row>
    <row r="57" spans="2:25" x14ac:dyDescent="0.25">
      <c r="B57" t="s">
        <v>92</v>
      </c>
      <c r="C57" s="10"/>
      <c r="D57" s="10"/>
      <c r="E57" s="10"/>
      <c r="F57" s="10"/>
      <c r="G57" s="15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5"/>
    </row>
    <row r="58" spans="2:25" x14ac:dyDescent="0.25">
      <c r="B58" t="s">
        <v>20</v>
      </c>
      <c r="C58" s="10"/>
      <c r="D58" s="10"/>
      <c r="E58" s="10"/>
      <c r="F58" s="10"/>
      <c r="G58" s="15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5"/>
    </row>
    <row r="59" spans="2:25" x14ac:dyDescent="0.25">
      <c r="B59" t="s">
        <v>99</v>
      </c>
      <c r="C59" s="10"/>
      <c r="D59" s="10"/>
      <c r="E59" s="10"/>
      <c r="F59" s="10"/>
      <c r="G59" s="15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5"/>
    </row>
    <row r="60" spans="2:25" s="1" customFormat="1" x14ac:dyDescent="0.25">
      <c r="B60" s="1" t="s">
        <v>67</v>
      </c>
      <c r="C60" s="11">
        <f>SUM(C55:C59)</f>
        <v>0</v>
      </c>
      <c r="D60" s="11">
        <f>SUM(D55:D59)</f>
        <v>0</v>
      </c>
      <c r="E60" s="11">
        <f>SUM(E55:E59)</f>
        <v>0</v>
      </c>
      <c r="F60" s="11">
        <f>SUM(F55:F59)</f>
        <v>0</v>
      </c>
      <c r="G60" s="14">
        <f>SUM(G55:G59)</f>
        <v>0</v>
      </c>
      <c r="L60" s="11">
        <f t="shared" ref="L60:W60" si="87">SUM(L55:L59)</f>
        <v>0</v>
      </c>
      <c r="M60" s="11">
        <f t="shared" si="87"/>
        <v>0</v>
      </c>
      <c r="N60" s="11">
        <f t="shared" si="87"/>
        <v>0</v>
      </c>
      <c r="O60" s="11">
        <f t="shared" si="87"/>
        <v>0</v>
      </c>
      <c r="P60" s="11">
        <f t="shared" si="87"/>
        <v>0</v>
      </c>
      <c r="Q60" s="11">
        <f t="shared" si="87"/>
        <v>0</v>
      </c>
      <c r="R60" s="11">
        <f t="shared" si="87"/>
        <v>0</v>
      </c>
      <c r="S60" s="11">
        <f t="shared" si="87"/>
        <v>0</v>
      </c>
      <c r="T60" s="11">
        <f t="shared" si="87"/>
        <v>0</v>
      </c>
      <c r="U60" s="11">
        <f t="shared" si="87"/>
        <v>0</v>
      </c>
      <c r="V60" s="11">
        <f t="shared" si="87"/>
        <v>0</v>
      </c>
      <c r="W60" s="14">
        <f t="shared" si="87"/>
        <v>0</v>
      </c>
      <c r="X60" s="11"/>
      <c r="Y60" s="11"/>
    </row>
    <row r="61" spans="2:25" x14ac:dyDescent="0.25">
      <c r="B61" t="s">
        <v>90</v>
      </c>
      <c r="C61" s="10"/>
      <c r="D61" s="10"/>
      <c r="E61" s="10"/>
      <c r="F61" s="10"/>
      <c r="G61" s="15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5"/>
    </row>
    <row r="62" spans="2:25" x14ac:dyDescent="0.25">
      <c r="B62" t="s">
        <v>69</v>
      </c>
      <c r="C62" s="10"/>
      <c r="D62" s="10"/>
      <c r="E62" s="10"/>
      <c r="F62" s="10"/>
      <c r="G62" s="15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5"/>
    </row>
    <row r="63" spans="2:25" x14ac:dyDescent="0.25">
      <c r="B63" t="s">
        <v>29</v>
      </c>
      <c r="C63" s="10"/>
      <c r="D63" s="10"/>
      <c r="E63" s="10"/>
      <c r="F63" s="10"/>
      <c r="G63" s="15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5"/>
    </row>
    <row r="64" spans="2:25" x14ac:dyDescent="0.25">
      <c r="B64" t="s">
        <v>91</v>
      </c>
      <c r="C64" s="10"/>
      <c r="D64" s="10"/>
      <c r="E64" s="10"/>
      <c r="F64" s="10"/>
      <c r="G64" s="15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5"/>
    </row>
    <row r="65" spans="2:23" x14ac:dyDescent="0.25">
      <c r="B65" s="1" t="s">
        <v>31</v>
      </c>
      <c r="C65" s="11">
        <f>SUM(C60:C64)</f>
        <v>0</v>
      </c>
      <c r="D65" s="11">
        <f>SUM(D60:D64)</f>
        <v>0</v>
      </c>
      <c r="E65" s="11">
        <f>SUM(E60:E64)</f>
        <v>0</v>
      </c>
      <c r="F65" s="11">
        <f>SUM(F60:F64)</f>
        <v>0</v>
      </c>
      <c r="G65" s="14">
        <f>SUM(G60:G64)</f>
        <v>0</v>
      </c>
      <c r="L65" s="11">
        <f t="shared" ref="L65:W65" si="88">SUM(L60:L64)</f>
        <v>0</v>
      </c>
      <c r="M65" s="11">
        <f t="shared" si="88"/>
        <v>0</v>
      </c>
      <c r="N65" s="11">
        <f t="shared" si="88"/>
        <v>0</v>
      </c>
      <c r="O65" s="11">
        <f t="shared" si="88"/>
        <v>0</v>
      </c>
      <c r="P65" s="11">
        <f t="shared" si="88"/>
        <v>0</v>
      </c>
      <c r="Q65" s="11">
        <f t="shared" si="88"/>
        <v>0</v>
      </c>
      <c r="R65" s="11">
        <f t="shared" si="88"/>
        <v>0</v>
      </c>
      <c r="S65" s="11">
        <f t="shared" si="88"/>
        <v>0</v>
      </c>
      <c r="T65" s="11">
        <f t="shared" si="88"/>
        <v>0</v>
      </c>
      <c r="U65" s="11">
        <f t="shared" si="88"/>
        <v>0</v>
      </c>
      <c r="V65" s="11">
        <f t="shared" si="88"/>
        <v>0</v>
      </c>
      <c r="W65" s="14">
        <f t="shared" si="88"/>
        <v>0</v>
      </c>
    </row>
    <row r="66" spans="2:23" x14ac:dyDescent="0.25">
      <c r="B66" t="s">
        <v>93</v>
      </c>
      <c r="C66" s="10"/>
      <c r="D66" s="10"/>
      <c r="E66" s="10"/>
      <c r="F66" s="10"/>
    </row>
    <row r="68" spans="2:23" s="1" customFormat="1" x14ac:dyDescent="0.25">
      <c r="B68" s="1" t="s">
        <v>101</v>
      </c>
      <c r="C68" s="59" t="e">
        <f>-C17/(C64+C55)</f>
        <v>#DIV/0!</v>
      </c>
      <c r="D68" s="59" t="e">
        <f>-D17/(D64+D55)</f>
        <v>#DIV/0!</v>
      </c>
      <c r="E68" s="59" t="e">
        <f>-E17/(E64+E55)</f>
        <v>#DIV/0!</v>
      </c>
      <c r="F68" s="59" t="e">
        <f>-F17/(F64+F55)</f>
        <v>#DIV/0!</v>
      </c>
      <c r="G68" s="60" t="e">
        <f>-G17/(G64+G55)</f>
        <v>#DIV/0!</v>
      </c>
      <c r="W68" s="16"/>
    </row>
    <row r="86" spans="7:23" s="9" customFormat="1" x14ac:dyDescent="0.25">
      <c r="G86" s="42"/>
      <c r="W86" s="42"/>
    </row>
    <row r="87" spans="7:23" s="1" customFormat="1" x14ac:dyDescent="0.25">
      <c r="G87" s="16"/>
      <c r="W87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C6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A8" sqref="A8"/>
    </sheetView>
  </sheetViews>
  <sheetFormatPr defaultRowHeight="15" x14ac:dyDescent="0.25"/>
  <sheetData>
    <row r="1" spans="1:1" x14ac:dyDescent="0.25">
      <c r="A1" s="8" t="s">
        <v>42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5735-5460-414D-B5FC-C83DFBD00ECA}">
  <dimension ref="A1"/>
  <sheetViews>
    <sheetView workbookViewId="0">
      <selection activeCell="D18" sqref="D18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workbookViewId="0">
      <selection activeCell="S9" sqref="S9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42</v>
      </c>
      <c r="B1" t="s">
        <v>55</v>
      </c>
      <c r="C1" s="17" t="s">
        <v>56</v>
      </c>
    </row>
    <row r="2" spans="1:13" x14ac:dyDescent="0.25">
      <c r="B2" s="12"/>
      <c r="C2" s="18"/>
      <c r="E2" t="s">
        <v>55</v>
      </c>
      <c r="F2" t="s">
        <v>57</v>
      </c>
      <c r="M2" t="s">
        <v>58</v>
      </c>
    </row>
    <row r="3" spans="1:13" x14ac:dyDescent="0.25">
      <c r="B3" s="12"/>
      <c r="C3" s="18"/>
      <c r="E3" s="12">
        <v>45328</v>
      </c>
      <c r="F3" t="s">
        <v>60</v>
      </c>
      <c r="M3" s="12"/>
    </row>
    <row r="4" spans="1:13" x14ac:dyDescent="0.25">
      <c r="B4" s="12"/>
      <c r="C4" s="18"/>
      <c r="E4" s="12">
        <v>45302</v>
      </c>
      <c r="F4" t="s">
        <v>60</v>
      </c>
      <c r="M4" s="12"/>
    </row>
    <row r="5" spans="1:13" x14ac:dyDescent="0.25">
      <c r="B5" s="12"/>
      <c r="C5" s="18"/>
      <c r="M5" s="12"/>
    </row>
    <row r="6" spans="1:13" x14ac:dyDescent="0.25">
      <c r="B6" s="12"/>
      <c r="C6" s="18"/>
      <c r="M6" s="12"/>
    </row>
    <row r="7" spans="1:13" x14ac:dyDescent="0.25">
      <c r="B7" s="12"/>
      <c r="C7" s="18"/>
      <c r="M7" s="12"/>
    </row>
    <row r="8" spans="1:13" x14ac:dyDescent="0.25">
      <c r="B8" s="12"/>
      <c r="C8" s="18"/>
      <c r="M8" s="12"/>
    </row>
    <row r="9" spans="1:13" x14ac:dyDescent="0.25">
      <c r="B9" s="12"/>
      <c r="C9" s="18"/>
      <c r="M9" s="12"/>
    </row>
    <row r="10" spans="1:13" x14ac:dyDescent="0.25">
      <c r="B10" s="12"/>
      <c r="C10" s="18"/>
      <c r="M10" s="12"/>
    </row>
    <row r="11" spans="1:13" x14ac:dyDescent="0.25">
      <c r="B11" s="12"/>
      <c r="C11" s="18"/>
      <c r="M11" s="12"/>
    </row>
    <row r="12" spans="1:13" x14ac:dyDescent="0.25">
      <c r="B12" s="12"/>
      <c r="C12" s="18"/>
      <c r="M12" s="12"/>
    </row>
    <row r="13" spans="1:13" x14ac:dyDescent="0.25">
      <c r="B13" s="12"/>
      <c r="C13" s="18"/>
    </row>
    <row r="14" spans="1:13" x14ac:dyDescent="0.25">
      <c r="B14" s="12"/>
      <c r="C14" s="18"/>
    </row>
    <row r="15" spans="1:13" x14ac:dyDescent="0.25">
      <c r="B15" s="12"/>
      <c r="C15" s="18"/>
    </row>
    <row r="16" spans="1:13" x14ac:dyDescent="0.25">
      <c r="B16" s="12"/>
      <c r="C16" s="18"/>
    </row>
    <row r="17" spans="2:3" x14ac:dyDescent="0.25">
      <c r="B17" s="12"/>
      <c r="C17" s="18"/>
    </row>
    <row r="18" spans="2:3" x14ac:dyDescent="0.25">
      <c r="B18" s="12"/>
      <c r="C18" s="18"/>
    </row>
    <row r="19" spans="2:3" x14ac:dyDescent="0.25">
      <c r="B19" s="12"/>
      <c r="C19" s="18"/>
    </row>
    <row r="20" spans="2:3" x14ac:dyDescent="0.25">
      <c r="B20" s="12"/>
      <c r="C20" s="18"/>
    </row>
    <row r="21" spans="2:3" x14ac:dyDescent="0.25">
      <c r="B21" s="12"/>
      <c r="C21" s="18"/>
    </row>
    <row r="22" spans="2:3" x14ac:dyDescent="0.25">
      <c r="B22" s="12"/>
      <c r="C22" s="18"/>
    </row>
    <row r="23" spans="2:3" x14ac:dyDescent="0.25">
      <c r="B23" s="12"/>
      <c r="C23" s="18"/>
    </row>
    <row r="24" spans="2:3" x14ac:dyDescent="0.25">
      <c r="B24" s="12"/>
      <c r="C24" s="18"/>
    </row>
    <row r="25" spans="2:3" x14ac:dyDescent="0.25">
      <c r="B25" s="12"/>
      <c r="C25" s="18"/>
    </row>
    <row r="26" spans="2:3" x14ac:dyDescent="0.25">
      <c r="B26" s="12"/>
      <c r="C26" s="18"/>
    </row>
    <row r="27" spans="2:3" x14ac:dyDescent="0.25">
      <c r="B27" s="12"/>
      <c r="C27" s="18"/>
    </row>
    <row r="28" spans="2:3" x14ac:dyDescent="0.25">
      <c r="B28" s="12"/>
      <c r="C28" s="18"/>
    </row>
    <row r="29" spans="2:3" x14ac:dyDescent="0.25">
      <c r="B29" s="12"/>
      <c r="C29" s="18"/>
    </row>
    <row r="30" spans="2:3" x14ac:dyDescent="0.25">
      <c r="B30" s="12"/>
      <c r="C30" s="18"/>
    </row>
    <row r="31" spans="2:3" x14ac:dyDescent="0.25">
      <c r="B31" s="12"/>
      <c r="C31" s="18"/>
    </row>
    <row r="32" spans="2:3" x14ac:dyDescent="0.25">
      <c r="B32" s="12"/>
      <c r="C32" s="18"/>
    </row>
    <row r="33" spans="2:3" x14ac:dyDescent="0.25">
      <c r="B33" s="12"/>
      <c r="C33" s="18"/>
    </row>
    <row r="34" spans="2:3" x14ac:dyDescent="0.25">
      <c r="B34" s="12"/>
      <c r="C34" s="18"/>
    </row>
    <row r="35" spans="2:3" x14ac:dyDescent="0.25">
      <c r="B35" s="12"/>
      <c r="C35" s="18"/>
    </row>
    <row r="36" spans="2:3" x14ac:dyDescent="0.25">
      <c r="B36" s="12"/>
      <c r="C36" s="18"/>
    </row>
    <row r="37" spans="2:3" x14ac:dyDescent="0.25">
      <c r="B37" s="12"/>
      <c r="C37" s="18"/>
    </row>
    <row r="38" spans="2:3" x14ac:dyDescent="0.25">
      <c r="B38" s="12"/>
      <c r="C38" s="18"/>
    </row>
    <row r="39" spans="2:3" x14ac:dyDescent="0.25">
      <c r="B39" s="12"/>
      <c r="C39" s="18"/>
    </row>
    <row r="40" spans="2:3" x14ac:dyDescent="0.25">
      <c r="B40" s="12"/>
      <c r="C40" s="18"/>
    </row>
    <row r="41" spans="2:3" x14ac:dyDescent="0.25">
      <c r="B41" s="12"/>
      <c r="C41" s="18"/>
    </row>
    <row r="42" spans="2:3" x14ac:dyDescent="0.25">
      <c r="B42" s="12"/>
      <c r="C42" s="18"/>
    </row>
    <row r="43" spans="2:3" x14ac:dyDescent="0.25">
      <c r="B43" s="12"/>
      <c r="C43" s="18"/>
    </row>
    <row r="44" spans="2:3" x14ac:dyDescent="0.25">
      <c r="B44" s="12"/>
      <c r="C44" s="18"/>
    </row>
    <row r="45" spans="2:3" x14ac:dyDescent="0.25">
      <c r="B45" s="12"/>
      <c r="C45" s="18"/>
    </row>
    <row r="46" spans="2:3" x14ac:dyDescent="0.25">
      <c r="B46" s="12"/>
      <c r="C46" s="18"/>
    </row>
    <row r="47" spans="2:3" x14ac:dyDescent="0.25">
      <c r="B47" s="12"/>
      <c r="C47" s="18"/>
    </row>
    <row r="48" spans="2:3" x14ac:dyDescent="0.25">
      <c r="B48" s="12"/>
      <c r="C48" s="18"/>
    </row>
    <row r="49" spans="2:3" x14ac:dyDescent="0.25">
      <c r="B49" s="12"/>
      <c r="C49" s="18"/>
    </row>
    <row r="50" spans="2:3" x14ac:dyDescent="0.25">
      <c r="B50" s="12"/>
      <c r="C50" s="18"/>
    </row>
    <row r="51" spans="2:3" x14ac:dyDescent="0.25">
      <c r="B51" s="12"/>
      <c r="C51" s="18"/>
    </row>
    <row r="52" spans="2:3" x14ac:dyDescent="0.25">
      <c r="B52" s="12"/>
      <c r="C52" s="18"/>
    </row>
    <row r="53" spans="2:3" x14ac:dyDescent="0.25">
      <c r="B53" s="12"/>
      <c r="C53" s="18"/>
    </row>
    <row r="54" spans="2:3" x14ac:dyDescent="0.25">
      <c r="B54" s="12"/>
      <c r="C54" s="18"/>
    </row>
    <row r="55" spans="2:3" x14ac:dyDescent="0.25">
      <c r="B55" s="12"/>
      <c r="C55" s="18"/>
    </row>
    <row r="56" spans="2:3" x14ac:dyDescent="0.25">
      <c r="B56" s="12"/>
      <c r="C56" s="18"/>
    </row>
    <row r="57" spans="2:3" x14ac:dyDescent="0.25">
      <c r="B57" s="12"/>
      <c r="C57" s="18"/>
    </row>
    <row r="58" spans="2:3" x14ac:dyDescent="0.25">
      <c r="B58" s="12"/>
      <c r="C58" s="18"/>
    </row>
    <row r="59" spans="2:3" x14ac:dyDescent="0.25">
      <c r="B59" s="12"/>
      <c r="C59" s="18"/>
    </row>
    <row r="60" spans="2:3" x14ac:dyDescent="0.25">
      <c r="B60" s="12"/>
      <c r="C60" s="18"/>
    </row>
    <row r="61" spans="2:3" x14ac:dyDescent="0.25">
      <c r="B61" s="12"/>
      <c r="C61" s="18"/>
    </row>
    <row r="62" spans="2:3" x14ac:dyDescent="0.25">
      <c r="B62" s="12"/>
      <c r="C62" s="18"/>
    </row>
    <row r="63" spans="2:3" x14ac:dyDescent="0.25">
      <c r="B63" s="12"/>
      <c r="C63" s="18"/>
    </row>
    <row r="64" spans="2:3" x14ac:dyDescent="0.25">
      <c r="B64" s="12"/>
      <c r="C64" s="18"/>
    </row>
    <row r="65" spans="2:3" x14ac:dyDescent="0.25">
      <c r="B65" s="12"/>
      <c r="C65" s="18"/>
    </row>
    <row r="66" spans="2:3" x14ac:dyDescent="0.25">
      <c r="B66" s="12"/>
      <c r="C66" s="18"/>
    </row>
    <row r="67" spans="2:3" x14ac:dyDescent="0.25">
      <c r="B67" s="12"/>
      <c r="C67" s="18"/>
    </row>
    <row r="68" spans="2:3" x14ac:dyDescent="0.25">
      <c r="B68" s="12"/>
      <c r="C68" s="18"/>
    </row>
    <row r="69" spans="2:3" x14ac:dyDescent="0.25">
      <c r="B69" s="12"/>
      <c r="C69" s="18"/>
    </row>
    <row r="70" spans="2:3" x14ac:dyDescent="0.25">
      <c r="B70" s="12"/>
      <c r="C70" s="18"/>
    </row>
    <row r="71" spans="2:3" x14ac:dyDescent="0.25">
      <c r="B71" s="12"/>
      <c r="C71" s="18"/>
    </row>
    <row r="72" spans="2:3" x14ac:dyDescent="0.25">
      <c r="B72" s="12"/>
      <c r="C72" s="18"/>
    </row>
    <row r="73" spans="2:3" x14ac:dyDescent="0.25">
      <c r="B73" s="12"/>
      <c r="C73" s="18"/>
    </row>
    <row r="74" spans="2:3" x14ac:dyDescent="0.25">
      <c r="B74" s="12"/>
      <c r="C74" s="18"/>
    </row>
    <row r="75" spans="2:3" x14ac:dyDescent="0.25">
      <c r="B75" s="12"/>
      <c r="C75" s="18"/>
    </row>
    <row r="76" spans="2:3" x14ac:dyDescent="0.25">
      <c r="B76" s="12"/>
      <c r="C76" s="18"/>
    </row>
    <row r="77" spans="2:3" x14ac:dyDescent="0.25">
      <c r="B77" s="12"/>
      <c r="C77" s="18"/>
    </row>
    <row r="78" spans="2:3" x14ac:dyDescent="0.25">
      <c r="B78" s="12"/>
      <c r="C78" s="18"/>
    </row>
    <row r="79" spans="2:3" x14ac:dyDescent="0.25">
      <c r="B79" s="12"/>
      <c r="C79" s="18"/>
    </row>
    <row r="80" spans="2:3" x14ac:dyDescent="0.25">
      <c r="B80" s="12"/>
      <c r="C80" s="18"/>
    </row>
    <row r="81" spans="2:3" x14ac:dyDescent="0.25">
      <c r="B81" s="12"/>
      <c r="C81" s="18"/>
    </row>
    <row r="82" spans="2:3" x14ac:dyDescent="0.25">
      <c r="B82" s="12"/>
      <c r="C82" s="18"/>
    </row>
    <row r="83" spans="2:3" x14ac:dyDescent="0.25">
      <c r="B83" s="12"/>
      <c r="C83" s="18"/>
    </row>
    <row r="84" spans="2:3" x14ac:dyDescent="0.25">
      <c r="B84" s="12"/>
      <c r="C84" s="18"/>
    </row>
    <row r="85" spans="2:3" x14ac:dyDescent="0.25">
      <c r="B85" s="12"/>
      <c r="C85" s="18"/>
    </row>
    <row r="86" spans="2:3" x14ac:dyDescent="0.25">
      <c r="B86" s="12"/>
      <c r="C86" s="18"/>
    </row>
    <row r="87" spans="2:3" x14ac:dyDescent="0.25">
      <c r="B87" s="12"/>
      <c r="C87" s="18"/>
    </row>
    <row r="88" spans="2:3" x14ac:dyDescent="0.25">
      <c r="B88" s="12"/>
      <c r="C88" s="18"/>
    </row>
    <row r="89" spans="2:3" x14ac:dyDescent="0.25">
      <c r="B89" s="12"/>
      <c r="C89" s="18"/>
    </row>
    <row r="90" spans="2:3" x14ac:dyDescent="0.25">
      <c r="B90" s="12"/>
      <c r="C90" s="18"/>
    </row>
    <row r="91" spans="2:3" x14ac:dyDescent="0.25">
      <c r="B91" s="12"/>
      <c r="C91" s="18"/>
    </row>
    <row r="92" spans="2:3" x14ac:dyDescent="0.25">
      <c r="B92" s="12"/>
      <c r="C92" s="18"/>
    </row>
    <row r="93" spans="2:3" x14ac:dyDescent="0.25">
      <c r="B93" s="12"/>
      <c r="C93" s="18"/>
    </row>
    <row r="94" spans="2:3" x14ac:dyDescent="0.25">
      <c r="B94" s="12"/>
      <c r="C94" s="18"/>
    </row>
    <row r="95" spans="2:3" x14ac:dyDescent="0.25">
      <c r="B95" s="12"/>
      <c r="C95" s="18"/>
    </row>
    <row r="96" spans="2:3" x14ac:dyDescent="0.25">
      <c r="B96" s="12"/>
      <c r="C96" s="18"/>
    </row>
    <row r="97" spans="2:3" x14ac:dyDescent="0.25">
      <c r="B97" s="12"/>
      <c r="C97" s="18"/>
    </row>
    <row r="98" spans="2:3" x14ac:dyDescent="0.25">
      <c r="B98" s="12"/>
      <c r="C98" s="18"/>
    </row>
    <row r="99" spans="2:3" x14ac:dyDescent="0.25">
      <c r="B99" s="12"/>
      <c r="C99" s="18"/>
    </row>
    <row r="100" spans="2:3" x14ac:dyDescent="0.25">
      <c r="B100" s="12"/>
      <c r="C100" s="18"/>
    </row>
    <row r="101" spans="2:3" x14ac:dyDescent="0.25">
      <c r="B101" s="12"/>
      <c r="C101" s="18"/>
    </row>
    <row r="102" spans="2:3" x14ac:dyDescent="0.25">
      <c r="B102" s="12"/>
      <c r="C102" s="18"/>
    </row>
    <row r="103" spans="2:3" x14ac:dyDescent="0.25">
      <c r="B103" s="12"/>
      <c r="C103" s="18"/>
    </row>
    <row r="104" spans="2:3" x14ac:dyDescent="0.25">
      <c r="B104" s="12"/>
      <c r="C104" s="18"/>
    </row>
    <row r="105" spans="2:3" x14ac:dyDescent="0.25">
      <c r="B105" s="12"/>
      <c r="C105" s="18"/>
    </row>
    <row r="106" spans="2:3" x14ac:dyDescent="0.25">
      <c r="B106" s="12"/>
      <c r="C106" s="18"/>
    </row>
    <row r="107" spans="2:3" x14ac:dyDescent="0.25">
      <c r="B107" s="12"/>
      <c r="C107" s="18"/>
    </row>
    <row r="108" spans="2:3" x14ac:dyDescent="0.25">
      <c r="B108" s="12"/>
      <c r="C108" s="18"/>
    </row>
    <row r="109" spans="2:3" x14ac:dyDescent="0.25">
      <c r="B109" s="12"/>
      <c r="C109" s="18"/>
    </row>
    <row r="110" spans="2:3" x14ac:dyDescent="0.25">
      <c r="B110" s="12"/>
      <c r="C110" s="18"/>
    </row>
    <row r="111" spans="2:3" x14ac:dyDescent="0.25">
      <c r="B111" s="12"/>
      <c r="C111" s="18"/>
    </row>
    <row r="112" spans="2:3" x14ac:dyDescent="0.25">
      <c r="B112" s="12"/>
      <c r="C112" s="18"/>
    </row>
    <row r="113" spans="2:3" x14ac:dyDescent="0.25">
      <c r="B113" s="12"/>
      <c r="C113" s="18"/>
    </row>
    <row r="114" spans="2:3" x14ac:dyDescent="0.25">
      <c r="B114" s="12"/>
      <c r="C114" s="18"/>
    </row>
    <row r="115" spans="2:3" x14ac:dyDescent="0.25">
      <c r="B115" s="12"/>
      <c r="C115" s="18"/>
    </row>
    <row r="116" spans="2:3" x14ac:dyDescent="0.25">
      <c r="B116" s="12"/>
      <c r="C116" s="18"/>
    </row>
    <row r="117" spans="2:3" x14ac:dyDescent="0.25">
      <c r="B117" s="12"/>
      <c r="C117" s="18"/>
    </row>
    <row r="118" spans="2:3" x14ac:dyDescent="0.25">
      <c r="B118" s="12"/>
      <c r="C118" s="18"/>
    </row>
    <row r="119" spans="2:3" x14ac:dyDescent="0.25">
      <c r="B119" s="12"/>
      <c r="C119" s="18"/>
    </row>
    <row r="120" spans="2:3" x14ac:dyDescent="0.25">
      <c r="B120" s="12"/>
      <c r="C120" s="18"/>
    </row>
    <row r="121" spans="2:3" x14ac:dyDescent="0.25">
      <c r="B121" s="12"/>
      <c r="C121" s="18"/>
    </row>
    <row r="122" spans="2:3" x14ac:dyDescent="0.25">
      <c r="B122" s="12"/>
      <c r="C122" s="18"/>
    </row>
    <row r="123" spans="2:3" x14ac:dyDescent="0.25">
      <c r="B123" s="12"/>
      <c r="C123" s="18"/>
    </row>
    <row r="124" spans="2:3" x14ac:dyDescent="0.25">
      <c r="B124" s="12"/>
      <c r="C124" s="18"/>
    </row>
    <row r="125" spans="2:3" x14ac:dyDescent="0.25">
      <c r="B125" s="12"/>
      <c r="C125" s="18"/>
    </row>
    <row r="126" spans="2:3" x14ac:dyDescent="0.25">
      <c r="B126" s="12"/>
      <c r="C126" s="18"/>
    </row>
    <row r="127" spans="2:3" x14ac:dyDescent="0.25">
      <c r="B127" s="12"/>
      <c r="C127" s="18"/>
    </row>
    <row r="128" spans="2:3" x14ac:dyDescent="0.25">
      <c r="B128" s="12"/>
      <c r="C128" s="18"/>
    </row>
    <row r="129" spans="2:3" x14ac:dyDescent="0.25">
      <c r="B129" s="12"/>
      <c r="C129" s="18"/>
    </row>
    <row r="130" spans="2:3" x14ac:dyDescent="0.25">
      <c r="B130" s="12"/>
      <c r="C130" s="18"/>
    </row>
    <row r="131" spans="2:3" x14ac:dyDescent="0.25">
      <c r="B131" s="12"/>
      <c r="C131" s="18"/>
    </row>
    <row r="132" spans="2:3" x14ac:dyDescent="0.25">
      <c r="B132" s="12"/>
      <c r="C132" s="18"/>
    </row>
    <row r="133" spans="2:3" x14ac:dyDescent="0.25">
      <c r="B133" s="12"/>
      <c r="C133" s="18"/>
    </row>
    <row r="134" spans="2:3" x14ac:dyDescent="0.25">
      <c r="B134" s="12"/>
      <c r="C134" s="18"/>
    </row>
    <row r="135" spans="2:3" x14ac:dyDescent="0.25">
      <c r="B135" s="12"/>
      <c r="C135" s="18"/>
    </row>
    <row r="136" spans="2:3" x14ac:dyDescent="0.25">
      <c r="B136" s="12"/>
      <c r="C136" s="18"/>
    </row>
    <row r="137" spans="2:3" x14ac:dyDescent="0.25">
      <c r="B137" s="12"/>
      <c r="C137" s="18"/>
    </row>
    <row r="138" spans="2:3" x14ac:dyDescent="0.25">
      <c r="B138" s="12"/>
      <c r="C138" s="18"/>
    </row>
    <row r="139" spans="2:3" x14ac:dyDescent="0.25">
      <c r="B139" s="12"/>
      <c r="C139" s="18"/>
    </row>
    <row r="140" spans="2:3" x14ac:dyDescent="0.25">
      <c r="B140" s="12"/>
      <c r="C140" s="18"/>
    </row>
    <row r="141" spans="2:3" x14ac:dyDescent="0.25">
      <c r="B141" s="12"/>
      <c r="C141" s="18"/>
    </row>
    <row r="142" spans="2:3" x14ac:dyDescent="0.25">
      <c r="B142" s="12"/>
      <c r="C142" s="18"/>
    </row>
    <row r="143" spans="2:3" x14ac:dyDescent="0.25">
      <c r="B143" s="12"/>
      <c r="C143" s="18"/>
    </row>
    <row r="144" spans="2:3" x14ac:dyDescent="0.25">
      <c r="B144" s="12"/>
      <c r="C144" s="18"/>
    </row>
    <row r="145" spans="2:3" x14ac:dyDescent="0.25">
      <c r="B145" s="12"/>
      <c r="C145" s="18"/>
    </row>
    <row r="146" spans="2:3" x14ac:dyDescent="0.25">
      <c r="B146" s="12"/>
      <c r="C146" s="18"/>
    </row>
    <row r="147" spans="2:3" x14ac:dyDescent="0.25">
      <c r="B147" s="12"/>
      <c r="C147" s="18"/>
    </row>
    <row r="148" spans="2:3" x14ac:dyDescent="0.25">
      <c r="B148" s="12"/>
      <c r="C148" s="18"/>
    </row>
    <row r="149" spans="2:3" x14ac:dyDescent="0.25">
      <c r="B149" s="12"/>
      <c r="C149" s="18"/>
    </row>
    <row r="150" spans="2:3" x14ac:dyDescent="0.25">
      <c r="B150" s="12"/>
      <c r="C150" s="18"/>
    </row>
    <row r="151" spans="2:3" x14ac:dyDescent="0.25">
      <c r="B151" s="12"/>
      <c r="C151" s="18"/>
    </row>
    <row r="152" spans="2:3" x14ac:dyDescent="0.25">
      <c r="B152" s="12"/>
      <c r="C152" s="18"/>
    </row>
    <row r="153" spans="2:3" x14ac:dyDescent="0.25">
      <c r="B153" s="12"/>
      <c r="C153" s="18"/>
    </row>
    <row r="154" spans="2:3" x14ac:dyDescent="0.25">
      <c r="B154" s="12"/>
      <c r="C154" s="18"/>
    </row>
    <row r="155" spans="2:3" x14ac:dyDescent="0.25">
      <c r="B155" s="12"/>
      <c r="C155" s="18"/>
    </row>
    <row r="156" spans="2:3" x14ac:dyDescent="0.25">
      <c r="B156" s="12"/>
      <c r="C156" s="18"/>
    </row>
    <row r="157" spans="2:3" x14ac:dyDescent="0.25">
      <c r="B157" s="12"/>
      <c r="C157" s="18"/>
    </row>
    <row r="158" spans="2:3" x14ac:dyDescent="0.25">
      <c r="B158" s="12"/>
      <c r="C158" s="18"/>
    </row>
    <row r="159" spans="2:3" x14ac:dyDescent="0.25">
      <c r="B159" s="12"/>
      <c r="C159" s="18"/>
    </row>
    <row r="160" spans="2:3" x14ac:dyDescent="0.25">
      <c r="B160" s="12"/>
      <c r="C160" s="18"/>
    </row>
    <row r="161" spans="2:3" x14ac:dyDescent="0.25">
      <c r="B161" s="12"/>
      <c r="C161" s="18"/>
    </row>
    <row r="162" spans="2:3" x14ac:dyDescent="0.25">
      <c r="B162" s="12"/>
      <c r="C162" s="18"/>
    </row>
    <row r="163" spans="2:3" x14ac:dyDescent="0.25">
      <c r="B163" s="12"/>
      <c r="C163" s="18"/>
    </row>
    <row r="164" spans="2:3" x14ac:dyDescent="0.25">
      <c r="B164" s="12"/>
      <c r="C164" s="18"/>
    </row>
    <row r="165" spans="2:3" x14ac:dyDescent="0.25">
      <c r="B165" s="12"/>
      <c r="C165" s="18"/>
    </row>
    <row r="166" spans="2:3" x14ac:dyDescent="0.25">
      <c r="B166" s="12"/>
      <c r="C166" s="18"/>
    </row>
    <row r="167" spans="2:3" x14ac:dyDescent="0.25">
      <c r="B167" s="12"/>
      <c r="C167" s="18"/>
    </row>
    <row r="168" spans="2:3" x14ac:dyDescent="0.25">
      <c r="B168" s="12"/>
      <c r="C168" s="18"/>
    </row>
    <row r="169" spans="2:3" x14ac:dyDescent="0.25">
      <c r="B169" s="12"/>
      <c r="C169" s="18"/>
    </row>
    <row r="170" spans="2:3" x14ac:dyDescent="0.25">
      <c r="B170" s="12"/>
      <c r="C170" s="18"/>
    </row>
    <row r="171" spans="2:3" x14ac:dyDescent="0.25">
      <c r="B171" s="12"/>
      <c r="C171" s="18"/>
    </row>
    <row r="172" spans="2:3" x14ac:dyDescent="0.25">
      <c r="B172" s="12"/>
      <c r="C172" s="18"/>
    </row>
    <row r="173" spans="2:3" x14ac:dyDescent="0.25">
      <c r="B173" s="12"/>
      <c r="C173" s="18"/>
    </row>
    <row r="174" spans="2:3" x14ac:dyDescent="0.25">
      <c r="B174" s="12"/>
      <c r="C174" s="18"/>
    </row>
    <row r="175" spans="2:3" x14ac:dyDescent="0.25">
      <c r="B175" s="12"/>
      <c r="C175" s="18"/>
    </row>
    <row r="176" spans="2:3" x14ac:dyDescent="0.25">
      <c r="B176" s="12"/>
      <c r="C176" s="18"/>
    </row>
    <row r="177" spans="2:3" x14ac:dyDescent="0.25">
      <c r="B177" s="12"/>
      <c r="C177" s="18"/>
    </row>
    <row r="178" spans="2:3" x14ac:dyDescent="0.25">
      <c r="B178" s="12"/>
      <c r="C178" s="18"/>
    </row>
    <row r="179" spans="2:3" x14ac:dyDescent="0.25">
      <c r="B179" s="12"/>
      <c r="C179" s="18"/>
    </row>
    <row r="180" spans="2:3" x14ac:dyDescent="0.25">
      <c r="B180" s="12"/>
      <c r="C180" s="18"/>
    </row>
    <row r="181" spans="2:3" x14ac:dyDescent="0.25">
      <c r="B181" s="12"/>
      <c r="C181" s="18"/>
    </row>
    <row r="182" spans="2:3" x14ac:dyDescent="0.25">
      <c r="B182" s="12"/>
      <c r="C182" s="18"/>
    </row>
    <row r="183" spans="2:3" x14ac:dyDescent="0.25">
      <c r="B183" s="12"/>
      <c r="C183" s="18"/>
    </row>
    <row r="184" spans="2:3" x14ac:dyDescent="0.25">
      <c r="B184" s="12"/>
      <c r="C184" s="18"/>
    </row>
    <row r="185" spans="2:3" x14ac:dyDescent="0.25">
      <c r="B185" s="12"/>
      <c r="C185" s="18"/>
    </row>
    <row r="186" spans="2:3" x14ac:dyDescent="0.25">
      <c r="B186" s="12"/>
      <c r="C186" s="18"/>
    </row>
    <row r="187" spans="2:3" x14ac:dyDescent="0.25">
      <c r="B187" s="12"/>
      <c r="C187" s="18"/>
    </row>
    <row r="188" spans="2:3" x14ac:dyDescent="0.25">
      <c r="B188" s="12"/>
      <c r="C188" s="18"/>
    </row>
    <row r="189" spans="2:3" x14ac:dyDescent="0.25">
      <c r="B189" s="12"/>
      <c r="C189" s="18"/>
    </row>
    <row r="190" spans="2:3" x14ac:dyDescent="0.25">
      <c r="B190" s="12"/>
      <c r="C190" s="18"/>
    </row>
    <row r="191" spans="2:3" x14ac:dyDescent="0.25">
      <c r="B191" s="12"/>
      <c r="C191" s="18"/>
    </row>
    <row r="192" spans="2:3" x14ac:dyDescent="0.25">
      <c r="B192" s="12"/>
      <c r="C192" s="18"/>
    </row>
    <row r="193" spans="2:3" x14ac:dyDescent="0.25">
      <c r="B193" s="12"/>
      <c r="C193" s="18"/>
    </row>
    <row r="194" spans="2:3" x14ac:dyDescent="0.25">
      <c r="B194" s="12"/>
      <c r="C194" s="18"/>
    </row>
    <row r="195" spans="2:3" x14ac:dyDescent="0.25">
      <c r="B195" s="12"/>
      <c r="C195" s="18"/>
    </row>
    <row r="196" spans="2:3" x14ac:dyDescent="0.25">
      <c r="B196" s="12"/>
      <c r="C196" s="18"/>
    </row>
    <row r="197" spans="2:3" x14ac:dyDescent="0.25">
      <c r="B197" s="12"/>
      <c r="C197" s="18"/>
    </row>
    <row r="198" spans="2:3" x14ac:dyDescent="0.25">
      <c r="B198" s="12"/>
      <c r="C198" s="18"/>
    </row>
    <row r="199" spans="2:3" x14ac:dyDescent="0.25">
      <c r="B199" s="12"/>
      <c r="C199" s="18"/>
    </row>
    <row r="200" spans="2:3" x14ac:dyDescent="0.25">
      <c r="B200" s="12"/>
      <c r="C200" s="18"/>
    </row>
    <row r="201" spans="2:3" x14ac:dyDescent="0.25">
      <c r="B201" s="12"/>
      <c r="C201" s="18"/>
    </row>
    <row r="202" spans="2:3" x14ac:dyDescent="0.25">
      <c r="B202" s="12"/>
      <c r="C202" s="18"/>
    </row>
    <row r="203" spans="2:3" x14ac:dyDescent="0.25">
      <c r="B203" s="12"/>
      <c r="C203" s="18"/>
    </row>
    <row r="204" spans="2:3" x14ac:dyDescent="0.25">
      <c r="B204" s="12"/>
      <c r="C204" s="18"/>
    </row>
    <row r="205" spans="2:3" x14ac:dyDescent="0.25">
      <c r="B205" s="12"/>
      <c r="C205" s="18"/>
    </row>
    <row r="206" spans="2:3" x14ac:dyDescent="0.25">
      <c r="B206" s="12"/>
      <c r="C206" s="18"/>
    </row>
    <row r="207" spans="2:3" x14ac:dyDescent="0.25">
      <c r="B207" s="12"/>
      <c r="C207" s="18"/>
    </row>
    <row r="208" spans="2:3" x14ac:dyDescent="0.25">
      <c r="B208" s="12"/>
      <c r="C208" s="18"/>
    </row>
    <row r="209" spans="2:3" x14ac:dyDescent="0.25">
      <c r="B209" s="12"/>
      <c r="C209" s="18"/>
    </row>
    <row r="210" spans="2:3" x14ac:dyDescent="0.25">
      <c r="B210" s="12"/>
      <c r="C210" s="18"/>
    </row>
    <row r="211" spans="2:3" x14ac:dyDescent="0.25">
      <c r="B211" s="12"/>
      <c r="C211" s="18"/>
    </row>
    <row r="212" spans="2:3" x14ac:dyDescent="0.25">
      <c r="B212" s="12"/>
      <c r="C212" s="18"/>
    </row>
    <row r="213" spans="2:3" x14ac:dyDescent="0.25">
      <c r="B213" s="12"/>
      <c r="C213" s="18"/>
    </row>
    <row r="214" spans="2:3" x14ac:dyDescent="0.25">
      <c r="B214" s="12"/>
      <c r="C214" s="18"/>
    </row>
    <row r="215" spans="2:3" x14ac:dyDescent="0.25">
      <c r="B215" s="12"/>
      <c r="C215" s="18"/>
    </row>
    <row r="216" spans="2:3" x14ac:dyDescent="0.25">
      <c r="B216" s="12"/>
      <c r="C216" s="18"/>
    </row>
    <row r="217" spans="2:3" x14ac:dyDescent="0.25">
      <c r="B217" s="12"/>
      <c r="C217" s="18"/>
    </row>
    <row r="218" spans="2:3" x14ac:dyDescent="0.25">
      <c r="B218" s="12"/>
      <c r="C218" s="18"/>
    </row>
    <row r="219" spans="2:3" x14ac:dyDescent="0.25">
      <c r="B219" s="12"/>
      <c r="C219" s="18"/>
    </row>
    <row r="220" spans="2:3" x14ac:dyDescent="0.25">
      <c r="B220" s="12"/>
      <c r="C220" s="18"/>
    </row>
    <row r="221" spans="2:3" x14ac:dyDescent="0.25">
      <c r="B221" s="12"/>
      <c r="C221" s="18"/>
    </row>
    <row r="222" spans="2:3" x14ac:dyDescent="0.25">
      <c r="B222" s="12"/>
      <c r="C222" s="18"/>
    </row>
    <row r="223" spans="2:3" x14ac:dyDescent="0.25">
      <c r="B223" s="12"/>
      <c r="C223" s="18"/>
    </row>
    <row r="224" spans="2:3" x14ac:dyDescent="0.25">
      <c r="B224" s="12"/>
      <c r="C224" s="18"/>
    </row>
    <row r="225" spans="2:3" x14ac:dyDescent="0.25">
      <c r="B225" s="12"/>
      <c r="C225" s="18"/>
    </row>
    <row r="226" spans="2:3" x14ac:dyDescent="0.25">
      <c r="B226" s="12"/>
      <c r="C226" s="18"/>
    </row>
    <row r="227" spans="2:3" x14ac:dyDescent="0.25">
      <c r="B227" s="12"/>
      <c r="C227" s="18"/>
    </row>
    <row r="228" spans="2:3" x14ac:dyDescent="0.25">
      <c r="B228" s="12"/>
      <c r="C228" s="18"/>
    </row>
    <row r="229" spans="2:3" x14ac:dyDescent="0.25">
      <c r="B229" s="12"/>
      <c r="C229" s="18"/>
    </row>
    <row r="230" spans="2:3" x14ac:dyDescent="0.25">
      <c r="B230" s="12"/>
      <c r="C230" s="18"/>
    </row>
    <row r="231" spans="2:3" x14ac:dyDescent="0.25">
      <c r="B231" s="12"/>
      <c r="C231" s="18"/>
    </row>
    <row r="232" spans="2:3" x14ac:dyDescent="0.25">
      <c r="B232" s="12"/>
      <c r="C232" s="18"/>
    </row>
    <row r="233" spans="2:3" x14ac:dyDescent="0.25">
      <c r="B233" s="12"/>
      <c r="C233" s="18"/>
    </row>
    <row r="234" spans="2:3" x14ac:dyDescent="0.25">
      <c r="B234" s="12"/>
      <c r="C234" s="18"/>
    </row>
    <row r="235" spans="2:3" x14ac:dyDescent="0.25">
      <c r="B235" s="12"/>
      <c r="C235" s="18"/>
    </row>
    <row r="236" spans="2:3" x14ac:dyDescent="0.25">
      <c r="B236" s="12"/>
      <c r="C236" s="18"/>
    </row>
    <row r="237" spans="2:3" x14ac:dyDescent="0.25">
      <c r="B237" s="12"/>
      <c r="C237" s="18"/>
    </row>
    <row r="238" spans="2:3" x14ac:dyDescent="0.25">
      <c r="B238" s="12"/>
      <c r="C238" s="18"/>
    </row>
    <row r="239" spans="2:3" x14ac:dyDescent="0.25">
      <c r="B239" s="12"/>
      <c r="C239" s="18"/>
    </row>
    <row r="240" spans="2:3" x14ac:dyDescent="0.25">
      <c r="B240" s="12"/>
      <c r="C240" s="18"/>
    </row>
    <row r="241" spans="2:3" x14ac:dyDescent="0.25">
      <c r="B241" s="12"/>
      <c r="C241" s="18"/>
    </row>
    <row r="242" spans="2:3" x14ac:dyDescent="0.25">
      <c r="B242" s="12"/>
      <c r="C242" s="18"/>
    </row>
    <row r="243" spans="2:3" x14ac:dyDescent="0.25">
      <c r="B243" s="12"/>
      <c r="C243" s="18"/>
    </row>
    <row r="244" spans="2:3" x14ac:dyDescent="0.25">
      <c r="B244" s="12"/>
      <c r="C244" s="18"/>
    </row>
    <row r="245" spans="2:3" x14ac:dyDescent="0.25">
      <c r="B245" s="12"/>
      <c r="C245" s="18"/>
    </row>
    <row r="246" spans="2:3" x14ac:dyDescent="0.25">
      <c r="B246" s="12"/>
      <c r="C246" s="18"/>
    </row>
    <row r="247" spans="2:3" x14ac:dyDescent="0.25">
      <c r="B247" s="12"/>
      <c r="C247" s="18"/>
    </row>
    <row r="248" spans="2:3" x14ac:dyDescent="0.25">
      <c r="B248" s="12"/>
      <c r="C248" s="18"/>
    </row>
    <row r="249" spans="2:3" x14ac:dyDescent="0.25">
      <c r="B249" s="12"/>
      <c r="C249" s="18"/>
    </row>
    <row r="250" spans="2:3" x14ac:dyDescent="0.25">
      <c r="B250" s="12"/>
      <c r="C250" s="18"/>
    </row>
    <row r="251" spans="2:3" x14ac:dyDescent="0.25">
      <c r="B251" s="12"/>
      <c r="C251" s="18"/>
    </row>
    <row r="252" spans="2:3" x14ac:dyDescent="0.25">
      <c r="B252" s="12"/>
      <c r="C252" s="18"/>
    </row>
    <row r="253" spans="2:3" x14ac:dyDescent="0.25">
      <c r="B253" s="12"/>
      <c r="C253" s="18"/>
    </row>
    <row r="254" spans="2:3" x14ac:dyDescent="0.25">
      <c r="B254" s="12"/>
      <c r="C254" s="18"/>
    </row>
    <row r="255" spans="2:3" x14ac:dyDescent="0.25">
      <c r="B255" s="12"/>
      <c r="C255" s="18"/>
    </row>
    <row r="256" spans="2:3" x14ac:dyDescent="0.25">
      <c r="B256" s="12"/>
      <c r="C256" s="18"/>
    </row>
    <row r="257" spans="2:3" x14ac:dyDescent="0.25">
      <c r="B257" s="12"/>
      <c r="C257" s="18"/>
    </row>
    <row r="258" spans="2:3" x14ac:dyDescent="0.25">
      <c r="B258" s="12"/>
      <c r="C258" s="18"/>
    </row>
    <row r="259" spans="2:3" x14ac:dyDescent="0.25">
      <c r="B259" s="12"/>
      <c r="C259" s="18"/>
    </row>
    <row r="260" spans="2:3" x14ac:dyDescent="0.25">
      <c r="B260" s="12"/>
      <c r="C260" s="18"/>
    </row>
    <row r="261" spans="2:3" x14ac:dyDescent="0.25">
      <c r="B261" s="12"/>
      <c r="C261" s="18"/>
    </row>
    <row r="262" spans="2:3" x14ac:dyDescent="0.25">
      <c r="B262" s="12"/>
      <c r="C262" s="18"/>
    </row>
    <row r="263" spans="2:3" x14ac:dyDescent="0.25">
      <c r="B263" s="12"/>
      <c r="C263" s="18"/>
    </row>
    <row r="264" spans="2:3" x14ac:dyDescent="0.25">
      <c r="B264" s="12"/>
      <c r="C264" s="18"/>
    </row>
    <row r="265" spans="2:3" x14ac:dyDescent="0.25">
      <c r="B265" s="12"/>
      <c r="C265" s="18"/>
    </row>
    <row r="266" spans="2:3" x14ac:dyDescent="0.25">
      <c r="B266" s="12"/>
      <c r="C266" s="18"/>
    </row>
    <row r="267" spans="2:3" x14ac:dyDescent="0.25">
      <c r="B267" s="12"/>
      <c r="C267" s="18"/>
    </row>
    <row r="268" spans="2:3" x14ac:dyDescent="0.25">
      <c r="B268" s="12"/>
      <c r="C268" s="18"/>
    </row>
    <row r="269" spans="2:3" x14ac:dyDescent="0.25">
      <c r="B269" s="12"/>
      <c r="C269" s="18"/>
    </row>
    <row r="270" spans="2:3" x14ac:dyDescent="0.25">
      <c r="B270" s="12"/>
      <c r="C270" s="18"/>
    </row>
    <row r="271" spans="2:3" x14ac:dyDescent="0.25">
      <c r="B271" s="12"/>
      <c r="C271" s="18"/>
    </row>
    <row r="272" spans="2:3" x14ac:dyDescent="0.25">
      <c r="B272" s="12"/>
      <c r="C272" s="18"/>
    </row>
    <row r="273" spans="2:3" x14ac:dyDescent="0.25">
      <c r="B273" s="12"/>
      <c r="C273" s="18"/>
    </row>
    <row r="274" spans="2:3" x14ac:dyDescent="0.25">
      <c r="B274" s="12"/>
      <c r="C274" s="18"/>
    </row>
    <row r="275" spans="2:3" x14ac:dyDescent="0.25">
      <c r="B275" s="12"/>
      <c r="C275" s="18"/>
    </row>
    <row r="276" spans="2:3" x14ac:dyDescent="0.25">
      <c r="B276" s="12"/>
      <c r="C276" s="18"/>
    </row>
    <row r="277" spans="2:3" x14ac:dyDescent="0.25">
      <c r="B277" s="12"/>
      <c r="C277" s="18"/>
    </row>
    <row r="278" spans="2:3" x14ac:dyDescent="0.25">
      <c r="B278" s="12"/>
      <c r="C278" s="18"/>
    </row>
    <row r="279" spans="2:3" x14ac:dyDescent="0.25">
      <c r="B279" s="12"/>
      <c r="C279" s="18"/>
    </row>
    <row r="280" spans="2:3" x14ac:dyDescent="0.25">
      <c r="B280" s="12"/>
      <c r="C280" s="18"/>
    </row>
    <row r="281" spans="2:3" x14ac:dyDescent="0.25">
      <c r="B281" s="12"/>
      <c r="C281" s="18"/>
    </row>
    <row r="282" spans="2:3" x14ac:dyDescent="0.25">
      <c r="B282" s="12"/>
      <c r="C282" s="18"/>
    </row>
    <row r="283" spans="2:3" x14ac:dyDescent="0.25">
      <c r="B283" s="12"/>
      <c r="C283" s="18"/>
    </row>
    <row r="284" spans="2:3" x14ac:dyDescent="0.25">
      <c r="B284" s="12"/>
      <c r="C284" s="18"/>
    </row>
    <row r="285" spans="2:3" x14ac:dyDescent="0.25">
      <c r="B285" s="12"/>
      <c r="C285" s="18"/>
    </row>
    <row r="286" spans="2:3" x14ac:dyDescent="0.25">
      <c r="B286" s="12"/>
      <c r="C286" s="18"/>
    </row>
    <row r="287" spans="2:3" x14ac:dyDescent="0.25">
      <c r="B287" s="12"/>
      <c r="C287" s="18"/>
    </row>
    <row r="288" spans="2:3" x14ac:dyDescent="0.25">
      <c r="B288" s="12"/>
      <c r="C288" s="18"/>
    </row>
    <row r="289" spans="2:3" x14ac:dyDescent="0.25">
      <c r="B289" s="12"/>
      <c r="C289" s="18"/>
    </row>
    <row r="290" spans="2:3" x14ac:dyDescent="0.25">
      <c r="B290" s="12"/>
      <c r="C290" s="18"/>
    </row>
    <row r="291" spans="2:3" x14ac:dyDescent="0.25">
      <c r="B291" s="12"/>
      <c r="C291" s="18"/>
    </row>
    <row r="292" spans="2:3" x14ac:dyDescent="0.25">
      <c r="B292" s="12"/>
      <c r="C292" s="18"/>
    </row>
    <row r="293" spans="2:3" x14ac:dyDescent="0.25">
      <c r="B293" s="12"/>
      <c r="C293" s="18"/>
    </row>
    <row r="294" spans="2:3" x14ac:dyDescent="0.25">
      <c r="B294" s="12"/>
      <c r="C294" s="18"/>
    </row>
    <row r="295" spans="2:3" x14ac:dyDescent="0.25">
      <c r="B295" s="12"/>
      <c r="C295" s="18"/>
    </row>
    <row r="296" spans="2:3" x14ac:dyDescent="0.25">
      <c r="B296" s="12"/>
      <c r="C296" s="18"/>
    </row>
    <row r="297" spans="2:3" x14ac:dyDescent="0.25">
      <c r="B297" s="12"/>
      <c r="C297" s="18"/>
    </row>
    <row r="298" spans="2:3" x14ac:dyDescent="0.25">
      <c r="B298" s="12"/>
      <c r="C298" s="18"/>
    </row>
    <row r="299" spans="2:3" x14ac:dyDescent="0.25">
      <c r="B299" s="12"/>
      <c r="C299" s="18"/>
    </row>
    <row r="300" spans="2:3" x14ac:dyDescent="0.25">
      <c r="B300" s="12"/>
      <c r="C300" s="18"/>
    </row>
    <row r="301" spans="2:3" x14ac:dyDescent="0.25">
      <c r="B301" s="12"/>
      <c r="C301" s="18"/>
    </row>
    <row r="302" spans="2:3" x14ac:dyDescent="0.25">
      <c r="B302" s="12"/>
      <c r="C302" s="18"/>
    </row>
    <row r="303" spans="2:3" x14ac:dyDescent="0.25">
      <c r="B303" s="12"/>
      <c r="C303" s="18"/>
    </row>
    <row r="304" spans="2:3" x14ac:dyDescent="0.25">
      <c r="B304" s="12"/>
      <c r="C304" s="18"/>
    </row>
    <row r="305" spans="2:3" x14ac:dyDescent="0.25">
      <c r="B305" s="12"/>
      <c r="C305" s="18"/>
    </row>
    <row r="306" spans="2:3" x14ac:dyDescent="0.25">
      <c r="B306" s="12"/>
      <c r="C306" s="18"/>
    </row>
    <row r="307" spans="2:3" x14ac:dyDescent="0.25">
      <c r="B307" s="12"/>
      <c r="C307" s="18"/>
    </row>
    <row r="308" spans="2:3" x14ac:dyDescent="0.25">
      <c r="B308" s="12"/>
      <c r="C308" s="18"/>
    </row>
    <row r="309" spans="2:3" x14ac:dyDescent="0.25">
      <c r="B309" s="12"/>
      <c r="C309" s="18"/>
    </row>
    <row r="310" spans="2:3" x14ac:dyDescent="0.25">
      <c r="B310" s="12"/>
      <c r="C310" s="18"/>
    </row>
    <row r="311" spans="2:3" x14ac:dyDescent="0.25">
      <c r="B311" s="12"/>
      <c r="C311" s="18"/>
    </row>
    <row r="312" spans="2:3" x14ac:dyDescent="0.25">
      <c r="B312" s="12"/>
      <c r="C312" s="18"/>
    </row>
    <row r="313" spans="2:3" x14ac:dyDescent="0.25">
      <c r="B313" s="12"/>
      <c r="C313" s="18"/>
    </row>
    <row r="314" spans="2:3" x14ac:dyDescent="0.25">
      <c r="B314" s="12"/>
      <c r="C314" s="18"/>
    </row>
    <row r="315" spans="2:3" x14ac:dyDescent="0.25">
      <c r="B315" s="12"/>
      <c r="C315" s="18"/>
    </row>
    <row r="316" spans="2:3" x14ac:dyDescent="0.25">
      <c r="B316" s="12"/>
      <c r="C316" s="18"/>
    </row>
    <row r="317" spans="2:3" x14ac:dyDescent="0.25">
      <c r="B317" s="12"/>
      <c r="C317" s="18"/>
    </row>
    <row r="318" spans="2:3" x14ac:dyDescent="0.25">
      <c r="B318" s="12"/>
      <c r="C318" s="18"/>
    </row>
    <row r="319" spans="2:3" x14ac:dyDescent="0.25">
      <c r="B319" s="12"/>
      <c r="C319" s="18"/>
    </row>
    <row r="320" spans="2:3" x14ac:dyDescent="0.25">
      <c r="B320" s="12"/>
      <c r="C320" s="18"/>
    </row>
    <row r="321" spans="2:3" x14ac:dyDescent="0.25">
      <c r="B321" s="12"/>
      <c r="C321" s="18"/>
    </row>
    <row r="322" spans="2:3" x14ac:dyDescent="0.25">
      <c r="B322" s="12"/>
      <c r="C322" s="18"/>
    </row>
    <row r="323" spans="2:3" x14ac:dyDescent="0.25">
      <c r="B323" s="12"/>
      <c r="C323" s="18"/>
    </row>
    <row r="324" spans="2:3" x14ac:dyDescent="0.25">
      <c r="B324" s="12"/>
      <c r="C324" s="18"/>
    </row>
    <row r="325" spans="2:3" x14ac:dyDescent="0.25">
      <c r="B325" s="12"/>
      <c r="C325" s="18"/>
    </row>
    <row r="326" spans="2:3" x14ac:dyDescent="0.25">
      <c r="B326" s="12"/>
      <c r="C326" s="18"/>
    </row>
    <row r="327" spans="2:3" x14ac:dyDescent="0.25">
      <c r="B327" s="12"/>
      <c r="C327" s="18"/>
    </row>
    <row r="328" spans="2:3" x14ac:dyDescent="0.25">
      <c r="B328" s="12"/>
      <c r="C328" s="18"/>
    </row>
    <row r="329" spans="2:3" x14ac:dyDescent="0.25">
      <c r="B329" s="12"/>
      <c r="C329" s="18"/>
    </row>
    <row r="330" spans="2:3" x14ac:dyDescent="0.25">
      <c r="B330" s="12"/>
      <c r="C330" s="18"/>
    </row>
    <row r="331" spans="2:3" x14ac:dyDescent="0.25">
      <c r="B331" s="12"/>
      <c r="C331" s="18"/>
    </row>
    <row r="332" spans="2:3" x14ac:dyDescent="0.25">
      <c r="B332" s="12"/>
      <c r="C332" s="18"/>
    </row>
    <row r="333" spans="2:3" x14ac:dyDescent="0.25">
      <c r="B333" s="12"/>
      <c r="C333" s="18"/>
    </row>
    <row r="334" spans="2:3" x14ac:dyDescent="0.25">
      <c r="B334" s="12"/>
      <c r="C334" s="18"/>
    </row>
    <row r="335" spans="2:3" x14ac:dyDescent="0.25">
      <c r="B335" s="12"/>
      <c r="C335" s="18"/>
    </row>
    <row r="336" spans="2:3" x14ac:dyDescent="0.25">
      <c r="B336" s="12"/>
      <c r="C336" s="18"/>
    </row>
    <row r="337" spans="2:3" x14ac:dyDescent="0.25">
      <c r="B337" s="12"/>
      <c r="C337" s="18"/>
    </row>
    <row r="338" spans="2:3" x14ac:dyDescent="0.25">
      <c r="B338" s="12"/>
      <c r="C338" s="18"/>
    </row>
    <row r="339" spans="2:3" x14ac:dyDescent="0.25">
      <c r="B339" s="12"/>
      <c r="C339" s="18"/>
    </row>
    <row r="340" spans="2:3" x14ac:dyDescent="0.25">
      <c r="B340" s="12"/>
      <c r="C340" s="18"/>
    </row>
    <row r="341" spans="2:3" x14ac:dyDescent="0.25">
      <c r="B341" s="12"/>
      <c r="C341" s="18"/>
    </row>
    <row r="342" spans="2:3" x14ac:dyDescent="0.25">
      <c r="B342" s="12"/>
      <c r="C342" s="18"/>
    </row>
    <row r="343" spans="2:3" x14ac:dyDescent="0.25">
      <c r="B343" s="12"/>
      <c r="C343" s="18"/>
    </row>
    <row r="344" spans="2:3" x14ac:dyDescent="0.25">
      <c r="B344" s="12"/>
      <c r="C344" s="18"/>
    </row>
    <row r="345" spans="2:3" x14ac:dyDescent="0.25">
      <c r="B345" s="12"/>
      <c r="C345" s="18"/>
    </row>
    <row r="346" spans="2:3" x14ac:dyDescent="0.25">
      <c r="B346" s="12"/>
      <c r="C346" s="18"/>
    </row>
    <row r="347" spans="2:3" x14ac:dyDescent="0.25">
      <c r="B347" s="12"/>
      <c r="C347" s="18"/>
    </row>
    <row r="348" spans="2:3" x14ac:dyDescent="0.25">
      <c r="B348" s="12"/>
      <c r="C348" s="18"/>
    </row>
    <row r="349" spans="2:3" x14ac:dyDescent="0.25">
      <c r="B349" s="12"/>
      <c r="C349" s="18"/>
    </row>
    <row r="350" spans="2:3" x14ac:dyDescent="0.25">
      <c r="B350" s="12"/>
      <c r="C350" s="18"/>
    </row>
    <row r="351" spans="2:3" x14ac:dyDescent="0.25">
      <c r="B351" s="12"/>
      <c r="C351" s="18"/>
    </row>
    <row r="352" spans="2:3" x14ac:dyDescent="0.25">
      <c r="B352" s="12"/>
      <c r="C352" s="18"/>
    </row>
    <row r="353" spans="2:3" x14ac:dyDescent="0.25">
      <c r="B353" s="12"/>
      <c r="C353" s="18"/>
    </row>
    <row r="354" spans="2:3" x14ac:dyDescent="0.25">
      <c r="B354" s="12"/>
      <c r="C354" s="18"/>
    </row>
    <row r="355" spans="2:3" x14ac:dyDescent="0.25">
      <c r="B355" s="12"/>
      <c r="C355" s="18"/>
    </row>
    <row r="356" spans="2:3" x14ac:dyDescent="0.25">
      <c r="B356" s="12"/>
      <c r="C356" s="18"/>
    </row>
    <row r="357" spans="2:3" x14ac:dyDescent="0.25">
      <c r="B357" s="12"/>
      <c r="C357" s="18"/>
    </row>
    <row r="358" spans="2:3" x14ac:dyDescent="0.25">
      <c r="B358" s="12"/>
      <c r="C358" s="18"/>
    </row>
    <row r="359" spans="2:3" x14ac:dyDescent="0.25">
      <c r="B359" s="12"/>
      <c r="C359" s="18"/>
    </row>
    <row r="360" spans="2:3" x14ac:dyDescent="0.25">
      <c r="B360" s="12"/>
      <c r="C360" s="18"/>
    </row>
    <row r="361" spans="2:3" x14ac:dyDescent="0.25">
      <c r="B361" s="12"/>
      <c r="C361" s="18"/>
    </row>
    <row r="362" spans="2:3" x14ac:dyDescent="0.25">
      <c r="B362" s="12"/>
      <c r="C362" s="18"/>
    </row>
    <row r="363" spans="2:3" x14ac:dyDescent="0.25">
      <c r="B363" s="12"/>
      <c r="C363" s="18"/>
    </row>
    <row r="364" spans="2:3" x14ac:dyDescent="0.25">
      <c r="B364" s="12"/>
      <c r="C364" s="18"/>
    </row>
    <row r="365" spans="2:3" x14ac:dyDescent="0.25">
      <c r="B365" s="12"/>
      <c r="C365" s="18"/>
    </row>
    <row r="366" spans="2:3" x14ac:dyDescent="0.25">
      <c r="B366" s="12"/>
      <c r="C366" s="18"/>
    </row>
    <row r="367" spans="2:3" x14ac:dyDescent="0.25">
      <c r="B367" s="12"/>
      <c r="C367" s="18"/>
    </row>
    <row r="368" spans="2:3" x14ac:dyDescent="0.25">
      <c r="B368" s="12"/>
      <c r="C368" s="18"/>
    </row>
    <row r="369" spans="2:3" x14ac:dyDescent="0.25">
      <c r="B369" s="12"/>
      <c r="C369" s="18"/>
    </row>
    <row r="370" spans="2:3" x14ac:dyDescent="0.25">
      <c r="B370" s="12"/>
      <c r="C370" s="18"/>
    </row>
    <row r="371" spans="2:3" x14ac:dyDescent="0.25">
      <c r="B371" s="12"/>
      <c r="C371" s="18"/>
    </row>
    <row r="372" spans="2:3" x14ac:dyDescent="0.25">
      <c r="B372" s="12"/>
      <c r="C372" s="18"/>
    </row>
    <row r="373" spans="2:3" x14ac:dyDescent="0.25">
      <c r="B373" s="12"/>
      <c r="C373" s="18"/>
    </row>
    <row r="374" spans="2:3" x14ac:dyDescent="0.25">
      <c r="B374" s="12"/>
      <c r="C374" s="18"/>
    </row>
    <row r="375" spans="2:3" x14ac:dyDescent="0.25">
      <c r="B375" s="12"/>
      <c r="C375" s="18"/>
    </row>
    <row r="376" spans="2:3" x14ac:dyDescent="0.25">
      <c r="B376" s="12"/>
      <c r="C376" s="18"/>
    </row>
    <row r="377" spans="2:3" x14ac:dyDescent="0.25">
      <c r="B377" s="12"/>
      <c r="C377" s="18"/>
    </row>
    <row r="378" spans="2:3" x14ac:dyDescent="0.25">
      <c r="B378" s="12"/>
      <c r="C378" s="18"/>
    </row>
    <row r="379" spans="2:3" x14ac:dyDescent="0.25">
      <c r="B379" s="12"/>
      <c r="C379" s="18"/>
    </row>
    <row r="380" spans="2:3" x14ac:dyDescent="0.25">
      <c r="B380" s="12"/>
      <c r="C380" s="18"/>
    </row>
    <row r="381" spans="2:3" x14ac:dyDescent="0.25">
      <c r="B381" s="12"/>
      <c r="C381" s="18"/>
    </row>
    <row r="382" spans="2:3" x14ac:dyDescent="0.25">
      <c r="B382" s="12"/>
      <c r="C382" s="18"/>
    </row>
    <row r="383" spans="2:3" x14ac:dyDescent="0.25">
      <c r="B383" s="12"/>
      <c r="C383" s="18"/>
    </row>
    <row r="384" spans="2:3" x14ac:dyDescent="0.25">
      <c r="B384" s="12"/>
      <c r="C384" s="18"/>
    </row>
    <row r="385" spans="2:3" x14ac:dyDescent="0.25">
      <c r="B385" s="12"/>
      <c r="C385" s="18"/>
    </row>
    <row r="386" spans="2:3" x14ac:dyDescent="0.25">
      <c r="B386" s="12"/>
      <c r="C386" s="18"/>
    </row>
    <row r="387" spans="2:3" x14ac:dyDescent="0.25">
      <c r="B387" s="12"/>
      <c r="C387" s="18"/>
    </row>
    <row r="388" spans="2:3" x14ac:dyDescent="0.25">
      <c r="B388" s="12"/>
      <c r="C388" s="18"/>
    </row>
    <row r="389" spans="2:3" x14ac:dyDescent="0.25">
      <c r="B389" s="12"/>
      <c r="C389" s="18"/>
    </row>
    <row r="390" spans="2:3" x14ac:dyDescent="0.25">
      <c r="B390" s="12"/>
      <c r="C390" s="18"/>
    </row>
    <row r="391" spans="2:3" x14ac:dyDescent="0.25">
      <c r="B391" s="12"/>
      <c r="C391" s="18"/>
    </row>
    <row r="392" spans="2:3" x14ac:dyDescent="0.25">
      <c r="B392" s="12"/>
      <c r="C392" s="18"/>
    </row>
    <row r="393" spans="2:3" x14ac:dyDescent="0.25">
      <c r="B393" s="12"/>
      <c r="C393" s="18"/>
    </row>
    <row r="394" spans="2:3" x14ac:dyDescent="0.25">
      <c r="B394" s="12"/>
      <c r="C394" s="18"/>
    </row>
    <row r="395" spans="2:3" x14ac:dyDescent="0.25">
      <c r="B395" s="12"/>
      <c r="C395" s="18"/>
    </row>
    <row r="396" spans="2:3" x14ac:dyDescent="0.25">
      <c r="B396" s="12"/>
      <c r="C396" s="18"/>
    </row>
    <row r="397" spans="2:3" x14ac:dyDescent="0.25">
      <c r="B397" s="12"/>
      <c r="C397" s="18"/>
    </row>
    <row r="398" spans="2:3" x14ac:dyDescent="0.25">
      <c r="B398" s="12"/>
      <c r="C398" s="18"/>
    </row>
    <row r="399" spans="2:3" x14ac:dyDescent="0.25">
      <c r="B399" s="12"/>
      <c r="C399" s="18"/>
    </row>
    <row r="400" spans="2:3" x14ac:dyDescent="0.25">
      <c r="B400" s="12"/>
      <c r="C400" s="18"/>
    </row>
    <row r="401" spans="2:3" x14ac:dyDescent="0.25">
      <c r="B401" s="12"/>
      <c r="C401" s="18"/>
    </row>
    <row r="402" spans="2:3" x14ac:dyDescent="0.25">
      <c r="B402" s="12"/>
      <c r="C402" s="18"/>
    </row>
    <row r="403" spans="2:3" x14ac:dyDescent="0.25">
      <c r="B403" s="12"/>
      <c r="C403" s="18"/>
    </row>
    <row r="404" spans="2:3" x14ac:dyDescent="0.25">
      <c r="B404" s="12"/>
      <c r="C404" s="18"/>
    </row>
    <row r="405" spans="2:3" x14ac:dyDescent="0.25">
      <c r="B405" s="12"/>
      <c r="C405" s="18"/>
    </row>
    <row r="406" spans="2:3" x14ac:dyDescent="0.25">
      <c r="B406" s="12"/>
      <c r="C406" s="18"/>
    </row>
    <row r="407" spans="2:3" x14ac:dyDescent="0.25">
      <c r="B407" s="12"/>
      <c r="C407" s="18"/>
    </row>
    <row r="408" spans="2:3" x14ac:dyDescent="0.25">
      <c r="B408" s="12"/>
      <c r="C408" s="18"/>
    </row>
    <row r="409" spans="2:3" x14ac:dyDescent="0.25">
      <c r="B409" s="12"/>
      <c r="C409" s="18"/>
    </row>
    <row r="410" spans="2:3" x14ac:dyDescent="0.25">
      <c r="B410" s="12"/>
      <c r="C410" s="18"/>
    </row>
    <row r="411" spans="2:3" x14ac:dyDescent="0.25">
      <c r="B411" s="12"/>
      <c r="C411" s="18"/>
    </row>
    <row r="412" spans="2:3" x14ac:dyDescent="0.25">
      <c r="B412" s="12"/>
      <c r="C412" s="18"/>
    </row>
    <row r="413" spans="2:3" x14ac:dyDescent="0.25">
      <c r="B413" s="12"/>
      <c r="C413" s="18"/>
    </row>
    <row r="414" spans="2:3" x14ac:dyDescent="0.25">
      <c r="B414" s="12"/>
      <c r="C414" s="18"/>
    </row>
    <row r="415" spans="2:3" x14ac:dyDescent="0.25">
      <c r="B415" s="12"/>
      <c r="C415" s="18"/>
    </row>
    <row r="416" spans="2:3" x14ac:dyDescent="0.25">
      <c r="B416" s="12"/>
      <c r="C416" s="18"/>
    </row>
    <row r="417" spans="2:3" x14ac:dyDescent="0.25">
      <c r="B417" s="12"/>
      <c r="C417" s="18"/>
    </row>
    <row r="418" spans="2:3" x14ac:dyDescent="0.25">
      <c r="B418" s="12"/>
      <c r="C418" s="18"/>
    </row>
    <row r="419" spans="2:3" x14ac:dyDescent="0.25">
      <c r="B419" s="12"/>
      <c r="C419" s="18"/>
    </row>
    <row r="420" spans="2:3" x14ac:dyDescent="0.25">
      <c r="B420" s="12"/>
      <c r="C420" s="18"/>
    </row>
    <row r="421" spans="2:3" x14ac:dyDescent="0.25">
      <c r="B421" s="12"/>
      <c r="C421" s="18"/>
    </row>
    <row r="422" spans="2:3" x14ac:dyDescent="0.25">
      <c r="B422" s="12"/>
      <c r="C422" s="18"/>
    </row>
    <row r="423" spans="2:3" x14ac:dyDescent="0.25">
      <c r="B423" s="12"/>
      <c r="C423" s="18"/>
    </row>
    <row r="424" spans="2:3" x14ac:dyDescent="0.25">
      <c r="B424" s="12"/>
      <c r="C424" s="18"/>
    </row>
    <row r="425" spans="2:3" x14ac:dyDescent="0.25">
      <c r="B425" s="12"/>
      <c r="C425" s="18"/>
    </row>
    <row r="426" spans="2:3" x14ac:dyDescent="0.25">
      <c r="B426" s="12"/>
      <c r="C426" s="18"/>
    </row>
    <row r="427" spans="2:3" x14ac:dyDescent="0.25">
      <c r="B427" s="12"/>
      <c r="C427" s="18"/>
    </row>
    <row r="428" spans="2:3" x14ac:dyDescent="0.25">
      <c r="B428" s="12"/>
      <c r="C428" s="18"/>
    </row>
    <row r="429" spans="2:3" x14ac:dyDescent="0.25">
      <c r="B429" s="12"/>
      <c r="C429" s="18"/>
    </row>
    <row r="430" spans="2:3" x14ac:dyDescent="0.25">
      <c r="B430" s="12"/>
      <c r="C430" s="18"/>
    </row>
    <row r="431" spans="2:3" x14ac:dyDescent="0.25">
      <c r="B431" s="12"/>
      <c r="C431" s="18"/>
    </row>
    <row r="432" spans="2:3" x14ac:dyDescent="0.25">
      <c r="B432" s="12"/>
      <c r="C432" s="18"/>
    </row>
    <row r="433" spans="2:3" x14ac:dyDescent="0.25">
      <c r="B433" s="12"/>
      <c r="C433" s="18"/>
    </row>
    <row r="434" spans="2:3" x14ac:dyDescent="0.25">
      <c r="B434" s="12"/>
      <c r="C434" s="18"/>
    </row>
    <row r="435" spans="2:3" x14ac:dyDescent="0.25">
      <c r="B435" s="12"/>
      <c r="C435" s="18"/>
    </row>
    <row r="436" spans="2:3" x14ac:dyDescent="0.25">
      <c r="B436" s="12"/>
      <c r="C436" s="18"/>
    </row>
    <row r="437" spans="2:3" x14ac:dyDescent="0.25">
      <c r="B437" s="12"/>
      <c r="C437" s="18"/>
    </row>
    <row r="438" spans="2:3" x14ac:dyDescent="0.25">
      <c r="B438" s="12"/>
      <c r="C438" s="18"/>
    </row>
    <row r="439" spans="2:3" x14ac:dyDescent="0.25">
      <c r="B439" s="12"/>
      <c r="C439" s="18"/>
    </row>
    <row r="440" spans="2:3" x14ac:dyDescent="0.25">
      <c r="B440" s="12"/>
      <c r="C440" s="18"/>
    </row>
    <row r="441" spans="2:3" x14ac:dyDescent="0.25">
      <c r="B441" s="12"/>
      <c r="C441" s="18"/>
    </row>
    <row r="442" spans="2:3" x14ac:dyDescent="0.25">
      <c r="B442" s="12"/>
      <c r="C442" s="18"/>
    </row>
    <row r="443" spans="2:3" x14ac:dyDescent="0.25">
      <c r="B443" s="12"/>
      <c r="C443" s="18"/>
    </row>
    <row r="444" spans="2:3" x14ac:dyDescent="0.25">
      <c r="B444" s="12"/>
      <c r="C444" s="18"/>
    </row>
    <row r="445" spans="2:3" x14ac:dyDescent="0.25">
      <c r="B445" s="12"/>
      <c r="C445" s="18"/>
    </row>
    <row r="446" spans="2:3" x14ac:dyDescent="0.25">
      <c r="B446" s="12"/>
      <c r="C446" s="18"/>
    </row>
    <row r="447" spans="2:3" x14ac:dyDescent="0.25">
      <c r="B447" s="12"/>
      <c r="C447" s="18"/>
    </row>
    <row r="448" spans="2:3" x14ac:dyDescent="0.25">
      <c r="B448" s="12"/>
      <c r="C448" s="18"/>
    </row>
    <row r="449" spans="2:3" x14ac:dyDescent="0.25">
      <c r="B449" s="12"/>
      <c r="C449" s="18"/>
    </row>
    <row r="450" spans="2:3" x14ac:dyDescent="0.25">
      <c r="B450" s="12"/>
      <c r="C450" s="18"/>
    </row>
    <row r="451" spans="2:3" x14ac:dyDescent="0.25">
      <c r="B451" s="12"/>
      <c r="C451" s="18"/>
    </row>
    <row r="452" spans="2:3" x14ac:dyDescent="0.25">
      <c r="B452" s="12"/>
      <c r="C452" s="18"/>
    </row>
    <row r="453" spans="2:3" x14ac:dyDescent="0.25">
      <c r="B453" s="12"/>
      <c r="C453" s="18"/>
    </row>
    <row r="454" spans="2:3" x14ac:dyDescent="0.25">
      <c r="B454" s="12"/>
      <c r="C454" s="18"/>
    </row>
    <row r="455" spans="2:3" x14ac:dyDescent="0.25">
      <c r="B455" s="12"/>
      <c r="C455" s="18"/>
    </row>
    <row r="456" spans="2:3" x14ac:dyDescent="0.25">
      <c r="B456" s="12"/>
      <c r="C456" s="18"/>
    </row>
    <row r="457" spans="2:3" x14ac:dyDescent="0.25">
      <c r="B457" s="12"/>
      <c r="C457" s="18"/>
    </row>
    <row r="458" spans="2:3" x14ac:dyDescent="0.25">
      <c r="B458" s="12"/>
      <c r="C458" s="18"/>
    </row>
    <row r="459" spans="2:3" x14ac:dyDescent="0.25">
      <c r="B459" s="12"/>
      <c r="C459" s="18"/>
    </row>
    <row r="460" spans="2:3" x14ac:dyDescent="0.25">
      <c r="B460" s="12"/>
      <c r="C460" s="18"/>
    </row>
    <row r="461" spans="2:3" x14ac:dyDescent="0.25">
      <c r="B461" s="12"/>
      <c r="C461" s="18"/>
    </row>
    <row r="462" spans="2:3" x14ac:dyDescent="0.25">
      <c r="B462" s="12"/>
      <c r="C462" s="18"/>
    </row>
    <row r="463" spans="2:3" x14ac:dyDescent="0.25">
      <c r="B463" s="12"/>
      <c r="C463" s="18"/>
    </row>
    <row r="464" spans="2:3" x14ac:dyDescent="0.25">
      <c r="B464" s="12"/>
      <c r="C464" s="18"/>
    </row>
    <row r="465" spans="2:3" x14ac:dyDescent="0.25">
      <c r="B465" s="12"/>
      <c r="C465" s="18"/>
    </row>
    <row r="466" spans="2:3" x14ac:dyDescent="0.25">
      <c r="B466" s="12"/>
      <c r="C466" s="18"/>
    </row>
    <row r="467" spans="2:3" x14ac:dyDescent="0.25">
      <c r="B467" s="12"/>
      <c r="C467" s="18"/>
    </row>
    <row r="468" spans="2:3" x14ac:dyDescent="0.25">
      <c r="B468" s="12"/>
      <c r="C468" s="18"/>
    </row>
    <row r="469" spans="2:3" x14ac:dyDescent="0.25">
      <c r="B469" s="12"/>
      <c r="C469" s="18"/>
    </row>
    <row r="470" spans="2:3" x14ac:dyDescent="0.25">
      <c r="B470" s="12"/>
      <c r="C470" s="18"/>
    </row>
    <row r="471" spans="2:3" x14ac:dyDescent="0.25">
      <c r="B471" s="12"/>
      <c r="C471" s="18"/>
    </row>
    <row r="472" spans="2:3" x14ac:dyDescent="0.25">
      <c r="B472" s="12"/>
      <c r="C472" s="18"/>
    </row>
    <row r="473" spans="2:3" x14ac:dyDescent="0.25">
      <c r="B473" s="12"/>
      <c r="C473" s="18"/>
    </row>
    <row r="474" spans="2:3" x14ac:dyDescent="0.25">
      <c r="B474" s="12"/>
      <c r="C474" s="18"/>
    </row>
    <row r="475" spans="2:3" x14ac:dyDescent="0.25">
      <c r="B475" s="12"/>
      <c r="C475" s="18"/>
    </row>
    <row r="476" spans="2:3" x14ac:dyDescent="0.25">
      <c r="B476" s="12"/>
      <c r="C476" s="18"/>
    </row>
    <row r="477" spans="2:3" x14ac:dyDescent="0.25">
      <c r="B477" s="12"/>
      <c r="C477" s="18"/>
    </row>
    <row r="478" spans="2:3" x14ac:dyDescent="0.25">
      <c r="B478" s="12"/>
      <c r="C478" s="18"/>
    </row>
    <row r="479" spans="2:3" x14ac:dyDescent="0.25">
      <c r="B479" s="12"/>
      <c r="C479" s="18"/>
    </row>
    <row r="480" spans="2:3" x14ac:dyDescent="0.25">
      <c r="B480" s="12"/>
      <c r="C480" s="18"/>
    </row>
    <row r="481" spans="2:3" x14ac:dyDescent="0.25">
      <c r="B481" s="12"/>
      <c r="C481" s="18"/>
    </row>
    <row r="482" spans="2:3" x14ac:dyDescent="0.25">
      <c r="B482" s="12"/>
      <c r="C482" s="18"/>
    </row>
    <row r="483" spans="2:3" x14ac:dyDescent="0.25">
      <c r="B483" s="12"/>
      <c r="C483" s="18"/>
    </row>
    <row r="484" spans="2:3" x14ac:dyDescent="0.25">
      <c r="B484" s="12"/>
      <c r="C484" s="18"/>
    </row>
    <row r="485" spans="2:3" x14ac:dyDescent="0.25">
      <c r="B485" s="12"/>
      <c r="C485" s="18"/>
    </row>
    <row r="486" spans="2:3" x14ac:dyDescent="0.25">
      <c r="B486" s="12"/>
      <c r="C486" s="18"/>
    </row>
    <row r="487" spans="2:3" x14ac:dyDescent="0.25">
      <c r="B487" s="12"/>
      <c r="C487" s="18"/>
    </row>
    <row r="488" spans="2:3" x14ac:dyDescent="0.25">
      <c r="B488" s="12"/>
      <c r="C488" s="18"/>
    </row>
    <row r="489" spans="2:3" x14ac:dyDescent="0.25">
      <c r="B489" s="12"/>
      <c r="C489" s="18"/>
    </row>
    <row r="490" spans="2:3" x14ac:dyDescent="0.25">
      <c r="B490" s="12"/>
      <c r="C490" s="18"/>
    </row>
    <row r="491" spans="2:3" x14ac:dyDescent="0.25">
      <c r="B491" s="12"/>
      <c r="C491" s="18"/>
    </row>
    <row r="492" spans="2:3" x14ac:dyDescent="0.25">
      <c r="B492" s="12"/>
      <c r="C492" s="18"/>
    </row>
    <row r="493" spans="2:3" x14ac:dyDescent="0.25">
      <c r="B493" s="12"/>
      <c r="C493" s="18"/>
    </row>
    <row r="494" spans="2:3" x14ac:dyDescent="0.25">
      <c r="B494" s="12"/>
      <c r="C494" s="18"/>
    </row>
    <row r="495" spans="2:3" x14ac:dyDescent="0.25">
      <c r="B495" s="12"/>
      <c r="C495" s="18"/>
    </row>
    <row r="496" spans="2:3" x14ac:dyDescent="0.25">
      <c r="B496" s="12"/>
      <c r="C496" s="18"/>
    </row>
    <row r="497" spans="2:3" x14ac:dyDescent="0.25">
      <c r="B497" s="12"/>
      <c r="C497" s="18"/>
    </row>
    <row r="498" spans="2:3" x14ac:dyDescent="0.25">
      <c r="B498" s="12"/>
      <c r="C498" s="18"/>
    </row>
    <row r="499" spans="2:3" x14ac:dyDescent="0.25">
      <c r="B499" s="12"/>
      <c r="C499" s="18"/>
    </row>
    <row r="500" spans="2:3" x14ac:dyDescent="0.25">
      <c r="B500" s="12"/>
      <c r="C500" s="18"/>
    </row>
    <row r="501" spans="2:3" x14ac:dyDescent="0.25">
      <c r="B501" s="12"/>
      <c r="C501" s="18"/>
    </row>
    <row r="502" spans="2:3" x14ac:dyDescent="0.25">
      <c r="B502" s="12"/>
      <c r="C502" s="18"/>
    </row>
    <row r="503" spans="2:3" x14ac:dyDescent="0.25">
      <c r="B503" s="12"/>
      <c r="C503" s="18"/>
    </row>
    <row r="504" spans="2:3" x14ac:dyDescent="0.25">
      <c r="B504" s="12"/>
      <c r="C504" s="18"/>
    </row>
    <row r="505" spans="2:3" x14ac:dyDescent="0.25">
      <c r="B505" s="12"/>
      <c r="C505" s="18"/>
    </row>
    <row r="506" spans="2:3" x14ac:dyDescent="0.25">
      <c r="B506" s="12"/>
      <c r="C506" s="18"/>
    </row>
    <row r="507" spans="2:3" x14ac:dyDescent="0.25">
      <c r="B507" s="12"/>
      <c r="C507" s="18"/>
    </row>
    <row r="508" spans="2:3" x14ac:dyDescent="0.25">
      <c r="B508" s="12"/>
      <c r="C508" s="18"/>
    </row>
    <row r="509" spans="2:3" x14ac:dyDescent="0.25">
      <c r="B509" s="12"/>
      <c r="C509" s="18"/>
    </row>
    <row r="510" spans="2:3" x14ac:dyDescent="0.25">
      <c r="B510" s="12"/>
      <c r="C510" s="18"/>
    </row>
    <row r="511" spans="2:3" x14ac:dyDescent="0.25">
      <c r="B511" s="12"/>
      <c r="C511" s="18"/>
    </row>
    <row r="512" spans="2:3" x14ac:dyDescent="0.25">
      <c r="B512" s="12"/>
      <c r="C512" s="18"/>
    </row>
    <row r="513" spans="2:3" x14ac:dyDescent="0.25">
      <c r="B513" s="12"/>
      <c r="C513" s="18"/>
    </row>
    <row r="514" spans="2:3" x14ac:dyDescent="0.25">
      <c r="B514" s="12"/>
      <c r="C514" s="18"/>
    </row>
    <row r="515" spans="2:3" x14ac:dyDescent="0.25">
      <c r="B515" s="12"/>
      <c r="C515" s="18"/>
    </row>
    <row r="516" spans="2:3" x14ac:dyDescent="0.25">
      <c r="B516" s="12"/>
      <c r="C516" s="18"/>
    </row>
    <row r="517" spans="2:3" x14ac:dyDescent="0.25">
      <c r="B517" s="12"/>
      <c r="C517" s="18"/>
    </row>
    <row r="518" spans="2:3" x14ac:dyDescent="0.25">
      <c r="B518" s="12"/>
      <c r="C518" s="18"/>
    </row>
    <row r="519" spans="2:3" x14ac:dyDescent="0.25">
      <c r="B519" s="12"/>
      <c r="C519" s="18"/>
    </row>
    <row r="520" spans="2:3" x14ac:dyDescent="0.25">
      <c r="B520" s="12"/>
      <c r="C520" s="18"/>
    </row>
    <row r="521" spans="2:3" x14ac:dyDescent="0.25">
      <c r="B521" s="12"/>
      <c r="C521" s="18"/>
    </row>
    <row r="522" spans="2:3" x14ac:dyDescent="0.25">
      <c r="B522" s="12"/>
      <c r="C522" s="18"/>
    </row>
    <row r="523" spans="2:3" x14ac:dyDescent="0.25">
      <c r="B523" s="12"/>
      <c r="C523" s="18"/>
    </row>
    <row r="524" spans="2:3" x14ac:dyDescent="0.25">
      <c r="B524" s="12"/>
      <c r="C524" s="18"/>
    </row>
    <row r="525" spans="2:3" x14ac:dyDescent="0.25">
      <c r="B525" s="12"/>
      <c r="C525" s="18"/>
    </row>
    <row r="526" spans="2:3" x14ac:dyDescent="0.25">
      <c r="B526" s="12"/>
      <c r="C526" s="18"/>
    </row>
    <row r="527" spans="2:3" x14ac:dyDescent="0.25">
      <c r="B527" s="12"/>
      <c r="C527" s="18"/>
    </row>
    <row r="528" spans="2:3" x14ac:dyDescent="0.25">
      <c r="B528" s="12"/>
      <c r="C528" s="18"/>
    </row>
    <row r="529" spans="2:3" x14ac:dyDescent="0.25">
      <c r="B529" s="12"/>
      <c r="C529" s="18"/>
    </row>
    <row r="530" spans="2:3" x14ac:dyDescent="0.25">
      <c r="B530" s="12"/>
      <c r="C530" s="18"/>
    </row>
    <row r="531" spans="2:3" x14ac:dyDescent="0.25">
      <c r="B531" s="12"/>
      <c r="C531" s="18"/>
    </row>
    <row r="532" spans="2:3" x14ac:dyDescent="0.25">
      <c r="B532" s="12"/>
      <c r="C532" s="18"/>
    </row>
    <row r="533" spans="2:3" x14ac:dyDescent="0.25">
      <c r="B533" s="12"/>
      <c r="C533" s="18"/>
    </row>
    <row r="534" spans="2:3" x14ac:dyDescent="0.25">
      <c r="B534" s="12"/>
      <c r="C534" s="18"/>
    </row>
    <row r="535" spans="2:3" x14ac:dyDescent="0.25">
      <c r="B535" s="12"/>
      <c r="C535" s="18"/>
    </row>
    <row r="536" spans="2:3" x14ac:dyDescent="0.25">
      <c r="B536" s="12"/>
      <c r="C536" s="18"/>
    </row>
    <row r="537" spans="2:3" x14ac:dyDescent="0.25">
      <c r="B537" s="12"/>
      <c r="C537" s="18"/>
    </row>
    <row r="538" spans="2:3" x14ac:dyDescent="0.25">
      <c r="B538" s="12"/>
      <c r="C538" s="18"/>
    </row>
    <row r="539" spans="2:3" x14ac:dyDescent="0.25">
      <c r="B539" s="12"/>
      <c r="C539" s="18"/>
    </row>
    <row r="540" spans="2:3" x14ac:dyDescent="0.25">
      <c r="B540" s="12"/>
      <c r="C540" s="18"/>
    </row>
    <row r="541" spans="2:3" x14ac:dyDescent="0.25">
      <c r="B541" s="12"/>
      <c r="C541" s="18"/>
    </row>
    <row r="542" spans="2:3" x14ac:dyDescent="0.25">
      <c r="B542" s="12"/>
      <c r="C542" s="18"/>
    </row>
    <row r="543" spans="2:3" x14ac:dyDescent="0.25">
      <c r="B543" s="12"/>
      <c r="C543" s="18"/>
    </row>
    <row r="544" spans="2:3" x14ac:dyDescent="0.25">
      <c r="B544" s="12"/>
      <c r="C544" s="18"/>
    </row>
    <row r="545" spans="2:3" x14ac:dyDescent="0.25">
      <c r="B545" s="12"/>
      <c r="C545" s="18"/>
    </row>
    <row r="546" spans="2:3" x14ac:dyDescent="0.25">
      <c r="B546" s="12"/>
      <c r="C546" s="18"/>
    </row>
    <row r="547" spans="2:3" x14ac:dyDescent="0.25">
      <c r="B547" s="12"/>
      <c r="C547" s="18"/>
    </row>
    <row r="548" spans="2:3" x14ac:dyDescent="0.25">
      <c r="B548" s="12"/>
      <c r="C548" s="18"/>
    </row>
    <row r="549" spans="2:3" x14ac:dyDescent="0.25">
      <c r="B549" s="12"/>
      <c r="C549" s="18"/>
    </row>
    <row r="550" spans="2:3" x14ac:dyDescent="0.25">
      <c r="B550" s="12"/>
      <c r="C550" s="18"/>
    </row>
    <row r="551" spans="2:3" x14ac:dyDescent="0.25">
      <c r="B551" s="12"/>
      <c r="C551" s="18"/>
    </row>
    <row r="552" spans="2:3" x14ac:dyDescent="0.25">
      <c r="B552" s="12"/>
      <c r="C552" s="18"/>
    </row>
    <row r="553" spans="2:3" x14ac:dyDescent="0.25">
      <c r="B553" s="12"/>
      <c r="C553" s="18"/>
    </row>
    <row r="554" spans="2:3" x14ac:dyDescent="0.25">
      <c r="B554" s="12"/>
      <c r="C554" s="18"/>
    </row>
    <row r="555" spans="2:3" x14ac:dyDescent="0.25">
      <c r="B555" s="12"/>
      <c r="C555" s="18"/>
    </row>
    <row r="556" spans="2:3" x14ac:dyDescent="0.25">
      <c r="B556" s="12"/>
      <c r="C556" s="18"/>
    </row>
    <row r="557" spans="2:3" x14ac:dyDescent="0.25">
      <c r="B557" s="12"/>
      <c r="C557" s="18"/>
    </row>
    <row r="558" spans="2:3" x14ac:dyDescent="0.25">
      <c r="B558" s="12"/>
      <c r="C558" s="18"/>
    </row>
    <row r="559" spans="2:3" x14ac:dyDescent="0.25">
      <c r="B559" s="12"/>
      <c r="C559" s="18"/>
    </row>
    <row r="560" spans="2:3" x14ac:dyDescent="0.25">
      <c r="B560" s="12"/>
      <c r="C560" s="18"/>
    </row>
    <row r="561" spans="2:3" x14ac:dyDescent="0.25">
      <c r="B561" s="12"/>
      <c r="C561" s="18"/>
    </row>
    <row r="562" spans="2:3" x14ac:dyDescent="0.25">
      <c r="B562" s="12"/>
      <c r="C562" s="18"/>
    </row>
    <row r="563" spans="2:3" x14ac:dyDescent="0.25">
      <c r="B563" s="12"/>
      <c r="C563" s="18"/>
    </row>
    <row r="564" spans="2:3" x14ac:dyDescent="0.25">
      <c r="B564" s="12"/>
      <c r="C564" s="18"/>
    </row>
    <row r="565" spans="2:3" x14ac:dyDescent="0.25">
      <c r="B565" s="12"/>
      <c r="C565" s="18"/>
    </row>
    <row r="566" spans="2:3" x14ac:dyDescent="0.25">
      <c r="B566" s="12"/>
      <c r="C566" s="18"/>
    </row>
    <row r="567" spans="2:3" x14ac:dyDescent="0.25">
      <c r="B567" s="12"/>
      <c r="C567" s="18"/>
    </row>
    <row r="568" spans="2:3" x14ac:dyDescent="0.25">
      <c r="B568" s="12"/>
      <c r="C568" s="18"/>
    </row>
    <row r="569" spans="2:3" x14ac:dyDescent="0.25">
      <c r="B569" s="12"/>
      <c r="C569" s="18"/>
    </row>
    <row r="570" spans="2:3" x14ac:dyDescent="0.25">
      <c r="B570" s="12"/>
      <c r="C570" s="18"/>
    </row>
    <row r="571" spans="2:3" x14ac:dyDescent="0.25">
      <c r="B571" s="12"/>
      <c r="C571" s="18"/>
    </row>
    <row r="572" spans="2:3" x14ac:dyDescent="0.25">
      <c r="B572" s="12"/>
      <c r="C572" s="18"/>
    </row>
    <row r="573" spans="2:3" x14ac:dyDescent="0.25">
      <c r="B573" s="12"/>
      <c r="C573" s="18"/>
    </row>
    <row r="574" spans="2:3" x14ac:dyDescent="0.25">
      <c r="B574" s="12"/>
      <c r="C574" s="18"/>
    </row>
    <row r="575" spans="2:3" x14ac:dyDescent="0.25">
      <c r="B575" s="12"/>
      <c r="C575" s="18"/>
    </row>
    <row r="576" spans="2:3" x14ac:dyDescent="0.25">
      <c r="B576" s="12"/>
      <c r="C576" s="18"/>
    </row>
    <row r="577" spans="2:3" x14ac:dyDescent="0.25">
      <c r="B577" s="12"/>
      <c r="C577" s="18"/>
    </row>
    <row r="578" spans="2:3" x14ac:dyDescent="0.25">
      <c r="B578" s="12"/>
      <c r="C578" s="18"/>
    </row>
    <row r="579" spans="2:3" x14ac:dyDescent="0.25">
      <c r="B579" s="12"/>
      <c r="C579" s="18"/>
    </row>
    <row r="580" spans="2:3" x14ac:dyDescent="0.25">
      <c r="B580" s="12"/>
      <c r="C580" s="18"/>
    </row>
    <row r="581" spans="2:3" x14ac:dyDescent="0.25">
      <c r="B581" s="12"/>
      <c r="C581" s="18"/>
    </row>
    <row r="582" spans="2:3" x14ac:dyDescent="0.25">
      <c r="B582" s="12"/>
      <c r="C582" s="18"/>
    </row>
    <row r="583" spans="2:3" x14ac:dyDescent="0.25">
      <c r="B583" s="12"/>
      <c r="C583" s="18"/>
    </row>
    <row r="584" spans="2:3" x14ac:dyDescent="0.25">
      <c r="B584" s="12"/>
      <c r="C584" s="18"/>
    </row>
    <row r="585" spans="2:3" x14ac:dyDescent="0.25">
      <c r="B585" s="12"/>
      <c r="C585" s="18"/>
    </row>
    <row r="586" spans="2:3" x14ac:dyDescent="0.25">
      <c r="B586" s="12"/>
      <c r="C586" s="18"/>
    </row>
    <row r="587" spans="2:3" x14ac:dyDescent="0.25">
      <c r="B587" s="12"/>
      <c r="C587" s="18"/>
    </row>
    <row r="588" spans="2:3" x14ac:dyDescent="0.25">
      <c r="B588" s="12"/>
      <c r="C588" s="18"/>
    </row>
    <row r="589" spans="2:3" x14ac:dyDescent="0.25">
      <c r="B589" s="12"/>
      <c r="C589" s="18"/>
    </row>
    <row r="590" spans="2:3" x14ac:dyDescent="0.25">
      <c r="B590" s="12"/>
      <c r="C590" s="18"/>
    </row>
    <row r="591" spans="2:3" x14ac:dyDescent="0.25">
      <c r="B591" s="12"/>
      <c r="C591" s="18"/>
    </row>
    <row r="592" spans="2:3" x14ac:dyDescent="0.25">
      <c r="B592" s="12"/>
      <c r="C592" s="18"/>
    </row>
    <row r="593" spans="2:3" x14ac:dyDescent="0.25">
      <c r="B593" s="12"/>
      <c r="C593" s="18"/>
    </row>
    <row r="594" spans="2:3" x14ac:dyDescent="0.25">
      <c r="B594" s="12"/>
      <c r="C594" s="18"/>
    </row>
    <row r="595" spans="2:3" x14ac:dyDescent="0.25">
      <c r="B595" s="12"/>
      <c r="C595" s="18"/>
    </row>
    <row r="596" spans="2:3" x14ac:dyDescent="0.25">
      <c r="B596" s="12"/>
      <c r="C596" s="18"/>
    </row>
    <row r="597" spans="2:3" x14ac:dyDescent="0.25">
      <c r="B597" s="12"/>
      <c r="C597" s="18"/>
    </row>
    <row r="598" spans="2:3" x14ac:dyDescent="0.25">
      <c r="B598" s="12"/>
      <c r="C598" s="18"/>
    </row>
    <row r="599" spans="2:3" x14ac:dyDescent="0.25">
      <c r="B599" s="12"/>
      <c r="C599" s="18"/>
    </row>
    <row r="600" spans="2:3" x14ac:dyDescent="0.25">
      <c r="B600" s="12"/>
      <c r="C600" s="18"/>
    </row>
    <row r="601" spans="2:3" x14ac:dyDescent="0.25">
      <c r="B601" s="12"/>
      <c r="C601" s="18"/>
    </row>
    <row r="602" spans="2:3" x14ac:dyDescent="0.25">
      <c r="B602" s="12"/>
      <c r="C602" s="18"/>
    </row>
    <row r="603" spans="2:3" x14ac:dyDescent="0.25">
      <c r="B603" s="12"/>
      <c r="C603" s="18"/>
    </row>
    <row r="604" spans="2:3" x14ac:dyDescent="0.25">
      <c r="B604" s="12"/>
      <c r="C604" s="18"/>
    </row>
    <row r="605" spans="2:3" x14ac:dyDescent="0.25">
      <c r="B605" s="12"/>
      <c r="C605" s="18"/>
    </row>
    <row r="606" spans="2:3" x14ac:dyDescent="0.25">
      <c r="B606" s="12"/>
      <c r="C606" s="18"/>
    </row>
    <row r="607" spans="2:3" x14ac:dyDescent="0.25">
      <c r="B607" s="12"/>
      <c r="C607" s="18"/>
    </row>
    <row r="608" spans="2:3" x14ac:dyDescent="0.25">
      <c r="B608" s="12"/>
      <c r="C608" s="18"/>
    </row>
    <row r="609" spans="2:3" x14ac:dyDescent="0.25">
      <c r="B609" s="12"/>
      <c r="C609" s="18"/>
    </row>
    <row r="610" spans="2:3" x14ac:dyDescent="0.25">
      <c r="B610" s="12"/>
      <c r="C610" s="18"/>
    </row>
    <row r="611" spans="2:3" x14ac:dyDescent="0.25">
      <c r="B611" s="12"/>
      <c r="C611" s="18"/>
    </row>
    <row r="612" spans="2:3" x14ac:dyDescent="0.25">
      <c r="B612" s="12"/>
      <c r="C612" s="18"/>
    </row>
    <row r="613" spans="2:3" x14ac:dyDescent="0.25">
      <c r="B613" s="12"/>
      <c r="C613" s="18"/>
    </row>
    <row r="614" spans="2:3" x14ac:dyDescent="0.25">
      <c r="B614" s="12"/>
      <c r="C614" s="18"/>
    </row>
    <row r="615" spans="2:3" x14ac:dyDescent="0.25">
      <c r="B615" s="12"/>
      <c r="C615" s="18"/>
    </row>
    <row r="616" spans="2:3" x14ac:dyDescent="0.25">
      <c r="B616" s="12"/>
      <c r="C616" s="18"/>
    </row>
    <row r="617" spans="2:3" x14ac:dyDescent="0.25">
      <c r="B617" s="12"/>
      <c r="C617" s="18"/>
    </row>
    <row r="618" spans="2:3" x14ac:dyDescent="0.25">
      <c r="B618" s="12"/>
      <c r="C618" s="18"/>
    </row>
    <row r="619" spans="2:3" x14ac:dyDescent="0.25">
      <c r="B619" s="12"/>
      <c r="C619" s="18"/>
    </row>
    <row r="620" spans="2:3" x14ac:dyDescent="0.25">
      <c r="B620" s="12"/>
      <c r="C620" s="18"/>
    </row>
    <row r="621" spans="2:3" x14ac:dyDescent="0.25">
      <c r="B621" s="12"/>
      <c r="C621" s="18"/>
    </row>
    <row r="622" spans="2:3" x14ac:dyDescent="0.25">
      <c r="B622" s="12"/>
      <c r="C622" s="18"/>
    </row>
    <row r="623" spans="2:3" x14ac:dyDescent="0.25">
      <c r="B623" s="12"/>
      <c r="C623" s="18"/>
    </row>
    <row r="624" spans="2:3" x14ac:dyDescent="0.25">
      <c r="B624" s="12"/>
      <c r="C624" s="18"/>
    </row>
    <row r="625" spans="2:3" x14ac:dyDescent="0.25">
      <c r="B625" s="12"/>
      <c r="C625" s="18"/>
    </row>
    <row r="626" spans="2:3" x14ac:dyDescent="0.25">
      <c r="B626" s="12"/>
      <c r="C626" s="18"/>
    </row>
    <row r="627" spans="2:3" x14ac:dyDescent="0.25">
      <c r="B627" s="12"/>
      <c r="C627" s="18"/>
    </row>
    <row r="628" spans="2:3" x14ac:dyDescent="0.25">
      <c r="B628" s="12"/>
      <c r="C628" s="18"/>
    </row>
    <row r="629" spans="2:3" x14ac:dyDescent="0.25">
      <c r="B629" s="12"/>
      <c r="C629" s="18"/>
    </row>
    <row r="630" spans="2:3" x14ac:dyDescent="0.25">
      <c r="B630" s="12"/>
      <c r="C630" s="18"/>
    </row>
    <row r="631" spans="2:3" x14ac:dyDescent="0.25">
      <c r="B631" s="12"/>
      <c r="C631" s="18"/>
    </row>
    <row r="632" spans="2:3" x14ac:dyDescent="0.25">
      <c r="B632" s="12"/>
      <c r="C632" s="18"/>
    </row>
    <row r="633" spans="2:3" x14ac:dyDescent="0.25">
      <c r="B633" s="12"/>
      <c r="C633" s="18"/>
    </row>
    <row r="634" spans="2:3" x14ac:dyDescent="0.25">
      <c r="B634" s="12"/>
      <c r="C634" s="18"/>
    </row>
    <row r="635" spans="2:3" x14ac:dyDescent="0.25">
      <c r="B635" s="12"/>
      <c r="C635" s="18"/>
    </row>
    <row r="636" spans="2:3" x14ac:dyDescent="0.25">
      <c r="B636" s="12"/>
      <c r="C636" s="18"/>
    </row>
    <row r="637" spans="2:3" x14ac:dyDescent="0.25">
      <c r="B637" s="12"/>
      <c r="C637" s="18"/>
    </row>
    <row r="638" spans="2:3" x14ac:dyDescent="0.25">
      <c r="B638" s="12"/>
      <c r="C638" s="18"/>
    </row>
    <row r="639" spans="2:3" x14ac:dyDescent="0.25">
      <c r="B639" s="12"/>
      <c r="C639" s="18"/>
    </row>
    <row r="640" spans="2:3" x14ac:dyDescent="0.25">
      <c r="B640" s="12"/>
      <c r="C640" s="18"/>
    </row>
    <row r="641" spans="2:3" x14ac:dyDescent="0.25">
      <c r="B641" s="12"/>
      <c r="C641" s="18"/>
    </row>
    <row r="642" spans="2:3" x14ac:dyDescent="0.25">
      <c r="B642" s="12"/>
      <c r="C642" s="18"/>
    </row>
    <row r="643" spans="2:3" x14ac:dyDescent="0.25">
      <c r="B643" s="12"/>
      <c r="C643" s="18"/>
    </row>
    <row r="644" spans="2:3" x14ac:dyDescent="0.25">
      <c r="B644" s="12"/>
      <c r="C644" s="18"/>
    </row>
    <row r="645" spans="2:3" x14ac:dyDescent="0.25">
      <c r="B645" s="12"/>
      <c r="C645" s="18"/>
    </row>
    <row r="646" spans="2:3" x14ac:dyDescent="0.25">
      <c r="B646" s="12"/>
      <c r="C646" s="18"/>
    </row>
    <row r="647" spans="2:3" x14ac:dyDescent="0.25">
      <c r="B647" s="12"/>
      <c r="C647" s="18"/>
    </row>
    <row r="648" spans="2:3" x14ac:dyDescent="0.25">
      <c r="B648" s="12"/>
      <c r="C648" s="18"/>
    </row>
    <row r="649" spans="2:3" x14ac:dyDescent="0.25">
      <c r="B649" s="12"/>
      <c r="C649" s="18"/>
    </row>
    <row r="650" spans="2:3" x14ac:dyDescent="0.25">
      <c r="B650" s="12"/>
      <c r="C650" s="18"/>
    </row>
    <row r="651" spans="2:3" x14ac:dyDescent="0.25">
      <c r="B651" s="12"/>
      <c r="C651" s="18"/>
    </row>
    <row r="652" spans="2:3" x14ac:dyDescent="0.25">
      <c r="B652" s="12"/>
      <c r="C652" s="18"/>
    </row>
    <row r="653" spans="2:3" x14ac:dyDescent="0.25">
      <c r="B653" s="12"/>
      <c r="C653" s="18"/>
    </row>
    <row r="654" spans="2:3" x14ac:dyDescent="0.25">
      <c r="B654" s="12"/>
      <c r="C654" s="18"/>
    </row>
    <row r="655" spans="2:3" x14ac:dyDescent="0.25">
      <c r="B655" s="12"/>
      <c r="C655" s="18"/>
    </row>
    <row r="656" spans="2:3" x14ac:dyDescent="0.25">
      <c r="B656" s="12"/>
      <c r="C656" s="18"/>
    </row>
    <row r="657" spans="2:3" x14ac:dyDescent="0.25">
      <c r="B657" s="12"/>
      <c r="C657" s="18"/>
    </row>
    <row r="658" spans="2:3" x14ac:dyDescent="0.25">
      <c r="B658" s="12"/>
      <c r="C658" s="18"/>
    </row>
    <row r="659" spans="2:3" x14ac:dyDescent="0.25">
      <c r="B659" s="12"/>
      <c r="C659" s="18"/>
    </row>
    <row r="660" spans="2:3" x14ac:dyDescent="0.25">
      <c r="B660" s="12"/>
      <c r="C660" s="18"/>
    </row>
    <row r="661" spans="2:3" x14ac:dyDescent="0.25">
      <c r="B661" s="12"/>
      <c r="C661" s="18"/>
    </row>
    <row r="662" spans="2:3" x14ac:dyDescent="0.25">
      <c r="B662" s="12"/>
      <c r="C662" s="18"/>
    </row>
    <row r="663" spans="2:3" x14ac:dyDescent="0.25">
      <c r="B663" s="12"/>
      <c r="C663" s="18"/>
    </row>
    <row r="664" spans="2:3" x14ac:dyDescent="0.25">
      <c r="B664" s="12"/>
      <c r="C664" s="18"/>
    </row>
    <row r="665" spans="2:3" x14ac:dyDescent="0.25">
      <c r="B665" s="12"/>
      <c r="C665" s="18"/>
    </row>
    <row r="666" spans="2:3" x14ac:dyDescent="0.25">
      <c r="B666" s="12"/>
      <c r="C666" s="18"/>
    </row>
    <row r="667" spans="2:3" x14ac:dyDescent="0.25">
      <c r="B667" s="12"/>
      <c r="C667" s="18"/>
    </row>
    <row r="668" spans="2:3" x14ac:dyDescent="0.25">
      <c r="B668" s="12"/>
      <c r="C668" s="18"/>
    </row>
    <row r="669" spans="2:3" x14ac:dyDescent="0.25">
      <c r="B669" s="12"/>
      <c r="C669" s="18"/>
    </row>
    <row r="670" spans="2:3" x14ac:dyDescent="0.25">
      <c r="B670" s="12"/>
      <c r="C670" s="18"/>
    </row>
    <row r="671" spans="2:3" x14ac:dyDescent="0.25">
      <c r="B671" s="12"/>
      <c r="C671" s="18"/>
    </row>
    <row r="672" spans="2:3" x14ac:dyDescent="0.25">
      <c r="B672" s="12"/>
      <c r="C672" s="18"/>
    </row>
    <row r="673" spans="2:3" x14ac:dyDescent="0.25">
      <c r="B673" s="12"/>
      <c r="C673" s="18"/>
    </row>
    <row r="674" spans="2:3" x14ac:dyDescent="0.25">
      <c r="B674" s="12"/>
      <c r="C674" s="18"/>
    </row>
    <row r="675" spans="2:3" x14ac:dyDescent="0.25">
      <c r="B675" s="12"/>
      <c r="C675" s="18"/>
    </row>
    <row r="676" spans="2:3" x14ac:dyDescent="0.25">
      <c r="B676" s="12"/>
      <c r="C676" s="18"/>
    </row>
    <row r="677" spans="2:3" x14ac:dyDescent="0.25">
      <c r="B677" s="12"/>
      <c r="C677" s="18"/>
    </row>
    <row r="678" spans="2:3" x14ac:dyDescent="0.25">
      <c r="B678" s="12"/>
      <c r="C678" s="18"/>
    </row>
    <row r="679" spans="2:3" x14ac:dyDescent="0.25">
      <c r="B679" s="12"/>
      <c r="C679" s="18"/>
    </row>
    <row r="680" spans="2:3" x14ac:dyDescent="0.25">
      <c r="B680" s="12"/>
      <c r="C680" s="18"/>
    </row>
    <row r="681" spans="2:3" x14ac:dyDescent="0.25">
      <c r="B681" s="12"/>
      <c r="C681" s="18"/>
    </row>
    <row r="682" spans="2:3" x14ac:dyDescent="0.25">
      <c r="B682" s="12"/>
      <c r="C682" s="18"/>
    </row>
    <row r="683" spans="2:3" x14ac:dyDescent="0.25">
      <c r="B683" s="12"/>
      <c r="C683" s="18"/>
    </row>
    <row r="684" spans="2:3" x14ac:dyDescent="0.25">
      <c r="B684" s="12"/>
      <c r="C684" s="18"/>
    </row>
    <row r="685" spans="2:3" x14ac:dyDescent="0.25">
      <c r="B685" s="12"/>
      <c r="C685" s="18"/>
    </row>
    <row r="686" spans="2:3" x14ac:dyDescent="0.25">
      <c r="B686" s="12"/>
      <c r="C686" s="18"/>
    </row>
    <row r="687" spans="2:3" x14ac:dyDescent="0.25">
      <c r="B687" s="12"/>
      <c r="C687" s="18"/>
    </row>
    <row r="688" spans="2:3" x14ac:dyDescent="0.25">
      <c r="B688" s="12"/>
      <c r="C688" s="18"/>
    </row>
    <row r="689" spans="2:3" x14ac:dyDescent="0.25">
      <c r="B689" s="12"/>
      <c r="C689" s="18"/>
    </row>
    <row r="690" spans="2:3" x14ac:dyDescent="0.25">
      <c r="B690" s="12"/>
      <c r="C690" s="18"/>
    </row>
    <row r="691" spans="2:3" x14ac:dyDescent="0.25">
      <c r="B691" s="12"/>
      <c r="C691" s="18"/>
    </row>
    <row r="692" spans="2:3" x14ac:dyDescent="0.25">
      <c r="B692" s="12"/>
      <c r="C692" s="18"/>
    </row>
    <row r="693" spans="2:3" x14ac:dyDescent="0.25">
      <c r="B693" s="12"/>
      <c r="C693" s="18"/>
    </row>
    <row r="694" spans="2:3" x14ac:dyDescent="0.25">
      <c r="B694" s="12"/>
      <c r="C694" s="18"/>
    </row>
    <row r="695" spans="2:3" x14ac:dyDescent="0.25">
      <c r="B695" s="12"/>
      <c r="C695" s="18"/>
    </row>
    <row r="696" spans="2:3" x14ac:dyDescent="0.25">
      <c r="B696" s="12"/>
      <c r="C696" s="18"/>
    </row>
    <row r="697" spans="2:3" x14ac:dyDescent="0.25">
      <c r="B697" s="12"/>
      <c r="C697" s="18"/>
    </row>
    <row r="698" spans="2:3" x14ac:dyDescent="0.25">
      <c r="B698" s="12"/>
      <c r="C698" s="18"/>
    </row>
    <row r="699" spans="2:3" x14ac:dyDescent="0.25">
      <c r="B699" s="12"/>
      <c r="C699" s="18"/>
    </row>
    <row r="700" spans="2:3" x14ac:dyDescent="0.25">
      <c r="B700" s="12"/>
      <c r="C700" s="18"/>
    </row>
    <row r="701" spans="2:3" x14ac:dyDescent="0.25">
      <c r="B701" s="12"/>
      <c r="C701" s="18"/>
    </row>
    <row r="702" spans="2:3" x14ac:dyDescent="0.25">
      <c r="B702" s="12"/>
      <c r="C702" s="18"/>
    </row>
    <row r="703" spans="2:3" x14ac:dyDescent="0.25">
      <c r="B703" s="12"/>
      <c r="C703" s="18"/>
    </row>
    <row r="704" spans="2:3" x14ac:dyDescent="0.25">
      <c r="B704" s="12"/>
      <c r="C704" s="18"/>
    </row>
    <row r="705" spans="2:3" x14ac:dyDescent="0.25">
      <c r="B705" s="12"/>
      <c r="C705" s="18"/>
    </row>
    <row r="706" spans="2:3" x14ac:dyDescent="0.25">
      <c r="B706" s="12"/>
      <c r="C706" s="18"/>
    </row>
    <row r="707" spans="2:3" x14ac:dyDescent="0.25">
      <c r="B707" s="12"/>
      <c r="C707" s="18"/>
    </row>
    <row r="708" spans="2:3" x14ac:dyDescent="0.25">
      <c r="B708" s="12"/>
      <c r="C708" s="18"/>
    </row>
    <row r="709" spans="2:3" x14ac:dyDescent="0.25">
      <c r="B709" s="12"/>
      <c r="C709" s="18"/>
    </row>
    <row r="710" spans="2:3" x14ac:dyDescent="0.25">
      <c r="B710" s="12"/>
      <c r="C710" s="18"/>
    </row>
    <row r="711" spans="2:3" x14ac:dyDescent="0.25">
      <c r="B711" s="12"/>
      <c r="C711" s="18"/>
    </row>
    <row r="712" spans="2:3" x14ac:dyDescent="0.25">
      <c r="B712" s="12"/>
      <c r="C712" s="18"/>
    </row>
    <row r="713" spans="2:3" x14ac:dyDescent="0.25">
      <c r="B713" s="12"/>
      <c r="C713" s="18"/>
    </row>
    <row r="714" spans="2:3" x14ac:dyDescent="0.25">
      <c r="B714" s="12"/>
      <c r="C714" s="18"/>
    </row>
    <row r="715" spans="2:3" x14ac:dyDescent="0.25">
      <c r="B715" s="12"/>
      <c r="C715" s="18"/>
    </row>
    <row r="716" spans="2:3" x14ac:dyDescent="0.25">
      <c r="B716" s="12"/>
      <c r="C716" s="18"/>
    </row>
    <row r="717" spans="2:3" x14ac:dyDescent="0.25">
      <c r="B717" s="12"/>
      <c r="C717" s="18"/>
    </row>
    <row r="718" spans="2:3" x14ac:dyDescent="0.25">
      <c r="B718" s="12"/>
      <c r="C718" s="18"/>
    </row>
    <row r="719" spans="2:3" x14ac:dyDescent="0.25">
      <c r="B719" s="12"/>
      <c r="C719" s="18"/>
    </row>
    <row r="720" spans="2:3" x14ac:dyDescent="0.25">
      <c r="B720" s="12"/>
      <c r="C720" s="18"/>
    </row>
    <row r="721" spans="2:3" x14ac:dyDescent="0.25">
      <c r="B721" s="12"/>
      <c r="C721" s="18"/>
    </row>
    <row r="722" spans="2:3" x14ac:dyDescent="0.25">
      <c r="B722" s="12"/>
      <c r="C722" s="18"/>
    </row>
    <row r="723" spans="2:3" x14ac:dyDescent="0.25">
      <c r="B723" s="12"/>
      <c r="C723" s="18"/>
    </row>
    <row r="724" spans="2:3" x14ac:dyDescent="0.25">
      <c r="B724" s="12"/>
      <c r="C724" s="18"/>
    </row>
    <row r="725" spans="2:3" x14ac:dyDescent="0.25">
      <c r="B725" s="12"/>
      <c r="C725" s="18"/>
    </row>
    <row r="726" spans="2:3" x14ac:dyDescent="0.25">
      <c r="B726" s="12"/>
      <c r="C726" s="18"/>
    </row>
    <row r="727" spans="2:3" x14ac:dyDescent="0.25">
      <c r="B727" s="12"/>
      <c r="C727" s="18"/>
    </row>
    <row r="728" spans="2:3" x14ac:dyDescent="0.25">
      <c r="B728" s="12"/>
      <c r="C728" s="18"/>
    </row>
    <row r="729" spans="2:3" x14ac:dyDescent="0.25">
      <c r="B729" s="12"/>
      <c r="C729" s="18"/>
    </row>
    <row r="730" spans="2:3" x14ac:dyDescent="0.25">
      <c r="B730" s="12"/>
      <c r="C730" s="18"/>
    </row>
    <row r="731" spans="2:3" x14ac:dyDescent="0.25">
      <c r="B731" s="12"/>
      <c r="C731" s="18"/>
    </row>
    <row r="732" spans="2:3" x14ac:dyDescent="0.25">
      <c r="B732" s="12"/>
      <c r="C732" s="18"/>
    </row>
    <row r="733" spans="2:3" x14ac:dyDescent="0.25">
      <c r="B733" s="12"/>
      <c r="C733" s="18"/>
    </row>
    <row r="734" spans="2:3" x14ac:dyDescent="0.25">
      <c r="B734" s="12"/>
      <c r="C734" s="18"/>
    </row>
    <row r="735" spans="2:3" x14ac:dyDescent="0.25">
      <c r="B735" s="12"/>
      <c r="C735" s="18"/>
    </row>
    <row r="736" spans="2:3" x14ac:dyDescent="0.25">
      <c r="B736" s="12"/>
      <c r="C736" s="18"/>
    </row>
    <row r="737" spans="2:3" x14ac:dyDescent="0.25">
      <c r="B737" s="12"/>
      <c r="C737" s="18"/>
    </row>
    <row r="738" spans="2:3" x14ac:dyDescent="0.25">
      <c r="B738" s="12"/>
      <c r="C738" s="18"/>
    </row>
    <row r="739" spans="2:3" x14ac:dyDescent="0.25">
      <c r="B739" s="12"/>
      <c r="C739" s="18"/>
    </row>
    <row r="740" spans="2:3" x14ac:dyDescent="0.25">
      <c r="B740" s="12"/>
      <c r="C740" s="18"/>
    </row>
    <row r="741" spans="2:3" x14ac:dyDescent="0.25">
      <c r="B741" s="12"/>
      <c r="C741" s="18"/>
    </row>
    <row r="742" spans="2:3" x14ac:dyDescent="0.25">
      <c r="B742" s="12"/>
      <c r="C742" s="18"/>
    </row>
    <row r="743" spans="2:3" x14ac:dyDescent="0.25">
      <c r="B743" s="12"/>
      <c r="C743" s="18"/>
    </row>
    <row r="744" spans="2:3" x14ac:dyDescent="0.25">
      <c r="B744" s="12"/>
      <c r="C744" s="18"/>
    </row>
    <row r="745" spans="2:3" x14ac:dyDescent="0.25">
      <c r="B745" s="12"/>
      <c r="C745" s="18"/>
    </row>
    <row r="746" spans="2:3" x14ac:dyDescent="0.25">
      <c r="B746" s="12"/>
      <c r="C746" s="18"/>
    </row>
    <row r="747" spans="2:3" x14ac:dyDescent="0.25">
      <c r="B747" s="12"/>
      <c r="C747" s="18"/>
    </row>
    <row r="748" spans="2:3" x14ac:dyDescent="0.25">
      <c r="B748" s="12"/>
      <c r="C748" s="18"/>
    </row>
    <row r="749" spans="2:3" x14ac:dyDescent="0.25">
      <c r="B749" s="12"/>
      <c r="C749" s="18"/>
    </row>
    <row r="750" spans="2:3" x14ac:dyDescent="0.25">
      <c r="B750" s="12"/>
      <c r="C750" s="18"/>
    </row>
    <row r="751" spans="2:3" x14ac:dyDescent="0.25">
      <c r="B751" s="12"/>
      <c r="C751" s="18"/>
    </row>
    <row r="752" spans="2:3" x14ac:dyDescent="0.25">
      <c r="B752" s="12"/>
      <c r="C752" s="18"/>
    </row>
    <row r="753" spans="2:3" x14ac:dyDescent="0.25">
      <c r="B753" s="12"/>
      <c r="C753" s="18"/>
    </row>
    <row r="754" spans="2:3" x14ac:dyDescent="0.25">
      <c r="B754" s="12"/>
      <c r="C754" s="18"/>
    </row>
    <row r="755" spans="2:3" x14ac:dyDescent="0.25">
      <c r="B755" s="12"/>
      <c r="C755" s="18"/>
    </row>
    <row r="756" spans="2:3" x14ac:dyDescent="0.25">
      <c r="B756" s="12"/>
      <c r="C756" s="18"/>
    </row>
    <row r="757" spans="2:3" x14ac:dyDescent="0.25">
      <c r="B757" s="12"/>
      <c r="C757" s="18"/>
    </row>
    <row r="758" spans="2:3" x14ac:dyDescent="0.25">
      <c r="B758" s="12"/>
      <c r="C758" s="18"/>
    </row>
    <row r="759" spans="2:3" x14ac:dyDescent="0.25">
      <c r="B759" s="12"/>
      <c r="C759" s="18"/>
    </row>
    <row r="760" spans="2:3" x14ac:dyDescent="0.25">
      <c r="B760" s="12"/>
      <c r="C760" s="18"/>
    </row>
    <row r="761" spans="2:3" x14ac:dyDescent="0.25">
      <c r="B761" s="12"/>
      <c r="C761" s="18"/>
    </row>
    <row r="762" spans="2:3" x14ac:dyDescent="0.25">
      <c r="B762" s="12"/>
      <c r="C762" s="18"/>
    </row>
    <row r="763" spans="2:3" x14ac:dyDescent="0.25">
      <c r="B763" s="12"/>
      <c r="C763" s="18"/>
    </row>
    <row r="764" spans="2:3" x14ac:dyDescent="0.25">
      <c r="B764" s="12"/>
      <c r="C764" s="18"/>
    </row>
    <row r="765" spans="2:3" x14ac:dyDescent="0.25">
      <c r="B765" s="12"/>
      <c r="C765" s="18"/>
    </row>
    <row r="766" spans="2:3" x14ac:dyDescent="0.25">
      <c r="B766" s="12"/>
      <c r="C766" s="18"/>
    </row>
    <row r="767" spans="2:3" x14ac:dyDescent="0.25">
      <c r="B767" s="12"/>
      <c r="C767" s="18"/>
    </row>
    <row r="768" spans="2:3" x14ac:dyDescent="0.25">
      <c r="B768" s="12"/>
      <c r="C768" s="18"/>
    </row>
    <row r="769" spans="2:3" x14ac:dyDescent="0.25">
      <c r="B769" s="12"/>
      <c r="C769" s="18"/>
    </row>
    <row r="770" spans="2:3" x14ac:dyDescent="0.25">
      <c r="B770" s="12"/>
      <c r="C770" s="18"/>
    </row>
    <row r="771" spans="2:3" x14ac:dyDescent="0.25">
      <c r="B771" s="12"/>
      <c r="C771" s="18"/>
    </row>
    <row r="772" spans="2:3" x14ac:dyDescent="0.25">
      <c r="B772" s="12"/>
      <c r="C772" s="18"/>
    </row>
    <row r="773" spans="2:3" x14ac:dyDescent="0.25">
      <c r="B773" s="12"/>
      <c r="C773" s="18"/>
    </row>
    <row r="774" spans="2:3" x14ac:dyDescent="0.25">
      <c r="B774" s="12"/>
      <c r="C774" s="18"/>
    </row>
    <row r="775" spans="2:3" x14ac:dyDescent="0.25">
      <c r="B775" s="12"/>
      <c r="C775" s="18"/>
    </row>
    <row r="776" spans="2:3" x14ac:dyDescent="0.25">
      <c r="B776" s="12"/>
      <c r="C776" s="18"/>
    </row>
    <row r="777" spans="2:3" x14ac:dyDescent="0.25">
      <c r="B777" s="12"/>
      <c r="C777" s="18"/>
    </row>
    <row r="778" spans="2:3" x14ac:dyDescent="0.25">
      <c r="B778" s="12"/>
      <c r="C778" s="18"/>
    </row>
    <row r="779" spans="2:3" x14ac:dyDescent="0.25">
      <c r="B779" s="12"/>
      <c r="C779" s="18"/>
    </row>
    <row r="780" spans="2:3" x14ac:dyDescent="0.25">
      <c r="B780" s="12"/>
      <c r="C780" s="18"/>
    </row>
    <row r="781" spans="2:3" x14ac:dyDescent="0.25">
      <c r="B781" s="12"/>
      <c r="C781" s="18"/>
    </row>
    <row r="782" spans="2:3" x14ac:dyDescent="0.25">
      <c r="B782" s="12"/>
      <c r="C782" s="18"/>
    </row>
    <row r="783" spans="2:3" x14ac:dyDescent="0.25">
      <c r="B783" s="12"/>
      <c r="C783" s="18"/>
    </row>
    <row r="784" spans="2:3" x14ac:dyDescent="0.25">
      <c r="B784" s="12"/>
      <c r="C784" s="18"/>
    </row>
    <row r="785" spans="2:3" x14ac:dyDescent="0.25">
      <c r="B785" s="12"/>
      <c r="C785" s="18"/>
    </row>
    <row r="786" spans="2:3" x14ac:dyDescent="0.25">
      <c r="B786" s="12"/>
      <c r="C786" s="18"/>
    </row>
    <row r="787" spans="2:3" x14ac:dyDescent="0.25">
      <c r="B787" s="12"/>
      <c r="C787" s="18"/>
    </row>
    <row r="788" spans="2:3" x14ac:dyDescent="0.25">
      <c r="B788" s="12"/>
      <c r="C788" s="18"/>
    </row>
    <row r="789" spans="2:3" x14ac:dyDescent="0.25">
      <c r="B789" s="12"/>
      <c r="C789" s="18"/>
    </row>
    <row r="790" spans="2:3" x14ac:dyDescent="0.25">
      <c r="B790" s="12"/>
      <c r="C790" s="18"/>
    </row>
    <row r="791" spans="2:3" x14ac:dyDescent="0.25">
      <c r="B791" s="12"/>
      <c r="C791" s="18"/>
    </row>
    <row r="792" spans="2:3" x14ac:dyDescent="0.25">
      <c r="B792" s="12"/>
      <c r="C792" s="18"/>
    </row>
    <row r="793" spans="2:3" x14ac:dyDescent="0.25">
      <c r="B793" s="12"/>
      <c r="C793" s="18"/>
    </row>
    <row r="794" spans="2:3" x14ac:dyDescent="0.25">
      <c r="B794" s="12"/>
      <c r="C794" s="18"/>
    </row>
    <row r="795" spans="2:3" x14ac:dyDescent="0.25">
      <c r="B795" s="12"/>
      <c r="C795" s="18"/>
    </row>
    <row r="796" spans="2:3" x14ac:dyDescent="0.25">
      <c r="B796" s="12"/>
      <c r="C796" s="18"/>
    </row>
    <row r="797" spans="2:3" x14ac:dyDescent="0.25">
      <c r="B797" s="12"/>
      <c r="C797" s="18"/>
    </row>
    <row r="798" spans="2:3" x14ac:dyDescent="0.25">
      <c r="B798" s="12"/>
      <c r="C798" s="18"/>
    </row>
    <row r="799" spans="2:3" x14ac:dyDescent="0.25">
      <c r="B799" s="12"/>
      <c r="C799" s="18"/>
    </row>
    <row r="800" spans="2:3" x14ac:dyDescent="0.25">
      <c r="B800" s="12"/>
      <c r="C800" s="18"/>
    </row>
    <row r="801" spans="2:3" x14ac:dyDescent="0.25">
      <c r="B801" s="12"/>
      <c r="C801" s="18"/>
    </row>
    <row r="802" spans="2:3" x14ac:dyDescent="0.25">
      <c r="B802" s="12"/>
      <c r="C802" s="18"/>
    </row>
    <row r="803" spans="2:3" x14ac:dyDescent="0.25">
      <c r="B803" s="12"/>
      <c r="C803" s="18"/>
    </row>
    <row r="804" spans="2:3" x14ac:dyDescent="0.25">
      <c r="B804" s="12"/>
      <c r="C804" s="18"/>
    </row>
    <row r="805" spans="2:3" x14ac:dyDescent="0.25">
      <c r="B805" s="12"/>
      <c r="C805" s="18"/>
    </row>
    <row r="806" spans="2:3" x14ac:dyDescent="0.25">
      <c r="B806" s="12"/>
      <c r="C806" s="18"/>
    </row>
    <row r="807" spans="2:3" x14ac:dyDescent="0.25">
      <c r="B807" s="12"/>
      <c r="C807" s="18"/>
    </row>
    <row r="808" spans="2:3" x14ac:dyDescent="0.25">
      <c r="B808" s="12"/>
      <c r="C808" s="18"/>
    </row>
    <row r="809" spans="2:3" x14ac:dyDescent="0.25">
      <c r="B809" s="12"/>
      <c r="C809" s="18"/>
    </row>
    <row r="810" spans="2:3" x14ac:dyDescent="0.25">
      <c r="B810" s="12"/>
      <c r="C810" s="18"/>
    </row>
    <row r="811" spans="2:3" x14ac:dyDescent="0.25">
      <c r="B811" s="12"/>
      <c r="C811" s="18"/>
    </row>
    <row r="812" spans="2:3" x14ac:dyDescent="0.25">
      <c r="B812" s="12"/>
      <c r="C812" s="18"/>
    </row>
    <row r="813" spans="2:3" x14ac:dyDescent="0.25">
      <c r="B813" s="12"/>
      <c r="C813" s="18"/>
    </row>
    <row r="814" spans="2:3" x14ac:dyDescent="0.25">
      <c r="B814" s="12"/>
      <c r="C814" s="18"/>
    </row>
    <row r="815" spans="2:3" x14ac:dyDescent="0.25">
      <c r="B815" s="12"/>
      <c r="C815" s="18"/>
    </row>
    <row r="816" spans="2:3" x14ac:dyDescent="0.25">
      <c r="B816" s="12"/>
      <c r="C816" s="18"/>
    </row>
    <row r="817" spans="2:3" x14ac:dyDescent="0.25">
      <c r="B817" s="12"/>
      <c r="C817" s="18"/>
    </row>
    <row r="818" spans="2:3" x14ac:dyDescent="0.25">
      <c r="B818" s="12"/>
      <c r="C818" s="18"/>
    </row>
    <row r="819" spans="2:3" x14ac:dyDescent="0.25">
      <c r="B819" s="12"/>
      <c r="C819" s="18"/>
    </row>
    <row r="820" spans="2:3" x14ac:dyDescent="0.25">
      <c r="B820" s="12"/>
      <c r="C820" s="18"/>
    </row>
    <row r="821" spans="2:3" x14ac:dyDescent="0.25">
      <c r="B821" s="12"/>
      <c r="C821" s="18"/>
    </row>
    <row r="822" spans="2:3" x14ac:dyDescent="0.25">
      <c r="B822" s="12"/>
      <c r="C822" s="18"/>
    </row>
    <row r="823" spans="2:3" x14ac:dyDescent="0.25">
      <c r="B823" s="12"/>
      <c r="C823" s="18"/>
    </row>
    <row r="824" spans="2:3" x14ac:dyDescent="0.25">
      <c r="B824" s="12"/>
      <c r="C824" s="18"/>
    </row>
    <row r="825" spans="2:3" x14ac:dyDescent="0.25">
      <c r="B825" s="12"/>
      <c r="C825" s="18"/>
    </row>
    <row r="826" spans="2:3" x14ac:dyDescent="0.25">
      <c r="B826" s="12"/>
      <c r="C826" s="18"/>
    </row>
    <row r="827" spans="2:3" x14ac:dyDescent="0.25">
      <c r="B827" s="12"/>
      <c r="C827" s="18"/>
    </row>
    <row r="828" spans="2:3" x14ac:dyDescent="0.25">
      <c r="B828" s="12"/>
      <c r="C828" s="18"/>
    </row>
    <row r="829" spans="2:3" x14ac:dyDescent="0.25">
      <c r="B829" s="12"/>
      <c r="C829" s="18"/>
    </row>
    <row r="830" spans="2:3" x14ac:dyDescent="0.25">
      <c r="B830" s="12"/>
      <c r="C830" s="18"/>
    </row>
    <row r="831" spans="2:3" x14ac:dyDescent="0.25">
      <c r="B831" s="12"/>
      <c r="C831" s="18"/>
    </row>
    <row r="832" spans="2:3" x14ac:dyDescent="0.25">
      <c r="B832" s="12"/>
      <c r="C832" s="18"/>
    </row>
    <row r="833" spans="2:3" x14ac:dyDescent="0.25">
      <c r="B833" s="12"/>
      <c r="C833" s="18"/>
    </row>
    <row r="834" spans="2:3" x14ac:dyDescent="0.25">
      <c r="B834" s="12"/>
      <c r="C834" s="18"/>
    </row>
    <row r="835" spans="2:3" x14ac:dyDescent="0.25">
      <c r="B835" s="12"/>
      <c r="C835" s="18"/>
    </row>
    <row r="836" spans="2:3" x14ac:dyDescent="0.25">
      <c r="B836" s="12"/>
      <c r="C836" s="18"/>
    </row>
    <row r="837" spans="2:3" x14ac:dyDescent="0.25">
      <c r="B837" s="12"/>
      <c r="C837" s="18"/>
    </row>
    <row r="838" spans="2:3" x14ac:dyDescent="0.25">
      <c r="B838" s="12"/>
      <c r="C838" s="18"/>
    </row>
    <row r="839" spans="2:3" x14ac:dyDescent="0.25">
      <c r="B839" s="12"/>
      <c r="C839" s="18"/>
    </row>
    <row r="840" spans="2:3" x14ac:dyDescent="0.25">
      <c r="B840" s="12"/>
      <c r="C840" s="18"/>
    </row>
    <row r="841" spans="2:3" x14ac:dyDescent="0.25">
      <c r="B841" s="12"/>
      <c r="C841" s="18"/>
    </row>
    <row r="842" spans="2:3" x14ac:dyDescent="0.25">
      <c r="B842" s="12"/>
      <c r="C842" s="18"/>
    </row>
    <row r="843" spans="2:3" x14ac:dyDescent="0.25">
      <c r="B843" s="12"/>
      <c r="C843" s="18"/>
    </row>
    <row r="844" spans="2:3" x14ac:dyDescent="0.25">
      <c r="B844" s="12"/>
      <c r="C844" s="18"/>
    </row>
    <row r="845" spans="2:3" x14ac:dyDescent="0.25">
      <c r="B845" s="12"/>
      <c r="C845" s="18"/>
    </row>
    <row r="846" spans="2:3" x14ac:dyDescent="0.25">
      <c r="B846" s="12"/>
      <c r="C846" s="18"/>
    </row>
    <row r="847" spans="2:3" x14ac:dyDescent="0.25">
      <c r="B847" s="12"/>
      <c r="C847" s="18"/>
    </row>
    <row r="848" spans="2:3" x14ac:dyDescent="0.25">
      <c r="B848" s="12"/>
      <c r="C848" s="18"/>
    </row>
    <row r="849" spans="2:3" x14ac:dyDescent="0.25">
      <c r="B849" s="12"/>
      <c r="C849" s="18"/>
    </row>
    <row r="850" spans="2:3" x14ac:dyDescent="0.25">
      <c r="B850" s="12"/>
      <c r="C850" s="18"/>
    </row>
    <row r="851" spans="2:3" x14ac:dyDescent="0.25">
      <c r="B851" s="12"/>
      <c r="C851" s="18"/>
    </row>
    <row r="852" spans="2:3" x14ac:dyDescent="0.25">
      <c r="B852" s="12"/>
      <c r="C852" s="18"/>
    </row>
    <row r="853" spans="2:3" x14ac:dyDescent="0.25">
      <c r="B853" s="12"/>
      <c r="C853" s="18"/>
    </row>
    <row r="854" spans="2:3" x14ac:dyDescent="0.25">
      <c r="B854" s="12"/>
      <c r="C854" s="18"/>
    </row>
    <row r="855" spans="2:3" x14ac:dyDescent="0.25">
      <c r="B855" s="12"/>
      <c r="C855" s="18"/>
    </row>
    <row r="856" spans="2:3" x14ac:dyDescent="0.25">
      <c r="B856" s="12"/>
      <c r="C856" s="18"/>
    </row>
    <row r="857" spans="2:3" x14ac:dyDescent="0.25">
      <c r="B857" s="12"/>
      <c r="C857" s="18"/>
    </row>
    <row r="858" spans="2:3" x14ac:dyDescent="0.25">
      <c r="B858" s="12"/>
      <c r="C858" s="18"/>
    </row>
    <row r="859" spans="2:3" x14ac:dyDescent="0.25">
      <c r="B859" s="12"/>
      <c r="C859" s="18"/>
    </row>
    <row r="860" spans="2:3" x14ac:dyDescent="0.25">
      <c r="B860" s="12"/>
      <c r="C860" s="18"/>
    </row>
    <row r="861" spans="2:3" x14ac:dyDescent="0.25">
      <c r="B861" s="12"/>
      <c r="C861" s="18"/>
    </row>
    <row r="862" spans="2:3" x14ac:dyDescent="0.25">
      <c r="B862" s="12"/>
      <c r="C862" s="18"/>
    </row>
    <row r="863" spans="2:3" x14ac:dyDescent="0.25">
      <c r="B863" s="12"/>
      <c r="C863" s="18"/>
    </row>
    <row r="864" spans="2:3" x14ac:dyDescent="0.25">
      <c r="B864" s="12"/>
      <c r="C864" s="18"/>
    </row>
    <row r="865" spans="2:3" x14ac:dyDescent="0.25">
      <c r="B865" s="12"/>
      <c r="C865" s="18"/>
    </row>
    <row r="866" spans="2:3" x14ac:dyDescent="0.25">
      <c r="B866" s="12"/>
      <c r="C866" s="18"/>
    </row>
    <row r="867" spans="2:3" x14ac:dyDescent="0.25">
      <c r="B867" s="12"/>
      <c r="C867" s="18"/>
    </row>
    <row r="868" spans="2:3" x14ac:dyDescent="0.25">
      <c r="B868" s="12"/>
      <c r="C868" s="18"/>
    </row>
    <row r="869" spans="2:3" x14ac:dyDescent="0.25">
      <c r="B869" s="12"/>
      <c r="C869" s="18"/>
    </row>
    <row r="870" spans="2:3" x14ac:dyDescent="0.25">
      <c r="B870" s="12"/>
      <c r="C870" s="18"/>
    </row>
    <row r="871" spans="2:3" x14ac:dyDescent="0.25">
      <c r="B871" s="12"/>
      <c r="C871" s="18"/>
    </row>
    <row r="872" spans="2:3" x14ac:dyDescent="0.25">
      <c r="B872" s="12"/>
      <c r="C872" s="18"/>
    </row>
    <row r="873" spans="2:3" x14ac:dyDescent="0.25">
      <c r="B873" s="12"/>
      <c r="C873" s="18"/>
    </row>
    <row r="874" spans="2:3" x14ac:dyDescent="0.25">
      <c r="B874" s="12"/>
      <c r="C874" s="18"/>
    </row>
    <row r="875" spans="2:3" x14ac:dyDescent="0.25">
      <c r="B875" s="12"/>
      <c r="C875" s="18"/>
    </row>
    <row r="876" spans="2:3" x14ac:dyDescent="0.25">
      <c r="B876" s="12"/>
      <c r="C876" s="18"/>
    </row>
    <row r="877" spans="2:3" x14ac:dyDescent="0.25">
      <c r="B877" s="12"/>
      <c r="C877" s="18"/>
    </row>
    <row r="878" spans="2:3" x14ac:dyDescent="0.25">
      <c r="B878" s="12"/>
      <c r="C878" s="18"/>
    </row>
    <row r="879" spans="2:3" x14ac:dyDescent="0.25">
      <c r="B879" s="12"/>
      <c r="C879" s="18"/>
    </row>
    <row r="880" spans="2:3" x14ac:dyDescent="0.25">
      <c r="B880" s="12"/>
      <c r="C880" s="18"/>
    </row>
    <row r="881" spans="2:3" x14ac:dyDescent="0.25">
      <c r="B881" s="12"/>
      <c r="C881" s="18"/>
    </row>
    <row r="882" spans="2:3" x14ac:dyDescent="0.25">
      <c r="B882" s="12"/>
      <c r="C882" s="18"/>
    </row>
    <row r="883" spans="2:3" x14ac:dyDescent="0.25">
      <c r="B883" s="12"/>
      <c r="C883" s="18"/>
    </row>
    <row r="884" spans="2:3" x14ac:dyDescent="0.25">
      <c r="B884" s="12"/>
      <c r="C884" s="18"/>
    </row>
    <row r="885" spans="2:3" x14ac:dyDescent="0.25">
      <c r="B885" s="12"/>
      <c r="C885" s="18"/>
    </row>
    <row r="886" spans="2:3" x14ac:dyDescent="0.25">
      <c r="B886" s="12"/>
      <c r="C886" s="18"/>
    </row>
    <row r="887" spans="2:3" x14ac:dyDescent="0.25">
      <c r="B887" s="12"/>
      <c r="C887" s="18"/>
    </row>
    <row r="888" spans="2:3" x14ac:dyDescent="0.25">
      <c r="B888" s="12"/>
      <c r="C888" s="18"/>
    </row>
    <row r="889" spans="2:3" x14ac:dyDescent="0.25">
      <c r="B889" s="12"/>
      <c r="C889" s="18"/>
    </row>
    <row r="890" spans="2:3" x14ac:dyDescent="0.25">
      <c r="B890" s="12"/>
      <c r="C890" s="18"/>
    </row>
    <row r="891" spans="2:3" x14ac:dyDescent="0.25">
      <c r="B891" s="12"/>
      <c r="C891" s="18"/>
    </row>
    <row r="892" spans="2:3" x14ac:dyDescent="0.25">
      <c r="B892" s="12"/>
      <c r="C892" s="18"/>
    </row>
    <row r="893" spans="2:3" x14ac:dyDescent="0.25">
      <c r="B893" s="12"/>
      <c r="C893" s="18"/>
    </row>
    <row r="894" spans="2:3" x14ac:dyDescent="0.25">
      <c r="B894" s="12"/>
      <c r="C894" s="18"/>
    </row>
    <row r="895" spans="2:3" x14ac:dyDescent="0.25">
      <c r="B895" s="12"/>
      <c r="C895" s="18"/>
    </row>
    <row r="896" spans="2:3" x14ac:dyDescent="0.25">
      <c r="B896" s="12"/>
      <c r="C896" s="18"/>
    </row>
    <row r="897" spans="2:3" x14ac:dyDescent="0.25">
      <c r="B897" s="12"/>
      <c r="C897" s="18"/>
    </row>
    <row r="898" spans="2:3" x14ac:dyDescent="0.25">
      <c r="B898" s="12"/>
      <c r="C898" s="18"/>
    </row>
    <row r="899" spans="2:3" x14ac:dyDescent="0.25">
      <c r="B899" s="12"/>
      <c r="C899" s="18"/>
    </row>
    <row r="900" spans="2:3" x14ac:dyDescent="0.25">
      <c r="B900" s="12"/>
      <c r="C900" s="18"/>
    </row>
    <row r="901" spans="2:3" x14ac:dyDescent="0.25">
      <c r="B901" s="12"/>
      <c r="C901" s="18"/>
    </row>
    <row r="902" spans="2:3" x14ac:dyDescent="0.25">
      <c r="B902" s="12"/>
      <c r="C902" s="18"/>
    </row>
    <row r="903" spans="2:3" x14ac:dyDescent="0.25">
      <c r="B903" s="12"/>
      <c r="C903" s="18"/>
    </row>
    <row r="904" spans="2:3" x14ac:dyDescent="0.25">
      <c r="B904" s="12"/>
      <c r="C904" s="18"/>
    </row>
    <row r="905" spans="2:3" x14ac:dyDescent="0.25">
      <c r="B905" s="12"/>
      <c r="C905" s="18"/>
    </row>
    <row r="906" spans="2:3" x14ac:dyDescent="0.25">
      <c r="B906" s="12"/>
      <c r="C906" s="18"/>
    </row>
    <row r="907" spans="2:3" x14ac:dyDescent="0.25">
      <c r="B907" s="12"/>
      <c r="C907" s="18"/>
    </row>
    <row r="908" spans="2:3" x14ac:dyDescent="0.25">
      <c r="B908" s="12"/>
      <c r="C908" s="18"/>
    </row>
    <row r="909" spans="2:3" x14ac:dyDescent="0.25">
      <c r="B909" s="12"/>
      <c r="C909" s="18"/>
    </row>
    <row r="910" spans="2:3" x14ac:dyDescent="0.25">
      <c r="B910" s="12"/>
      <c r="C910" s="18"/>
    </row>
    <row r="911" spans="2:3" x14ac:dyDescent="0.25">
      <c r="B911" s="12"/>
      <c r="C911" s="18"/>
    </row>
    <row r="912" spans="2:3" x14ac:dyDescent="0.25">
      <c r="B912" s="12"/>
      <c r="C912" s="18"/>
    </row>
    <row r="913" spans="2:3" x14ac:dyDescent="0.25">
      <c r="B913" s="12"/>
      <c r="C913" s="18"/>
    </row>
    <row r="914" spans="2:3" x14ac:dyDescent="0.25">
      <c r="B914" s="12"/>
      <c r="C914" s="18"/>
    </row>
    <row r="915" spans="2:3" x14ac:dyDescent="0.25">
      <c r="B915" s="12"/>
      <c r="C915" s="18"/>
    </row>
    <row r="916" spans="2:3" x14ac:dyDescent="0.25">
      <c r="B916" s="12"/>
      <c r="C916" s="18"/>
    </row>
    <row r="917" spans="2:3" x14ac:dyDescent="0.25">
      <c r="B917" s="12"/>
      <c r="C917" s="18"/>
    </row>
    <row r="918" spans="2:3" x14ac:dyDescent="0.25">
      <c r="B918" s="12"/>
      <c r="C918" s="18"/>
    </row>
    <row r="919" spans="2:3" x14ac:dyDescent="0.25">
      <c r="B919" s="12"/>
      <c r="C919" s="18"/>
    </row>
    <row r="920" spans="2:3" x14ac:dyDescent="0.25">
      <c r="B920" s="12"/>
      <c r="C920" s="18"/>
    </row>
    <row r="921" spans="2:3" x14ac:dyDescent="0.25">
      <c r="B921" s="12"/>
      <c r="C921" s="18"/>
    </row>
    <row r="922" spans="2:3" x14ac:dyDescent="0.25">
      <c r="B922" s="12"/>
      <c r="C922" s="18"/>
    </row>
    <row r="923" spans="2:3" x14ac:dyDescent="0.25">
      <c r="B923" s="12"/>
      <c r="C923" s="18"/>
    </row>
    <row r="924" spans="2:3" x14ac:dyDescent="0.25">
      <c r="B924" s="12"/>
      <c r="C924" s="18"/>
    </row>
    <row r="925" spans="2:3" x14ac:dyDescent="0.25">
      <c r="B925" s="12"/>
      <c r="C925" s="18"/>
    </row>
    <row r="926" spans="2:3" x14ac:dyDescent="0.25">
      <c r="B926" s="12"/>
      <c r="C926" s="18"/>
    </row>
    <row r="927" spans="2:3" x14ac:dyDescent="0.25">
      <c r="B927" s="12"/>
      <c r="C927" s="18"/>
    </row>
    <row r="928" spans="2:3" x14ac:dyDescent="0.25">
      <c r="B928" s="12"/>
      <c r="C928" s="18"/>
    </row>
    <row r="929" spans="2:3" x14ac:dyDescent="0.25">
      <c r="B929" s="12"/>
      <c r="C929" s="18"/>
    </row>
    <row r="930" spans="2:3" x14ac:dyDescent="0.25">
      <c r="B930" s="12"/>
      <c r="C930" s="18"/>
    </row>
    <row r="931" spans="2:3" x14ac:dyDescent="0.25">
      <c r="B931" s="12"/>
      <c r="C931" s="18"/>
    </row>
    <row r="932" spans="2:3" x14ac:dyDescent="0.25">
      <c r="B932" s="12"/>
      <c r="C932" s="18"/>
    </row>
    <row r="933" spans="2:3" x14ac:dyDescent="0.25">
      <c r="B933" s="12"/>
      <c r="C933" s="18"/>
    </row>
    <row r="934" spans="2:3" x14ac:dyDescent="0.25">
      <c r="B934" s="12"/>
      <c r="C934" s="18"/>
    </row>
    <row r="935" spans="2:3" x14ac:dyDescent="0.25">
      <c r="B935" s="12"/>
      <c r="C935" s="18"/>
    </row>
    <row r="936" spans="2:3" x14ac:dyDescent="0.25">
      <c r="B936" s="12"/>
      <c r="C936" s="18"/>
    </row>
    <row r="937" spans="2:3" x14ac:dyDescent="0.25">
      <c r="B937" s="12"/>
      <c r="C937" s="18"/>
    </row>
    <row r="938" spans="2:3" x14ac:dyDescent="0.25">
      <c r="B938" s="12"/>
      <c r="C938" s="18"/>
    </row>
    <row r="939" spans="2:3" x14ac:dyDescent="0.25">
      <c r="B939" s="12"/>
      <c r="C939" s="18"/>
    </row>
    <row r="940" spans="2:3" x14ac:dyDescent="0.25">
      <c r="B940" s="12"/>
      <c r="C940" s="18"/>
    </row>
    <row r="941" spans="2:3" x14ac:dyDescent="0.25">
      <c r="B941" s="12"/>
      <c r="C941" s="18"/>
    </row>
    <row r="942" spans="2:3" x14ac:dyDescent="0.25">
      <c r="B942" s="12"/>
      <c r="C942" s="18"/>
    </row>
    <row r="943" spans="2:3" x14ac:dyDescent="0.25">
      <c r="B943" s="12"/>
      <c r="C943" s="18"/>
    </row>
    <row r="944" spans="2:3" x14ac:dyDescent="0.25">
      <c r="B944" s="12"/>
      <c r="C944" s="18"/>
    </row>
    <row r="945" spans="2:3" x14ac:dyDescent="0.25">
      <c r="B945" s="12"/>
      <c r="C945" s="18"/>
    </row>
    <row r="946" spans="2:3" x14ac:dyDescent="0.25">
      <c r="B946" s="12"/>
      <c r="C946" s="18"/>
    </row>
    <row r="947" spans="2:3" x14ac:dyDescent="0.25">
      <c r="B947" s="12"/>
      <c r="C947" s="18"/>
    </row>
    <row r="948" spans="2:3" x14ac:dyDescent="0.25">
      <c r="B948" s="12"/>
      <c r="C948" s="18"/>
    </row>
    <row r="949" spans="2:3" x14ac:dyDescent="0.25">
      <c r="B949" s="12"/>
      <c r="C949" s="18"/>
    </row>
    <row r="950" spans="2:3" x14ac:dyDescent="0.25">
      <c r="B950" s="12"/>
      <c r="C950" s="18"/>
    </row>
    <row r="951" spans="2:3" x14ac:dyDescent="0.25">
      <c r="B951" s="12"/>
      <c r="C951" s="18"/>
    </row>
    <row r="952" spans="2:3" x14ac:dyDescent="0.25">
      <c r="B952" s="12"/>
      <c r="C952" s="18"/>
    </row>
    <row r="953" spans="2:3" x14ac:dyDescent="0.25">
      <c r="B953" s="12"/>
      <c r="C953" s="18"/>
    </row>
    <row r="954" spans="2:3" x14ac:dyDescent="0.25">
      <c r="B954" s="12"/>
      <c r="C954" s="18"/>
    </row>
    <row r="955" spans="2:3" x14ac:dyDescent="0.25">
      <c r="B955" s="12"/>
      <c r="C955" s="18"/>
    </row>
    <row r="956" spans="2:3" x14ac:dyDescent="0.25">
      <c r="B956" s="12"/>
      <c r="C956" s="18"/>
    </row>
    <row r="957" spans="2:3" x14ac:dyDescent="0.25">
      <c r="B957" s="12"/>
      <c r="C957" s="18"/>
    </row>
    <row r="958" spans="2:3" x14ac:dyDescent="0.25">
      <c r="B958" s="12"/>
      <c r="C958" s="18"/>
    </row>
    <row r="959" spans="2:3" x14ac:dyDescent="0.25">
      <c r="B959" s="12"/>
      <c r="C959" s="18"/>
    </row>
    <row r="960" spans="2:3" x14ac:dyDescent="0.25">
      <c r="B960" s="12"/>
      <c r="C960" s="18"/>
    </row>
    <row r="961" spans="2:3" x14ac:dyDescent="0.25">
      <c r="B961" s="12"/>
      <c r="C961" s="18"/>
    </row>
    <row r="962" spans="2:3" x14ac:dyDescent="0.25">
      <c r="B962" s="12"/>
      <c r="C962" s="18"/>
    </row>
    <row r="963" spans="2:3" x14ac:dyDescent="0.25">
      <c r="B963" s="12"/>
      <c r="C963" s="18"/>
    </row>
    <row r="964" spans="2:3" x14ac:dyDescent="0.25">
      <c r="B964" s="12"/>
      <c r="C964" s="18"/>
    </row>
    <row r="965" spans="2:3" x14ac:dyDescent="0.25">
      <c r="B965" s="12"/>
      <c r="C965" s="18"/>
    </row>
    <row r="966" spans="2:3" x14ac:dyDescent="0.25">
      <c r="B966" s="12"/>
      <c r="C966" s="18"/>
    </row>
    <row r="967" spans="2:3" x14ac:dyDescent="0.25">
      <c r="B967" s="12"/>
      <c r="C967" s="18"/>
    </row>
    <row r="968" spans="2:3" x14ac:dyDescent="0.25">
      <c r="B968" s="12"/>
      <c r="C968" s="18"/>
    </row>
    <row r="969" spans="2:3" x14ac:dyDescent="0.25">
      <c r="B969" s="12"/>
      <c r="C969" s="18"/>
    </row>
    <row r="970" spans="2:3" x14ac:dyDescent="0.25">
      <c r="B970" s="12"/>
      <c r="C970" s="18"/>
    </row>
    <row r="971" spans="2:3" x14ac:dyDescent="0.25">
      <c r="B971" s="12"/>
      <c r="C971" s="18"/>
    </row>
    <row r="972" spans="2:3" x14ac:dyDescent="0.25">
      <c r="B972" s="12"/>
      <c r="C972" s="18"/>
    </row>
    <row r="973" spans="2:3" x14ac:dyDescent="0.25">
      <c r="B973" s="12"/>
      <c r="C973" s="18"/>
    </row>
    <row r="974" spans="2:3" x14ac:dyDescent="0.25">
      <c r="B974" s="12"/>
      <c r="C974" s="18"/>
    </row>
    <row r="975" spans="2:3" x14ac:dyDescent="0.25">
      <c r="B975" s="12"/>
      <c r="C975" s="18"/>
    </row>
    <row r="976" spans="2:3" x14ac:dyDescent="0.25">
      <c r="B976" s="12"/>
      <c r="C976" s="18"/>
    </row>
    <row r="977" spans="2:3" x14ac:dyDescent="0.25">
      <c r="B977" s="12"/>
      <c r="C977" s="18"/>
    </row>
    <row r="978" spans="2:3" x14ac:dyDescent="0.25">
      <c r="B978" s="12"/>
      <c r="C978" s="18"/>
    </row>
    <row r="979" spans="2:3" x14ac:dyDescent="0.25">
      <c r="B979" s="12"/>
      <c r="C979" s="18"/>
    </row>
    <row r="980" spans="2:3" x14ac:dyDescent="0.25">
      <c r="B980" s="12"/>
      <c r="C980" s="18"/>
    </row>
    <row r="981" spans="2:3" x14ac:dyDescent="0.25">
      <c r="B981" s="12"/>
      <c r="C981" s="18"/>
    </row>
    <row r="982" spans="2:3" x14ac:dyDescent="0.25">
      <c r="B982" s="12"/>
      <c r="C982" s="18"/>
    </row>
    <row r="983" spans="2:3" x14ac:dyDescent="0.25">
      <c r="B983" s="12"/>
      <c r="C983" s="18"/>
    </row>
    <row r="984" spans="2:3" x14ac:dyDescent="0.25">
      <c r="B984" s="12"/>
      <c r="C984" s="18"/>
    </row>
    <row r="985" spans="2:3" x14ac:dyDescent="0.25">
      <c r="B985" s="12"/>
      <c r="C985" s="18"/>
    </row>
    <row r="986" spans="2:3" x14ac:dyDescent="0.25">
      <c r="B986" s="12"/>
      <c r="C986" s="18"/>
    </row>
    <row r="987" spans="2:3" x14ac:dyDescent="0.25">
      <c r="B987" s="12"/>
      <c r="C987" s="18"/>
    </row>
    <row r="988" spans="2:3" x14ac:dyDescent="0.25">
      <c r="B988" s="12"/>
      <c r="C988" s="18"/>
    </row>
    <row r="989" spans="2:3" x14ac:dyDescent="0.25">
      <c r="B989" s="12"/>
      <c r="C989" s="18"/>
    </row>
    <row r="990" spans="2:3" x14ac:dyDescent="0.25">
      <c r="B990" s="12"/>
      <c r="C990" s="18"/>
    </row>
    <row r="991" spans="2:3" x14ac:dyDescent="0.25">
      <c r="B991" s="12"/>
      <c r="C991" s="18"/>
    </row>
    <row r="992" spans="2:3" x14ac:dyDescent="0.25">
      <c r="B992" s="12"/>
      <c r="C992" s="18"/>
    </row>
    <row r="993" spans="2:3" x14ac:dyDescent="0.25">
      <c r="B993" s="12"/>
      <c r="C993" s="18"/>
    </row>
    <row r="994" spans="2:3" x14ac:dyDescent="0.25">
      <c r="B994" s="12"/>
      <c r="C994" s="18"/>
    </row>
    <row r="995" spans="2:3" x14ac:dyDescent="0.25">
      <c r="B995" s="12"/>
      <c r="C995" s="18"/>
    </row>
    <row r="996" spans="2:3" x14ac:dyDescent="0.25">
      <c r="B996" s="12"/>
      <c r="C996" s="18"/>
    </row>
    <row r="997" spans="2:3" x14ac:dyDescent="0.25">
      <c r="B997" s="12"/>
      <c r="C997" s="18"/>
    </row>
    <row r="998" spans="2:3" x14ac:dyDescent="0.25">
      <c r="B998" s="12"/>
      <c r="C998" s="18"/>
    </row>
    <row r="999" spans="2:3" x14ac:dyDescent="0.25">
      <c r="B999" s="12"/>
      <c r="C999" s="18"/>
    </row>
    <row r="1000" spans="2:3" x14ac:dyDescent="0.25">
      <c r="B1000" s="12"/>
      <c r="C1000" s="18"/>
    </row>
    <row r="1001" spans="2:3" x14ac:dyDescent="0.25">
      <c r="B1001" s="12"/>
      <c r="C1001" s="18"/>
    </row>
    <row r="1002" spans="2:3" x14ac:dyDescent="0.25">
      <c r="B1002" s="12"/>
      <c r="C1002" s="18"/>
    </row>
    <row r="1003" spans="2:3" x14ac:dyDescent="0.25">
      <c r="B1003" s="12"/>
      <c r="C1003" s="18"/>
    </row>
    <row r="1004" spans="2:3" x14ac:dyDescent="0.25">
      <c r="B1004" s="12"/>
      <c r="C1004" s="18"/>
    </row>
    <row r="1005" spans="2:3" x14ac:dyDescent="0.25">
      <c r="B1005" s="12"/>
      <c r="C1005" s="18"/>
    </row>
    <row r="1006" spans="2:3" x14ac:dyDescent="0.25">
      <c r="B1006" s="12"/>
      <c r="C1006" s="18"/>
    </row>
    <row r="1007" spans="2:3" x14ac:dyDescent="0.25">
      <c r="B1007" s="12"/>
      <c r="C1007" s="18"/>
    </row>
    <row r="1008" spans="2:3" x14ac:dyDescent="0.25">
      <c r="B1008" s="12"/>
      <c r="C1008" s="18"/>
    </row>
    <row r="1009" spans="2:3" x14ac:dyDescent="0.25">
      <c r="B1009" s="12"/>
      <c r="C1009" s="18"/>
    </row>
    <row r="1010" spans="2:3" x14ac:dyDescent="0.25">
      <c r="B1010" s="12"/>
      <c r="C1010" s="18"/>
    </row>
    <row r="1011" spans="2:3" x14ac:dyDescent="0.25">
      <c r="B1011" s="12"/>
      <c r="C1011" s="18"/>
    </row>
    <row r="1012" spans="2:3" x14ac:dyDescent="0.25">
      <c r="B1012" s="12"/>
      <c r="C1012" s="18"/>
    </row>
    <row r="1013" spans="2:3" x14ac:dyDescent="0.25">
      <c r="B1013" s="12"/>
      <c r="C1013" s="18"/>
    </row>
    <row r="1014" spans="2:3" x14ac:dyDescent="0.25">
      <c r="B1014" s="12"/>
      <c r="C1014" s="18"/>
    </row>
    <row r="1015" spans="2:3" x14ac:dyDescent="0.25">
      <c r="B1015" s="12"/>
      <c r="C1015" s="18"/>
    </row>
    <row r="1016" spans="2:3" x14ac:dyDescent="0.25">
      <c r="B1016" s="12"/>
      <c r="C1016" s="18"/>
    </row>
    <row r="1017" spans="2:3" x14ac:dyDescent="0.25">
      <c r="B1017" s="12"/>
      <c r="C1017" s="18"/>
    </row>
    <row r="1018" spans="2:3" x14ac:dyDescent="0.25">
      <c r="B1018" s="12"/>
      <c r="C1018" s="18"/>
    </row>
    <row r="1019" spans="2:3" x14ac:dyDescent="0.25">
      <c r="B1019" s="12"/>
      <c r="C1019" s="18"/>
    </row>
    <row r="1020" spans="2:3" x14ac:dyDescent="0.25">
      <c r="B1020" s="12"/>
      <c r="C1020" s="18"/>
    </row>
    <row r="1021" spans="2:3" x14ac:dyDescent="0.25">
      <c r="B1021" s="12"/>
      <c r="C1021" s="18"/>
    </row>
    <row r="1022" spans="2:3" x14ac:dyDescent="0.25">
      <c r="B1022" s="12"/>
      <c r="C1022" s="18"/>
    </row>
    <row r="1023" spans="2:3" x14ac:dyDescent="0.25">
      <c r="B1023" s="12"/>
      <c r="C1023" s="18"/>
    </row>
    <row r="1024" spans="2:3" x14ac:dyDescent="0.25">
      <c r="B1024" s="12"/>
      <c r="C1024" s="18"/>
    </row>
    <row r="1025" spans="2:3" x14ac:dyDescent="0.25">
      <c r="B1025" s="12"/>
      <c r="C1025" s="18"/>
    </row>
    <row r="1026" spans="2:3" x14ac:dyDescent="0.25">
      <c r="B1026" s="12"/>
      <c r="C1026" s="18"/>
    </row>
    <row r="1027" spans="2:3" x14ac:dyDescent="0.25">
      <c r="B1027" s="12"/>
      <c r="C1027" s="18"/>
    </row>
    <row r="1028" spans="2:3" x14ac:dyDescent="0.25">
      <c r="B1028" s="12"/>
      <c r="C1028" s="18"/>
    </row>
    <row r="1029" spans="2:3" x14ac:dyDescent="0.25">
      <c r="B1029" s="12"/>
      <c r="C1029" s="18"/>
    </row>
    <row r="1030" spans="2:3" x14ac:dyDescent="0.25">
      <c r="B1030" s="12"/>
      <c r="C1030" s="18"/>
    </row>
    <row r="1031" spans="2:3" x14ac:dyDescent="0.25">
      <c r="B1031" s="12"/>
      <c r="C1031" s="18"/>
    </row>
    <row r="1032" spans="2:3" x14ac:dyDescent="0.25">
      <c r="B1032" s="12"/>
      <c r="C1032" s="18"/>
    </row>
    <row r="1033" spans="2:3" x14ac:dyDescent="0.25">
      <c r="B1033" s="12"/>
      <c r="C1033" s="18"/>
    </row>
    <row r="1034" spans="2:3" x14ac:dyDescent="0.25">
      <c r="B1034" s="12"/>
      <c r="C1034" s="18"/>
    </row>
    <row r="1035" spans="2:3" x14ac:dyDescent="0.25">
      <c r="B1035" s="12"/>
      <c r="C1035" s="18"/>
    </row>
    <row r="1036" spans="2:3" x14ac:dyDescent="0.25">
      <c r="B1036" s="12"/>
      <c r="C1036" s="18"/>
    </row>
    <row r="1037" spans="2:3" x14ac:dyDescent="0.25">
      <c r="B1037" s="12"/>
      <c r="C1037" s="18"/>
    </row>
    <row r="1038" spans="2:3" x14ac:dyDescent="0.25">
      <c r="B1038" s="12"/>
      <c r="C1038" s="18"/>
    </row>
    <row r="1039" spans="2:3" x14ac:dyDescent="0.25">
      <c r="B1039" s="12"/>
      <c r="C1039" s="18"/>
    </row>
    <row r="1040" spans="2:3" x14ac:dyDescent="0.25">
      <c r="B1040" s="12"/>
      <c r="C1040" s="18"/>
    </row>
    <row r="1041" spans="2:3" x14ac:dyDescent="0.25">
      <c r="B1041" s="12"/>
      <c r="C1041" s="18"/>
    </row>
    <row r="1042" spans="2:3" x14ac:dyDescent="0.25">
      <c r="B1042" s="12"/>
      <c r="C1042" s="18"/>
    </row>
    <row r="1043" spans="2:3" x14ac:dyDescent="0.25">
      <c r="B1043" s="12"/>
      <c r="C1043" s="18"/>
    </row>
    <row r="1044" spans="2:3" x14ac:dyDescent="0.25">
      <c r="B1044" s="12"/>
      <c r="C1044" s="18"/>
    </row>
    <row r="1045" spans="2:3" x14ac:dyDescent="0.25">
      <c r="B1045" s="12"/>
      <c r="C1045" s="18"/>
    </row>
    <row r="1046" spans="2:3" x14ac:dyDescent="0.25">
      <c r="B1046" s="12"/>
      <c r="C1046" s="18"/>
    </row>
    <row r="1047" spans="2:3" x14ac:dyDescent="0.25">
      <c r="B1047" s="12"/>
      <c r="C1047" s="18"/>
    </row>
    <row r="1048" spans="2:3" x14ac:dyDescent="0.25">
      <c r="B1048" s="12"/>
      <c r="C1048" s="18"/>
    </row>
    <row r="1049" spans="2:3" x14ac:dyDescent="0.25">
      <c r="B1049" s="12"/>
      <c r="C1049" s="18"/>
    </row>
    <row r="1050" spans="2:3" x14ac:dyDescent="0.25">
      <c r="B1050" s="12"/>
      <c r="C1050" s="18"/>
    </row>
    <row r="1051" spans="2:3" x14ac:dyDescent="0.25">
      <c r="B1051" s="12"/>
      <c r="C1051" s="18"/>
    </row>
    <row r="1052" spans="2:3" x14ac:dyDescent="0.25">
      <c r="B1052" s="12"/>
      <c r="C1052" s="18"/>
    </row>
    <row r="1053" spans="2:3" x14ac:dyDescent="0.25">
      <c r="B1053" s="12"/>
      <c r="C1053" s="18"/>
    </row>
    <row r="1054" spans="2:3" x14ac:dyDescent="0.25">
      <c r="B1054" s="12"/>
      <c r="C1054" s="18"/>
    </row>
    <row r="1055" spans="2:3" x14ac:dyDescent="0.25">
      <c r="B1055" s="12"/>
      <c r="C1055" s="18"/>
    </row>
    <row r="1056" spans="2:3" x14ac:dyDescent="0.25">
      <c r="B1056" s="12"/>
      <c r="C1056" s="18"/>
    </row>
    <row r="1057" spans="2:3" x14ac:dyDescent="0.25">
      <c r="B1057" s="12"/>
      <c r="C1057" s="18"/>
    </row>
    <row r="1058" spans="2:3" x14ac:dyDescent="0.25">
      <c r="B1058" s="12"/>
      <c r="C1058" s="18"/>
    </row>
    <row r="1059" spans="2:3" x14ac:dyDescent="0.25">
      <c r="B1059" s="12"/>
      <c r="C1059" s="18"/>
    </row>
    <row r="1060" spans="2:3" x14ac:dyDescent="0.25">
      <c r="B1060" s="12"/>
      <c r="C1060" s="18"/>
    </row>
    <row r="1061" spans="2:3" x14ac:dyDescent="0.25">
      <c r="B1061" s="12"/>
      <c r="C1061" s="18"/>
    </row>
    <row r="1062" spans="2:3" x14ac:dyDescent="0.25">
      <c r="B1062" s="12"/>
      <c r="C1062" s="18"/>
    </row>
    <row r="1063" spans="2:3" x14ac:dyDescent="0.25">
      <c r="B1063" s="12"/>
      <c r="C1063" s="18"/>
    </row>
    <row r="1064" spans="2:3" x14ac:dyDescent="0.25">
      <c r="B1064" s="12"/>
      <c r="C1064" s="18"/>
    </row>
    <row r="1065" spans="2:3" x14ac:dyDescent="0.25">
      <c r="B1065" s="12"/>
      <c r="C1065" s="18"/>
    </row>
    <row r="1066" spans="2:3" x14ac:dyDescent="0.25">
      <c r="B1066" s="12"/>
      <c r="C1066" s="18"/>
    </row>
    <row r="1067" spans="2:3" x14ac:dyDescent="0.25">
      <c r="B1067" s="12"/>
      <c r="C1067" s="18"/>
    </row>
    <row r="1068" spans="2:3" x14ac:dyDescent="0.25">
      <c r="B1068" s="12"/>
      <c r="C1068" s="18"/>
    </row>
    <row r="1069" spans="2:3" x14ac:dyDescent="0.25">
      <c r="B1069" s="12"/>
      <c r="C1069" s="18"/>
    </row>
    <row r="1070" spans="2:3" x14ac:dyDescent="0.25">
      <c r="B1070" s="12"/>
      <c r="C1070" s="18"/>
    </row>
    <row r="1071" spans="2:3" x14ac:dyDescent="0.25">
      <c r="B1071" s="12"/>
      <c r="C1071" s="18"/>
    </row>
    <row r="1072" spans="2:3" x14ac:dyDescent="0.25">
      <c r="B1072" s="12"/>
      <c r="C1072" s="18"/>
    </row>
    <row r="1073" spans="2:3" x14ac:dyDescent="0.25">
      <c r="B1073" s="12"/>
      <c r="C1073" s="18"/>
    </row>
    <row r="1074" spans="2:3" x14ac:dyDescent="0.25">
      <c r="B1074" s="12"/>
      <c r="C1074" s="18"/>
    </row>
    <row r="1075" spans="2:3" x14ac:dyDescent="0.25">
      <c r="B1075" s="12"/>
      <c r="C1075" s="18"/>
    </row>
    <row r="1076" spans="2:3" x14ac:dyDescent="0.25">
      <c r="B1076" s="12"/>
      <c r="C1076" s="18"/>
    </row>
    <row r="1077" spans="2:3" x14ac:dyDescent="0.25">
      <c r="B1077" s="12"/>
      <c r="C1077" s="18"/>
    </row>
    <row r="1078" spans="2:3" x14ac:dyDescent="0.25">
      <c r="B1078" s="12"/>
      <c r="C1078" s="18"/>
    </row>
    <row r="1079" spans="2:3" x14ac:dyDescent="0.25">
      <c r="B1079" s="12"/>
      <c r="C1079" s="18"/>
    </row>
    <row r="1080" spans="2:3" x14ac:dyDescent="0.25">
      <c r="B1080" s="12"/>
      <c r="C1080" s="18"/>
    </row>
    <row r="1081" spans="2:3" x14ac:dyDescent="0.25">
      <c r="B1081" s="12"/>
      <c r="C1081" s="18"/>
    </row>
    <row r="1082" spans="2:3" x14ac:dyDescent="0.25">
      <c r="B1082" s="12"/>
      <c r="C1082" s="18"/>
    </row>
    <row r="1083" spans="2:3" x14ac:dyDescent="0.25">
      <c r="B1083" s="12"/>
      <c r="C1083" s="18"/>
    </row>
    <row r="1084" spans="2:3" x14ac:dyDescent="0.25">
      <c r="B1084" s="12"/>
      <c r="C1084" s="18"/>
    </row>
    <row r="1085" spans="2:3" x14ac:dyDescent="0.25">
      <c r="B1085" s="12"/>
      <c r="C1085" s="18"/>
    </row>
    <row r="1086" spans="2:3" x14ac:dyDescent="0.25">
      <c r="B1086" s="12"/>
      <c r="C1086" s="18"/>
    </row>
    <row r="1087" spans="2:3" x14ac:dyDescent="0.25">
      <c r="B1087" s="12"/>
      <c r="C1087" s="18"/>
    </row>
    <row r="1088" spans="2:3" x14ac:dyDescent="0.25">
      <c r="B1088" s="12"/>
      <c r="C1088" s="18"/>
    </row>
    <row r="1089" spans="2:3" x14ac:dyDescent="0.25">
      <c r="B1089" s="12"/>
      <c r="C1089" s="18"/>
    </row>
    <row r="1090" spans="2:3" x14ac:dyDescent="0.25">
      <c r="B1090" s="12"/>
      <c r="C1090" s="18"/>
    </row>
    <row r="1091" spans="2:3" x14ac:dyDescent="0.25">
      <c r="B1091" s="12"/>
      <c r="C1091" s="18"/>
    </row>
    <row r="1092" spans="2:3" x14ac:dyDescent="0.25">
      <c r="B1092" s="12"/>
      <c r="C1092" s="18"/>
    </row>
    <row r="1093" spans="2:3" x14ac:dyDescent="0.25">
      <c r="B1093" s="12"/>
      <c r="C1093" s="18"/>
    </row>
    <row r="1094" spans="2:3" x14ac:dyDescent="0.25">
      <c r="B1094" s="12"/>
      <c r="C1094" s="18"/>
    </row>
    <row r="1095" spans="2:3" x14ac:dyDescent="0.25">
      <c r="B1095" s="12"/>
      <c r="C1095" s="18"/>
    </row>
    <row r="1096" spans="2:3" x14ac:dyDescent="0.25">
      <c r="B1096" s="12"/>
      <c r="C1096" s="18"/>
    </row>
    <row r="1097" spans="2:3" x14ac:dyDescent="0.25">
      <c r="B1097" s="12"/>
      <c r="C1097" s="18"/>
    </row>
    <row r="1098" spans="2:3" x14ac:dyDescent="0.25">
      <c r="B1098" s="12"/>
      <c r="C1098" s="18"/>
    </row>
    <row r="1099" spans="2:3" x14ac:dyDescent="0.25">
      <c r="B1099" s="12"/>
      <c r="C1099" s="18"/>
    </row>
    <row r="1100" spans="2:3" x14ac:dyDescent="0.25">
      <c r="B1100" s="12"/>
      <c r="C1100" s="18"/>
    </row>
    <row r="1101" spans="2:3" x14ac:dyDescent="0.25">
      <c r="B1101" s="12"/>
      <c r="C1101" s="18"/>
    </row>
    <row r="1102" spans="2:3" x14ac:dyDescent="0.25">
      <c r="B1102" s="12"/>
      <c r="C1102" s="18"/>
    </row>
    <row r="1103" spans="2:3" x14ac:dyDescent="0.25">
      <c r="B1103" s="12"/>
      <c r="C1103" s="18"/>
    </row>
    <row r="1104" spans="2:3" x14ac:dyDescent="0.25">
      <c r="B1104" s="12"/>
      <c r="C1104" s="18"/>
    </row>
    <row r="1105" spans="2:3" x14ac:dyDescent="0.25">
      <c r="B1105" s="12"/>
      <c r="C1105" s="18"/>
    </row>
    <row r="1106" spans="2:3" x14ac:dyDescent="0.25">
      <c r="B1106" s="12"/>
      <c r="C1106" s="18"/>
    </row>
    <row r="1107" spans="2:3" x14ac:dyDescent="0.25">
      <c r="B1107" s="12"/>
      <c r="C1107" s="18"/>
    </row>
    <row r="1108" spans="2:3" x14ac:dyDescent="0.25">
      <c r="B1108" s="12"/>
      <c r="C1108" s="18"/>
    </row>
    <row r="1109" spans="2:3" x14ac:dyDescent="0.25">
      <c r="B1109" s="12"/>
      <c r="C1109" s="18"/>
    </row>
    <row r="1110" spans="2:3" x14ac:dyDescent="0.25">
      <c r="B1110" s="12"/>
      <c r="C1110" s="18"/>
    </row>
    <row r="1111" spans="2:3" x14ac:dyDescent="0.25">
      <c r="B1111" s="12"/>
      <c r="C1111" s="18"/>
    </row>
    <row r="1112" spans="2:3" x14ac:dyDescent="0.25">
      <c r="B1112" s="12"/>
      <c r="C1112" s="18"/>
    </row>
    <row r="1113" spans="2:3" x14ac:dyDescent="0.25">
      <c r="B1113" s="12"/>
      <c r="C1113" s="18"/>
    </row>
    <row r="1114" spans="2:3" x14ac:dyDescent="0.25">
      <c r="B1114" s="12"/>
      <c r="C1114" s="18"/>
    </row>
    <row r="1115" spans="2:3" x14ac:dyDescent="0.25">
      <c r="B1115" s="12"/>
      <c r="C1115" s="18"/>
    </row>
    <row r="1116" spans="2:3" x14ac:dyDescent="0.25">
      <c r="B1116" s="12"/>
      <c r="C1116" s="18"/>
    </row>
    <row r="1117" spans="2:3" x14ac:dyDescent="0.25">
      <c r="B1117" s="12"/>
      <c r="C1117" s="18"/>
    </row>
    <row r="1118" spans="2:3" x14ac:dyDescent="0.25">
      <c r="B1118" s="12"/>
      <c r="C1118" s="18"/>
    </row>
    <row r="1119" spans="2:3" x14ac:dyDescent="0.25">
      <c r="B1119" s="12"/>
      <c r="C1119" s="18"/>
    </row>
    <row r="1120" spans="2:3" x14ac:dyDescent="0.25">
      <c r="B1120" s="12"/>
      <c r="C1120" s="18"/>
    </row>
    <row r="1121" spans="2:3" x14ac:dyDescent="0.25">
      <c r="B1121" s="12"/>
      <c r="C1121" s="18"/>
    </row>
    <row r="1122" spans="2:3" x14ac:dyDescent="0.25">
      <c r="B1122" s="12"/>
      <c r="C1122" s="18"/>
    </row>
    <row r="1123" spans="2:3" x14ac:dyDescent="0.25">
      <c r="B1123" s="12"/>
      <c r="C1123" s="18"/>
    </row>
    <row r="1124" spans="2:3" x14ac:dyDescent="0.25">
      <c r="B1124" s="12"/>
      <c r="C1124" s="18"/>
    </row>
    <row r="1125" spans="2:3" x14ac:dyDescent="0.25">
      <c r="B1125" s="12"/>
      <c r="C1125" s="18"/>
    </row>
    <row r="1126" spans="2:3" x14ac:dyDescent="0.25">
      <c r="B1126" s="12"/>
      <c r="C1126" s="18"/>
    </row>
    <row r="1127" spans="2:3" x14ac:dyDescent="0.25">
      <c r="B1127" s="12"/>
      <c r="C1127" s="18"/>
    </row>
    <row r="1128" spans="2:3" x14ac:dyDescent="0.25">
      <c r="B1128" s="12"/>
      <c r="C1128" s="18"/>
    </row>
    <row r="1129" spans="2:3" x14ac:dyDescent="0.25">
      <c r="B1129" s="12"/>
      <c r="C1129" s="18"/>
    </row>
    <row r="1130" spans="2:3" x14ac:dyDescent="0.25">
      <c r="B1130" s="12"/>
      <c r="C1130" s="18"/>
    </row>
    <row r="1131" spans="2:3" x14ac:dyDescent="0.25">
      <c r="B1131" s="12"/>
      <c r="C1131" s="18"/>
    </row>
    <row r="1132" spans="2:3" x14ac:dyDescent="0.25">
      <c r="B1132" s="12"/>
      <c r="C1132" s="18"/>
    </row>
    <row r="1133" spans="2:3" x14ac:dyDescent="0.25">
      <c r="B1133" s="12"/>
      <c r="C1133" s="18"/>
    </row>
    <row r="1134" spans="2:3" x14ac:dyDescent="0.25">
      <c r="B1134" s="12"/>
      <c r="C1134" s="18"/>
    </row>
    <row r="1135" spans="2:3" x14ac:dyDescent="0.25">
      <c r="B1135" s="12"/>
      <c r="C1135" s="18"/>
    </row>
    <row r="1136" spans="2:3" x14ac:dyDescent="0.25">
      <c r="B1136" s="12"/>
      <c r="C1136" s="18"/>
    </row>
    <row r="1137" spans="2:3" x14ac:dyDescent="0.25">
      <c r="B1137" s="12"/>
      <c r="C1137" s="18"/>
    </row>
    <row r="1138" spans="2:3" x14ac:dyDescent="0.25">
      <c r="B1138" s="12"/>
      <c r="C1138" s="18"/>
    </row>
    <row r="1139" spans="2:3" x14ac:dyDescent="0.25">
      <c r="B1139" s="12"/>
      <c r="C1139" s="18"/>
    </row>
    <row r="1140" spans="2:3" x14ac:dyDescent="0.25">
      <c r="B1140" s="12"/>
      <c r="C1140" s="18"/>
    </row>
    <row r="1141" spans="2:3" x14ac:dyDescent="0.25">
      <c r="B1141" s="12"/>
      <c r="C1141" s="18"/>
    </row>
    <row r="1142" spans="2:3" x14ac:dyDescent="0.25">
      <c r="B1142" s="12"/>
      <c r="C1142" s="18"/>
    </row>
    <row r="1143" spans="2:3" x14ac:dyDescent="0.25">
      <c r="B1143" s="12"/>
      <c r="C1143" s="18"/>
    </row>
    <row r="1144" spans="2:3" x14ac:dyDescent="0.25">
      <c r="B1144" s="12"/>
      <c r="C1144" s="18"/>
    </row>
    <row r="1145" spans="2:3" x14ac:dyDescent="0.25">
      <c r="B1145" s="12"/>
      <c r="C1145" s="18"/>
    </row>
    <row r="1146" spans="2:3" x14ac:dyDescent="0.25">
      <c r="B1146" s="12"/>
      <c r="C1146" s="18"/>
    </row>
    <row r="1147" spans="2:3" x14ac:dyDescent="0.25">
      <c r="B1147" s="12"/>
      <c r="C1147" s="18"/>
    </row>
    <row r="1148" spans="2:3" x14ac:dyDescent="0.25">
      <c r="B1148" s="12"/>
      <c r="C1148" s="18"/>
    </row>
    <row r="1149" spans="2:3" x14ac:dyDescent="0.25">
      <c r="B1149" s="12"/>
      <c r="C1149" s="18"/>
    </row>
    <row r="1150" spans="2:3" x14ac:dyDescent="0.25">
      <c r="B1150" s="12"/>
      <c r="C1150" s="18"/>
    </row>
    <row r="1151" spans="2:3" x14ac:dyDescent="0.25">
      <c r="B1151" s="12"/>
      <c r="C1151" s="18"/>
    </row>
    <row r="1152" spans="2:3" x14ac:dyDescent="0.25">
      <c r="B1152" s="12"/>
      <c r="C1152" s="18"/>
    </row>
    <row r="1153" spans="2:3" x14ac:dyDescent="0.25">
      <c r="B1153" s="12"/>
      <c r="C1153" s="18"/>
    </row>
    <row r="1154" spans="2:3" x14ac:dyDescent="0.25">
      <c r="B1154" s="12"/>
      <c r="C1154" s="18"/>
    </row>
    <row r="1155" spans="2:3" x14ac:dyDescent="0.25">
      <c r="B1155" s="12"/>
      <c r="C1155" s="18"/>
    </row>
    <row r="1156" spans="2:3" x14ac:dyDescent="0.25">
      <c r="B1156" s="12"/>
      <c r="C1156" s="18"/>
    </row>
    <row r="1157" spans="2:3" x14ac:dyDescent="0.25">
      <c r="B1157" s="12"/>
      <c r="C1157" s="18"/>
    </row>
    <row r="1158" spans="2:3" x14ac:dyDescent="0.25">
      <c r="B1158" s="12"/>
      <c r="C1158" s="18"/>
    </row>
    <row r="1159" spans="2:3" x14ac:dyDescent="0.25">
      <c r="B1159" s="12"/>
      <c r="C1159" s="18"/>
    </row>
    <row r="1160" spans="2:3" x14ac:dyDescent="0.25">
      <c r="B1160" s="12"/>
      <c r="C1160" s="18"/>
    </row>
    <row r="1161" spans="2:3" x14ac:dyDescent="0.25">
      <c r="B1161" s="12"/>
      <c r="C1161" s="18"/>
    </row>
    <row r="1162" spans="2:3" x14ac:dyDescent="0.25">
      <c r="B1162" s="12"/>
      <c r="C1162" s="18"/>
    </row>
    <row r="1163" spans="2:3" x14ac:dyDescent="0.25">
      <c r="B1163" s="12"/>
      <c r="C1163" s="18"/>
    </row>
    <row r="1164" spans="2:3" x14ac:dyDescent="0.25">
      <c r="B1164" s="12"/>
      <c r="C1164" s="18"/>
    </row>
    <row r="1165" spans="2:3" x14ac:dyDescent="0.25">
      <c r="B1165" s="12"/>
      <c r="C1165" s="18"/>
    </row>
    <row r="1166" spans="2:3" x14ac:dyDescent="0.25">
      <c r="B1166" s="12"/>
      <c r="C1166" s="18"/>
    </row>
    <row r="1167" spans="2:3" x14ac:dyDescent="0.25">
      <c r="B1167" s="12"/>
      <c r="C1167" s="18"/>
    </row>
    <row r="1168" spans="2:3" x14ac:dyDescent="0.25">
      <c r="B1168" s="12"/>
      <c r="C1168" s="18"/>
    </row>
    <row r="1169" spans="2:3" x14ac:dyDescent="0.25">
      <c r="B1169" s="12"/>
      <c r="C1169" s="18"/>
    </row>
    <row r="1170" spans="2:3" x14ac:dyDescent="0.25">
      <c r="B1170" s="12"/>
      <c r="C1170" s="18"/>
    </row>
    <row r="1171" spans="2:3" x14ac:dyDescent="0.25">
      <c r="B1171" s="12"/>
      <c r="C1171" s="18"/>
    </row>
    <row r="1172" spans="2:3" x14ac:dyDescent="0.25">
      <c r="B1172" s="12"/>
      <c r="C1172" s="18"/>
    </row>
    <row r="1173" spans="2:3" x14ac:dyDescent="0.25">
      <c r="B1173" s="12"/>
      <c r="C1173" s="18"/>
    </row>
    <row r="1174" spans="2:3" x14ac:dyDescent="0.25">
      <c r="B1174" s="12"/>
      <c r="C1174" s="18"/>
    </row>
    <row r="1175" spans="2:3" x14ac:dyDescent="0.25">
      <c r="B1175" s="12"/>
      <c r="C1175" s="18"/>
    </row>
    <row r="1176" spans="2:3" x14ac:dyDescent="0.25">
      <c r="B1176" s="12"/>
      <c r="C1176" s="18"/>
    </row>
    <row r="1177" spans="2:3" x14ac:dyDescent="0.25">
      <c r="B1177" s="12"/>
      <c r="C1177" s="18"/>
    </row>
    <row r="1178" spans="2:3" x14ac:dyDescent="0.25">
      <c r="B1178" s="12"/>
      <c r="C1178" s="18"/>
    </row>
    <row r="1179" spans="2:3" x14ac:dyDescent="0.25">
      <c r="B1179" s="12"/>
      <c r="C1179" s="18"/>
    </row>
    <row r="1180" spans="2:3" x14ac:dyDescent="0.25">
      <c r="B1180" s="12"/>
      <c r="C1180" s="18"/>
    </row>
    <row r="1181" spans="2:3" x14ac:dyDescent="0.25">
      <c r="B1181" s="12"/>
      <c r="C1181" s="18"/>
    </row>
    <row r="1182" spans="2:3" x14ac:dyDescent="0.25">
      <c r="B1182" s="12"/>
      <c r="C1182" s="18"/>
    </row>
    <row r="1183" spans="2:3" x14ac:dyDescent="0.25">
      <c r="B1183" s="12"/>
      <c r="C1183" s="18"/>
    </row>
    <row r="1184" spans="2:3" x14ac:dyDescent="0.25">
      <c r="B1184" s="12"/>
      <c r="C1184" s="18"/>
    </row>
    <row r="1185" spans="2:3" x14ac:dyDescent="0.25">
      <c r="B1185" s="12"/>
      <c r="C1185" s="18"/>
    </row>
    <row r="1186" spans="2:3" x14ac:dyDescent="0.25">
      <c r="B1186" s="12"/>
      <c r="C1186" s="18"/>
    </row>
    <row r="1187" spans="2:3" x14ac:dyDescent="0.25">
      <c r="B1187" s="12"/>
      <c r="C1187" s="18"/>
    </row>
    <row r="1188" spans="2:3" x14ac:dyDescent="0.25">
      <c r="B1188" s="12"/>
      <c r="C1188" s="18"/>
    </row>
    <row r="1189" spans="2:3" x14ac:dyDescent="0.25">
      <c r="B1189" s="12"/>
      <c r="C1189" s="18"/>
    </row>
    <row r="1190" spans="2:3" x14ac:dyDescent="0.25">
      <c r="B1190" s="12"/>
      <c r="C1190" s="18"/>
    </row>
    <row r="1191" spans="2:3" x14ac:dyDescent="0.25">
      <c r="B1191" s="12"/>
      <c r="C1191" s="18"/>
    </row>
    <row r="1192" spans="2:3" x14ac:dyDescent="0.25">
      <c r="B1192" s="12"/>
      <c r="C1192" s="18"/>
    </row>
    <row r="1193" spans="2:3" x14ac:dyDescent="0.25">
      <c r="B1193" s="12"/>
      <c r="C1193" s="18"/>
    </row>
    <row r="1194" spans="2:3" x14ac:dyDescent="0.25">
      <c r="B1194" s="12"/>
      <c r="C1194" s="18"/>
    </row>
    <row r="1195" spans="2:3" x14ac:dyDescent="0.25">
      <c r="B1195" s="12"/>
      <c r="C1195" s="18"/>
    </row>
    <row r="1196" spans="2:3" x14ac:dyDescent="0.25">
      <c r="B1196" s="12"/>
      <c r="C1196" s="18"/>
    </row>
    <row r="1197" spans="2:3" x14ac:dyDescent="0.25">
      <c r="B1197" s="12"/>
      <c r="C1197" s="18"/>
    </row>
    <row r="1198" spans="2:3" x14ac:dyDescent="0.25">
      <c r="B1198" s="12"/>
      <c r="C1198" s="18"/>
    </row>
    <row r="1199" spans="2:3" x14ac:dyDescent="0.25">
      <c r="B1199" s="12"/>
      <c r="C1199" s="18"/>
    </row>
    <row r="1200" spans="2:3" x14ac:dyDescent="0.25">
      <c r="B1200" s="12"/>
      <c r="C1200" s="18"/>
    </row>
    <row r="1201" spans="2:3" x14ac:dyDescent="0.25">
      <c r="B1201" s="12"/>
      <c r="C1201" s="18"/>
    </row>
    <row r="1202" spans="2:3" x14ac:dyDescent="0.25">
      <c r="B1202" s="12"/>
      <c r="C1202" s="18"/>
    </row>
    <row r="1203" spans="2:3" x14ac:dyDescent="0.25">
      <c r="B1203" s="12"/>
      <c r="C1203" s="18"/>
    </row>
    <row r="1204" spans="2:3" x14ac:dyDescent="0.25">
      <c r="B1204" s="12"/>
      <c r="C1204" s="18"/>
    </row>
    <row r="1205" spans="2:3" x14ac:dyDescent="0.25">
      <c r="B1205" s="12"/>
      <c r="C1205" s="18"/>
    </row>
    <row r="1206" spans="2:3" x14ac:dyDescent="0.25">
      <c r="B1206" s="12"/>
      <c r="C1206" s="18"/>
    </row>
    <row r="1207" spans="2:3" x14ac:dyDescent="0.25">
      <c r="B1207" s="12"/>
      <c r="C1207" s="18"/>
    </row>
    <row r="1208" spans="2:3" x14ac:dyDescent="0.25">
      <c r="B1208" s="12"/>
      <c r="C1208" s="18"/>
    </row>
    <row r="1209" spans="2:3" x14ac:dyDescent="0.25">
      <c r="B1209" s="12"/>
      <c r="C1209" s="18"/>
    </row>
    <row r="1210" spans="2:3" x14ac:dyDescent="0.25">
      <c r="B1210" s="12"/>
      <c r="C1210" s="18"/>
    </row>
    <row r="1211" spans="2:3" x14ac:dyDescent="0.25">
      <c r="B1211" s="12"/>
      <c r="C1211" s="18"/>
    </row>
    <row r="1212" spans="2:3" x14ac:dyDescent="0.25">
      <c r="B1212" s="12"/>
      <c r="C1212" s="18"/>
    </row>
    <row r="1213" spans="2:3" x14ac:dyDescent="0.25">
      <c r="B1213" s="12"/>
      <c r="C1213" s="18"/>
    </row>
    <row r="1214" spans="2:3" x14ac:dyDescent="0.25">
      <c r="B1214" s="12"/>
      <c r="C1214" s="18"/>
    </row>
    <row r="1215" spans="2:3" x14ac:dyDescent="0.25">
      <c r="B1215" s="12"/>
      <c r="C1215" s="18"/>
    </row>
    <row r="1216" spans="2:3" x14ac:dyDescent="0.25">
      <c r="B1216" s="12"/>
      <c r="C1216" s="18"/>
    </row>
    <row r="1217" spans="2:3" x14ac:dyDescent="0.25">
      <c r="B1217" s="12"/>
      <c r="C1217" s="18"/>
    </row>
    <row r="1218" spans="2:3" x14ac:dyDescent="0.25">
      <c r="B1218" s="12"/>
      <c r="C1218" s="18"/>
    </row>
    <row r="1219" spans="2:3" x14ac:dyDescent="0.25">
      <c r="B1219" s="12"/>
      <c r="C1219" s="18"/>
    </row>
    <row r="1220" spans="2:3" x14ac:dyDescent="0.25">
      <c r="B1220" s="12"/>
      <c r="C1220" s="18"/>
    </row>
    <row r="1221" spans="2:3" x14ac:dyDescent="0.25">
      <c r="B1221" s="12"/>
      <c r="C1221" s="18"/>
    </row>
    <row r="1222" spans="2:3" x14ac:dyDescent="0.25">
      <c r="B1222" s="12"/>
      <c r="C1222" s="18"/>
    </row>
    <row r="1223" spans="2:3" x14ac:dyDescent="0.25">
      <c r="B1223" s="12"/>
      <c r="C1223" s="18"/>
    </row>
    <row r="1224" spans="2:3" x14ac:dyDescent="0.25">
      <c r="B1224" s="12"/>
      <c r="C1224" s="18"/>
    </row>
    <row r="1225" spans="2:3" x14ac:dyDescent="0.25">
      <c r="B1225" s="12"/>
      <c r="C1225" s="18"/>
    </row>
    <row r="1226" spans="2:3" x14ac:dyDescent="0.25">
      <c r="B1226" s="12"/>
      <c r="C1226" s="18"/>
    </row>
    <row r="1227" spans="2:3" x14ac:dyDescent="0.25">
      <c r="B1227" s="12"/>
      <c r="C1227" s="18"/>
    </row>
    <row r="1228" spans="2:3" x14ac:dyDescent="0.25">
      <c r="B1228" s="12"/>
      <c r="C1228" s="18"/>
    </row>
    <row r="1229" spans="2:3" x14ac:dyDescent="0.25">
      <c r="B1229" s="12"/>
      <c r="C1229" s="18"/>
    </row>
    <row r="1230" spans="2:3" x14ac:dyDescent="0.25">
      <c r="B1230" s="12"/>
      <c r="C1230" s="18"/>
    </row>
    <row r="1231" spans="2:3" x14ac:dyDescent="0.25">
      <c r="B1231" s="12"/>
      <c r="C1231" s="18"/>
    </row>
    <row r="1232" spans="2:3" x14ac:dyDescent="0.25">
      <c r="B1232" s="12"/>
      <c r="C1232" s="18"/>
    </row>
    <row r="1233" spans="2:3" x14ac:dyDescent="0.25">
      <c r="B1233" s="12"/>
      <c r="C1233" s="18"/>
    </row>
    <row r="1234" spans="2:3" x14ac:dyDescent="0.25">
      <c r="B1234" s="12"/>
      <c r="C1234" s="18"/>
    </row>
    <row r="1235" spans="2:3" x14ac:dyDescent="0.25">
      <c r="B1235" s="12"/>
      <c r="C1235" s="18"/>
    </row>
    <row r="1236" spans="2:3" x14ac:dyDescent="0.25">
      <c r="B1236" s="12"/>
      <c r="C1236" s="18"/>
    </row>
    <row r="1237" spans="2:3" x14ac:dyDescent="0.25">
      <c r="B1237" s="12"/>
      <c r="C1237" s="18"/>
    </row>
    <row r="1238" spans="2:3" x14ac:dyDescent="0.25">
      <c r="B1238" s="12"/>
      <c r="C1238" s="18"/>
    </row>
    <row r="1239" spans="2:3" x14ac:dyDescent="0.25">
      <c r="B1239" s="12"/>
      <c r="C1239" s="18"/>
    </row>
    <row r="1240" spans="2:3" x14ac:dyDescent="0.25">
      <c r="B1240" s="12"/>
      <c r="C1240" s="18"/>
    </row>
    <row r="1241" spans="2:3" x14ac:dyDescent="0.25">
      <c r="B1241" s="12"/>
      <c r="C1241" s="18"/>
    </row>
    <row r="1242" spans="2:3" x14ac:dyDescent="0.25">
      <c r="B1242" s="12"/>
      <c r="C1242" s="18"/>
    </row>
    <row r="1243" spans="2:3" x14ac:dyDescent="0.25">
      <c r="B1243" s="12"/>
      <c r="C1243" s="18"/>
    </row>
    <row r="1244" spans="2:3" x14ac:dyDescent="0.25">
      <c r="B1244" s="12"/>
      <c r="C1244" s="18"/>
    </row>
    <row r="1245" spans="2:3" x14ac:dyDescent="0.25">
      <c r="B1245" s="12"/>
      <c r="C1245" s="18"/>
    </row>
    <row r="1246" spans="2:3" x14ac:dyDescent="0.25">
      <c r="B1246" s="12"/>
      <c r="C1246" s="18"/>
    </row>
    <row r="1247" spans="2:3" x14ac:dyDescent="0.25">
      <c r="B1247" s="12"/>
      <c r="C1247" s="18"/>
    </row>
    <row r="1248" spans="2:3" x14ac:dyDescent="0.25">
      <c r="B1248" s="12"/>
      <c r="C1248" s="18"/>
    </row>
    <row r="1249" spans="2:3" x14ac:dyDescent="0.25">
      <c r="B1249" s="12"/>
      <c r="C1249" s="18"/>
    </row>
    <row r="1250" spans="2:3" x14ac:dyDescent="0.25">
      <c r="B1250" s="12"/>
      <c r="C1250" s="18"/>
    </row>
    <row r="1251" spans="2:3" x14ac:dyDescent="0.25">
      <c r="B1251" s="12"/>
      <c r="C1251" s="18"/>
    </row>
    <row r="1252" spans="2:3" x14ac:dyDescent="0.25">
      <c r="B1252" s="12"/>
      <c r="C1252" s="18"/>
    </row>
    <row r="1253" spans="2:3" x14ac:dyDescent="0.25">
      <c r="B1253" s="12"/>
      <c r="C1253" s="18"/>
    </row>
    <row r="1254" spans="2:3" x14ac:dyDescent="0.25">
      <c r="B1254" s="12"/>
      <c r="C1254" s="18"/>
    </row>
    <row r="1255" spans="2:3" x14ac:dyDescent="0.25">
      <c r="B1255" s="12"/>
      <c r="C1255" s="18"/>
    </row>
    <row r="1256" spans="2:3" x14ac:dyDescent="0.25">
      <c r="B1256" s="12"/>
      <c r="C1256" s="18"/>
    </row>
    <row r="1257" spans="2:3" x14ac:dyDescent="0.25">
      <c r="B1257" s="12"/>
      <c r="C1257" s="18"/>
    </row>
    <row r="1258" spans="2:3" x14ac:dyDescent="0.25">
      <c r="B1258" s="12"/>
      <c r="C1258" s="18"/>
    </row>
    <row r="1259" spans="2:3" x14ac:dyDescent="0.25">
      <c r="B1259" s="12"/>
      <c r="C1259" s="18"/>
    </row>
    <row r="1260" spans="2:3" x14ac:dyDescent="0.25">
      <c r="B1260" s="12"/>
      <c r="C1260" s="18"/>
    </row>
    <row r="1261" spans="2:3" x14ac:dyDescent="0.25">
      <c r="B1261" s="12"/>
      <c r="C1261" s="18"/>
    </row>
    <row r="1262" spans="2:3" x14ac:dyDescent="0.25">
      <c r="B1262" s="12"/>
      <c r="C1262" s="18"/>
    </row>
    <row r="1263" spans="2:3" x14ac:dyDescent="0.25">
      <c r="B1263" s="12"/>
      <c r="C1263" s="18"/>
    </row>
    <row r="1264" spans="2:3" x14ac:dyDescent="0.25">
      <c r="B1264" s="12"/>
      <c r="C1264" s="18"/>
    </row>
    <row r="1265" spans="2:3" x14ac:dyDescent="0.25">
      <c r="B1265" s="12"/>
      <c r="C1265" s="18"/>
    </row>
    <row r="1266" spans="2:3" x14ac:dyDescent="0.25">
      <c r="B1266" s="12"/>
      <c r="C1266" s="18"/>
    </row>
    <row r="1267" spans="2:3" x14ac:dyDescent="0.25">
      <c r="B1267" s="12"/>
      <c r="C1267" s="18"/>
    </row>
    <row r="1268" spans="2:3" x14ac:dyDescent="0.25">
      <c r="B1268" s="12"/>
      <c r="C1268" s="18"/>
    </row>
    <row r="1269" spans="2:3" x14ac:dyDescent="0.25">
      <c r="B1269" s="12"/>
      <c r="C1269" s="18"/>
    </row>
    <row r="1270" spans="2:3" x14ac:dyDescent="0.25">
      <c r="B1270" s="12"/>
      <c r="C1270" s="18"/>
    </row>
    <row r="1271" spans="2:3" x14ac:dyDescent="0.25">
      <c r="B1271" s="12"/>
      <c r="C1271" s="18"/>
    </row>
    <row r="1272" spans="2:3" x14ac:dyDescent="0.25">
      <c r="B1272" s="12"/>
      <c r="C1272" s="18"/>
    </row>
    <row r="1273" spans="2:3" x14ac:dyDescent="0.25">
      <c r="B1273" s="12"/>
      <c r="C1273" s="18"/>
    </row>
    <row r="1274" spans="2:3" x14ac:dyDescent="0.25">
      <c r="B1274" s="12"/>
      <c r="C1274" s="18"/>
    </row>
    <row r="1275" spans="2:3" x14ac:dyDescent="0.25">
      <c r="B1275" s="12"/>
      <c r="C1275" s="18"/>
    </row>
    <row r="1276" spans="2:3" x14ac:dyDescent="0.25">
      <c r="B1276" s="12"/>
      <c r="C1276" s="18"/>
    </row>
    <row r="1277" spans="2:3" x14ac:dyDescent="0.25">
      <c r="B1277" s="12"/>
      <c r="C1277" s="18"/>
    </row>
    <row r="1278" spans="2:3" x14ac:dyDescent="0.25">
      <c r="B1278" s="12"/>
      <c r="C1278" s="18"/>
    </row>
    <row r="1279" spans="2:3" x14ac:dyDescent="0.25">
      <c r="B1279" s="12"/>
      <c r="C1279" s="18"/>
    </row>
    <row r="1280" spans="2:3" x14ac:dyDescent="0.25">
      <c r="B1280" s="12"/>
      <c r="C1280" s="18"/>
    </row>
    <row r="1281" spans="2:3" x14ac:dyDescent="0.25">
      <c r="B1281" s="12"/>
      <c r="C1281" s="18"/>
    </row>
    <row r="1282" spans="2:3" x14ac:dyDescent="0.25">
      <c r="B1282" s="12"/>
      <c r="C1282" s="18"/>
    </row>
    <row r="1283" spans="2:3" x14ac:dyDescent="0.25">
      <c r="B1283" s="12"/>
      <c r="C1283" s="18"/>
    </row>
    <row r="1284" spans="2:3" x14ac:dyDescent="0.25">
      <c r="B1284" s="12"/>
      <c r="C1284" s="18"/>
    </row>
    <row r="1285" spans="2:3" x14ac:dyDescent="0.25">
      <c r="B1285" s="12"/>
      <c r="C1285" s="18"/>
    </row>
    <row r="1286" spans="2:3" x14ac:dyDescent="0.25">
      <c r="B1286" s="12"/>
      <c r="C1286" s="18"/>
    </row>
    <row r="1287" spans="2:3" x14ac:dyDescent="0.25">
      <c r="B1287" s="12"/>
      <c r="C1287" s="18"/>
    </row>
    <row r="1288" spans="2:3" x14ac:dyDescent="0.25">
      <c r="B1288" s="12"/>
      <c r="C1288" s="18"/>
    </row>
    <row r="1289" spans="2:3" x14ac:dyDescent="0.25">
      <c r="B1289" s="12"/>
      <c r="C1289" s="18"/>
    </row>
    <row r="1290" spans="2:3" x14ac:dyDescent="0.25">
      <c r="B1290" s="12"/>
      <c r="C1290" s="18"/>
    </row>
    <row r="1291" spans="2:3" x14ac:dyDescent="0.25">
      <c r="B1291" s="12"/>
      <c r="C1291" s="18"/>
    </row>
    <row r="1292" spans="2:3" x14ac:dyDescent="0.25">
      <c r="B1292" s="12"/>
      <c r="C1292" s="18"/>
    </row>
    <row r="1293" spans="2:3" x14ac:dyDescent="0.25">
      <c r="B1293" s="12"/>
      <c r="C1293" s="18"/>
    </row>
    <row r="1294" spans="2:3" x14ac:dyDescent="0.25">
      <c r="B1294" s="12"/>
      <c r="C1294" s="18"/>
    </row>
    <row r="1295" spans="2:3" x14ac:dyDescent="0.25">
      <c r="B1295" s="12"/>
      <c r="C1295" s="18"/>
    </row>
    <row r="1296" spans="2:3" x14ac:dyDescent="0.25">
      <c r="B1296" s="12"/>
      <c r="C1296" s="18"/>
    </row>
    <row r="1297" spans="2:3" x14ac:dyDescent="0.25">
      <c r="B1297" s="12"/>
      <c r="C1297" s="18"/>
    </row>
    <row r="1298" spans="2:3" x14ac:dyDescent="0.25">
      <c r="B1298" s="12"/>
      <c r="C1298" s="18"/>
    </row>
    <row r="1299" spans="2:3" x14ac:dyDescent="0.25">
      <c r="B1299" s="12"/>
      <c r="C1299" s="18"/>
    </row>
    <row r="1300" spans="2:3" x14ac:dyDescent="0.25">
      <c r="B1300" s="12"/>
      <c r="C1300" s="18"/>
    </row>
    <row r="1301" spans="2:3" x14ac:dyDescent="0.25">
      <c r="B1301" s="12"/>
      <c r="C1301" s="18"/>
    </row>
    <row r="1302" spans="2:3" x14ac:dyDescent="0.25">
      <c r="B1302" s="12"/>
      <c r="C1302" s="18"/>
    </row>
    <row r="1303" spans="2:3" x14ac:dyDescent="0.25">
      <c r="B1303" s="12"/>
      <c r="C1303" s="18"/>
    </row>
    <row r="1304" spans="2:3" x14ac:dyDescent="0.25">
      <c r="B1304" s="12"/>
      <c r="C1304" s="18"/>
    </row>
    <row r="1305" spans="2:3" x14ac:dyDescent="0.25">
      <c r="B1305" s="12"/>
      <c r="C1305" s="18"/>
    </row>
    <row r="1306" spans="2:3" x14ac:dyDescent="0.25">
      <c r="B1306" s="12"/>
      <c r="C1306" s="18"/>
    </row>
    <row r="1307" spans="2:3" x14ac:dyDescent="0.25">
      <c r="B1307" s="12"/>
      <c r="C1307" s="18"/>
    </row>
    <row r="1308" spans="2:3" x14ac:dyDescent="0.25">
      <c r="B1308" s="12"/>
      <c r="C1308" s="18"/>
    </row>
    <row r="1309" spans="2:3" x14ac:dyDescent="0.25">
      <c r="B1309" s="12"/>
      <c r="C1309" s="18"/>
    </row>
    <row r="1310" spans="2:3" x14ac:dyDescent="0.25">
      <c r="B1310" s="12"/>
      <c r="C1310" s="18"/>
    </row>
    <row r="1311" spans="2:3" x14ac:dyDescent="0.25">
      <c r="B1311" s="12"/>
      <c r="C1311" s="18"/>
    </row>
    <row r="1312" spans="2:3" x14ac:dyDescent="0.25">
      <c r="B1312" s="12"/>
      <c r="C1312" s="18"/>
    </row>
    <row r="1313" spans="2:3" x14ac:dyDescent="0.25">
      <c r="B1313" s="12"/>
      <c r="C1313" s="18"/>
    </row>
    <row r="1314" spans="2:3" x14ac:dyDescent="0.25">
      <c r="B1314" s="12"/>
      <c r="C1314" s="18"/>
    </row>
    <row r="1315" spans="2:3" x14ac:dyDescent="0.25">
      <c r="B1315" s="12"/>
      <c r="C1315" s="18"/>
    </row>
    <row r="1316" spans="2:3" x14ac:dyDescent="0.25">
      <c r="B1316" s="12"/>
      <c r="C1316" s="18"/>
    </row>
    <row r="1317" spans="2:3" x14ac:dyDescent="0.25">
      <c r="B1317" s="12"/>
      <c r="C1317" s="18"/>
    </row>
    <row r="1318" spans="2:3" x14ac:dyDescent="0.25">
      <c r="B1318" s="12"/>
      <c r="C1318" s="18"/>
    </row>
    <row r="1319" spans="2:3" x14ac:dyDescent="0.25">
      <c r="B1319" s="12"/>
      <c r="C1319" s="18"/>
    </row>
    <row r="1320" spans="2:3" x14ac:dyDescent="0.25">
      <c r="B1320" s="12"/>
      <c r="C1320" s="18"/>
    </row>
    <row r="1321" spans="2:3" x14ac:dyDescent="0.25">
      <c r="B1321" s="12"/>
      <c r="C1321" s="18"/>
    </row>
    <row r="1322" spans="2:3" x14ac:dyDescent="0.25">
      <c r="B1322" s="12"/>
      <c r="C1322" s="18"/>
    </row>
    <row r="1323" spans="2:3" x14ac:dyDescent="0.25">
      <c r="B1323" s="12"/>
      <c r="C1323" s="18"/>
    </row>
    <row r="1324" spans="2:3" x14ac:dyDescent="0.25">
      <c r="B1324" s="12"/>
      <c r="C1324" s="18"/>
    </row>
    <row r="1325" spans="2:3" x14ac:dyDescent="0.25">
      <c r="B1325" s="12"/>
      <c r="C1325" s="18"/>
    </row>
    <row r="1326" spans="2:3" x14ac:dyDescent="0.25">
      <c r="B1326" s="12"/>
      <c r="C1326" s="18"/>
    </row>
    <row r="1327" spans="2:3" x14ac:dyDescent="0.25">
      <c r="B1327" s="12"/>
      <c r="C1327" s="18"/>
    </row>
    <row r="1328" spans="2:3" x14ac:dyDescent="0.25">
      <c r="B1328" s="12"/>
      <c r="C1328" s="18"/>
    </row>
    <row r="1329" spans="2:3" x14ac:dyDescent="0.25">
      <c r="B1329" s="12"/>
      <c r="C1329" s="18"/>
    </row>
    <row r="1330" spans="2:3" x14ac:dyDescent="0.25">
      <c r="B1330" s="12"/>
      <c r="C1330" s="18"/>
    </row>
    <row r="1331" spans="2:3" x14ac:dyDescent="0.25">
      <c r="B1331" s="12"/>
      <c r="C1331" s="18"/>
    </row>
    <row r="1332" spans="2:3" x14ac:dyDescent="0.25">
      <c r="B1332" s="12"/>
      <c r="C1332" s="18"/>
    </row>
    <row r="1333" spans="2:3" x14ac:dyDescent="0.25">
      <c r="B1333" s="12"/>
      <c r="C1333" s="18"/>
    </row>
    <row r="1334" spans="2:3" x14ac:dyDescent="0.25">
      <c r="B1334" s="12"/>
      <c r="C1334" s="18"/>
    </row>
    <row r="1335" spans="2:3" x14ac:dyDescent="0.25">
      <c r="B1335" s="12"/>
      <c r="C1335" s="18"/>
    </row>
    <row r="1336" spans="2:3" x14ac:dyDescent="0.25">
      <c r="B1336" s="12"/>
      <c r="C1336" s="18"/>
    </row>
    <row r="1337" spans="2:3" x14ac:dyDescent="0.25">
      <c r="B1337" s="12"/>
      <c r="C1337" s="18"/>
    </row>
    <row r="1338" spans="2:3" x14ac:dyDescent="0.25">
      <c r="B1338" s="12"/>
      <c r="C1338" s="18"/>
    </row>
    <row r="1339" spans="2:3" x14ac:dyDescent="0.25">
      <c r="B1339" s="12"/>
      <c r="C1339" s="18"/>
    </row>
    <row r="1340" spans="2:3" x14ac:dyDescent="0.25">
      <c r="B1340" s="12"/>
      <c r="C1340" s="18"/>
    </row>
    <row r="1341" spans="2:3" x14ac:dyDescent="0.25">
      <c r="B1341" s="12"/>
      <c r="C1341" s="18"/>
    </row>
    <row r="1342" spans="2:3" x14ac:dyDescent="0.25">
      <c r="B1342" s="12"/>
      <c r="C1342" s="18"/>
    </row>
    <row r="1343" spans="2:3" x14ac:dyDescent="0.25">
      <c r="B1343" s="12"/>
      <c r="C1343" s="18"/>
    </row>
    <row r="1344" spans="2:3" x14ac:dyDescent="0.25">
      <c r="B1344" s="12"/>
      <c r="C1344" s="18"/>
    </row>
    <row r="1345" spans="2:3" x14ac:dyDescent="0.25">
      <c r="B1345" s="12"/>
      <c r="C1345" s="18"/>
    </row>
    <row r="1346" spans="2:3" x14ac:dyDescent="0.25">
      <c r="B1346" s="12"/>
      <c r="C1346" s="18"/>
    </row>
    <row r="1347" spans="2:3" x14ac:dyDescent="0.25">
      <c r="B1347" s="12"/>
      <c r="C1347" s="18"/>
    </row>
    <row r="1348" spans="2:3" x14ac:dyDescent="0.25">
      <c r="B1348" s="12"/>
      <c r="C1348" s="18"/>
    </row>
    <row r="1349" spans="2:3" x14ac:dyDescent="0.25">
      <c r="B1349" s="12"/>
      <c r="C1349" s="18"/>
    </row>
    <row r="1350" spans="2:3" x14ac:dyDescent="0.25">
      <c r="B1350" s="12"/>
      <c r="C1350" s="18"/>
    </row>
    <row r="1351" spans="2:3" x14ac:dyDescent="0.25">
      <c r="B1351" s="12"/>
      <c r="C1351" s="18"/>
    </row>
    <row r="1352" spans="2:3" x14ac:dyDescent="0.25">
      <c r="B1352" s="12"/>
      <c r="C1352" s="18"/>
    </row>
    <row r="1353" spans="2:3" x14ac:dyDescent="0.25">
      <c r="B1353" s="12"/>
      <c r="C1353" s="18"/>
    </row>
    <row r="1354" spans="2:3" x14ac:dyDescent="0.25">
      <c r="B1354" s="12"/>
      <c r="C1354" s="18"/>
    </row>
    <row r="1355" spans="2:3" x14ac:dyDescent="0.25">
      <c r="B1355" s="12"/>
      <c r="C1355" s="18"/>
    </row>
    <row r="1356" spans="2:3" x14ac:dyDescent="0.25">
      <c r="B1356" s="12"/>
      <c r="C1356" s="18"/>
    </row>
    <row r="1357" spans="2:3" x14ac:dyDescent="0.25">
      <c r="B1357" s="12"/>
      <c r="C1357" s="18"/>
    </row>
    <row r="1358" spans="2:3" x14ac:dyDescent="0.25">
      <c r="B1358" s="12"/>
      <c r="C1358" s="18"/>
    </row>
    <row r="1359" spans="2:3" x14ac:dyDescent="0.25">
      <c r="B1359" s="12"/>
      <c r="C1359" s="18"/>
    </row>
    <row r="1360" spans="2:3" x14ac:dyDescent="0.25">
      <c r="B1360" s="12"/>
      <c r="C1360" s="18"/>
    </row>
    <row r="1361" spans="2:3" x14ac:dyDescent="0.25">
      <c r="B1361" s="12"/>
      <c r="C1361" s="18"/>
    </row>
    <row r="1362" spans="2:3" x14ac:dyDescent="0.25">
      <c r="B1362" s="12"/>
      <c r="C1362" s="18"/>
    </row>
    <row r="1363" spans="2:3" x14ac:dyDescent="0.25">
      <c r="B1363" s="12"/>
      <c r="C1363" s="18"/>
    </row>
    <row r="1364" spans="2:3" x14ac:dyDescent="0.25">
      <c r="B1364" s="12"/>
      <c r="C1364" s="18"/>
    </row>
    <row r="1365" spans="2:3" x14ac:dyDescent="0.25">
      <c r="B1365" s="12"/>
      <c r="C1365" s="18"/>
    </row>
    <row r="1366" spans="2:3" x14ac:dyDescent="0.25">
      <c r="B1366" s="12"/>
      <c r="C1366" s="18"/>
    </row>
    <row r="1367" spans="2:3" x14ac:dyDescent="0.25">
      <c r="B1367" s="12"/>
      <c r="C1367" s="18"/>
    </row>
    <row r="1368" spans="2:3" x14ac:dyDescent="0.25">
      <c r="B1368" s="12"/>
      <c r="C1368" s="18"/>
    </row>
    <row r="1369" spans="2:3" x14ac:dyDescent="0.25">
      <c r="B1369" s="12"/>
      <c r="C1369" s="18"/>
    </row>
    <row r="1370" spans="2:3" x14ac:dyDescent="0.25">
      <c r="B1370" s="12"/>
      <c r="C1370" s="18"/>
    </row>
    <row r="1371" spans="2:3" x14ac:dyDescent="0.25">
      <c r="B1371" s="12"/>
      <c r="C1371" s="18"/>
    </row>
    <row r="1372" spans="2:3" x14ac:dyDescent="0.25">
      <c r="B1372" s="12"/>
      <c r="C1372" s="18"/>
    </row>
    <row r="1373" spans="2:3" x14ac:dyDescent="0.25">
      <c r="B1373" s="12"/>
      <c r="C1373" s="18"/>
    </row>
    <row r="1374" spans="2:3" x14ac:dyDescent="0.25">
      <c r="B1374" s="12"/>
      <c r="C1374" s="18"/>
    </row>
    <row r="1375" spans="2:3" x14ac:dyDescent="0.25">
      <c r="B1375" s="12"/>
      <c r="C1375" s="18"/>
    </row>
    <row r="1376" spans="2:3" x14ac:dyDescent="0.25">
      <c r="B1376" s="12"/>
      <c r="C1376" s="18"/>
    </row>
    <row r="1377" spans="2:3" x14ac:dyDescent="0.25">
      <c r="B1377" s="12"/>
      <c r="C1377" s="18"/>
    </row>
    <row r="1378" spans="2:3" x14ac:dyDescent="0.25">
      <c r="B1378" s="12"/>
      <c r="C1378" s="18"/>
    </row>
    <row r="1379" spans="2:3" x14ac:dyDescent="0.25">
      <c r="B1379" s="12"/>
      <c r="C1379" s="18"/>
    </row>
    <row r="1380" spans="2:3" x14ac:dyDescent="0.25">
      <c r="B1380" s="12"/>
      <c r="C1380" s="18"/>
    </row>
    <row r="1381" spans="2:3" x14ac:dyDescent="0.25">
      <c r="B1381" s="12"/>
      <c r="C1381" s="18"/>
    </row>
    <row r="1382" spans="2:3" x14ac:dyDescent="0.25">
      <c r="B1382" s="12"/>
      <c r="C1382" s="18"/>
    </row>
    <row r="1383" spans="2:3" x14ac:dyDescent="0.25">
      <c r="B1383" s="12"/>
      <c r="C1383" s="18"/>
    </row>
    <row r="1384" spans="2:3" x14ac:dyDescent="0.25">
      <c r="B1384" s="12"/>
      <c r="C1384" s="18"/>
    </row>
    <row r="1385" spans="2:3" x14ac:dyDescent="0.25">
      <c r="B1385" s="12"/>
      <c r="C1385" s="18"/>
    </row>
    <row r="1386" spans="2:3" x14ac:dyDescent="0.25">
      <c r="B1386" s="12"/>
      <c r="C1386" s="18"/>
    </row>
    <row r="1387" spans="2:3" x14ac:dyDescent="0.25">
      <c r="B1387" s="12"/>
      <c r="C1387" s="18"/>
    </row>
    <row r="1388" spans="2:3" x14ac:dyDescent="0.25">
      <c r="B1388" s="12"/>
      <c r="C1388" s="18"/>
    </row>
    <row r="1389" spans="2:3" x14ac:dyDescent="0.25">
      <c r="B1389" s="12"/>
      <c r="C1389" s="18"/>
    </row>
    <row r="1390" spans="2:3" x14ac:dyDescent="0.25">
      <c r="B1390" s="12"/>
      <c r="C1390" s="18"/>
    </row>
    <row r="1391" spans="2:3" x14ac:dyDescent="0.25">
      <c r="B1391" s="12"/>
      <c r="C1391" s="18"/>
    </row>
    <row r="1392" spans="2:3" x14ac:dyDescent="0.25">
      <c r="B1392" s="12"/>
      <c r="C1392" s="18"/>
    </row>
    <row r="1393" spans="2:3" x14ac:dyDescent="0.25">
      <c r="B1393" s="12"/>
      <c r="C1393" s="18"/>
    </row>
    <row r="1394" spans="2:3" x14ac:dyDescent="0.25">
      <c r="B1394" s="12"/>
      <c r="C1394" s="18"/>
    </row>
    <row r="1395" spans="2:3" x14ac:dyDescent="0.25">
      <c r="B1395" s="12"/>
      <c r="C1395" s="18"/>
    </row>
    <row r="1396" spans="2:3" x14ac:dyDescent="0.25">
      <c r="B1396" s="12"/>
      <c r="C1396" s="18"/>
    </row>
    <row r="1397" spans="2:3" x14ac:dyDescent="0.25">
      <c r="B1397" s="12"/>
      <c r="C1397" s="18"/>
    </row>
    <row r="1398" spans="2:3" x14ac:dyDescent="0.25">
      <c r="B1398" s="12"/>
      <c r="C1398" s="18"/>
    </row>
    <row r="1399" spans="2:3" x14ac:dyDescent="0.25">
      <c r="B1399" s="12"/>
      <c r="C1399" s="18"/>
    </row>
    <row r="1400" spans="2:3" x14ac:dyDescent="0.25">
      <c r="B1400" s="12"/>
      <c r="C1400" s="18"/>
    </row>
    <row r="1401" spans="2:3" x14ac:dyDescent="0.25">
      <c r="B1401" s="12"/>
      <c r="C1401" s="18"/>
    </row>
    <row r="1402" spans="2:3" x14ac:dyDescent="0.25">
      <c r="B1402" s="12"/>
      <c r="C1402" s="18"/>
    </row>
    <row r="1403" spans="2:3" x14ac:dyDescent="0.25">
      <c r="B1403" s="12"/>
      <c r="C1403" s="18"/>
    </row>
    <row r="1404" spans="2:3" x14ac:dyDescent="0.25">
      <c r="B1404" s="12"/>
      <c r="C1404" s="18"/>
    </row>
    <row r="1405" spans="2:3" x14ac:dyDescent="0.25">
      <c r="B1405" s="12"/>
      <c r="C1405" s="18"/>
    </row>
    <row r="1406" spans="2:3" x14ac:dyDescent="0.25">
      <c r="B1406" s="12"/>
      <c r="C1406" s="18"/>
    </row>
    <row r="1407" spans="2:3" x14ac:dyDescent="0.25">
      <c r="B1407" s="12"/>
      <c r="C1407" s="18"/>
    </row>
    <row r="1408" spans="2:3" x14ac:dyDescent="0.25">
      <c r="B1408" s="12"/>
      <c r="C1408" s="18"/>
    </row>
    <row r="1409" spans="2:3" x14ac:dyDescent="0.25">
      <c r="B1409" s="12"/>
      <c r="C1409" s="18"/>
    </row>
    <row r="1410" spans="2:3" x14ac:dyDescent="0.25">
      <c r="B1410" s="12"/>
      <c r="C1410" s="18"/>
    </row>
    <row r="1411" spans="2:3" x14ac:dyDescent="0.25">
      <c r="B1411" s="12"/>
      <c r="C1411" s="18"/>
    </row>
    <row r="1412" spans="2:3" x14ac:dyDescent="0.25">
      <c r="B1412" s="12"/>
      <c r="C1412" s="18"/>
    </row>
    <row r="1413" spans="2:3" x14ac:dyDescent="0.25">
      <c r="B1413" s="12"/>
      <c r="C1413" s="18"/>
    </row>
    <row r="1414" spans="2:3" x14ac:dyDescent="0.25">
      <c r="B1414" s="12"/>
      <c r="C1414" s="18"/>
    </row>
    <row r="1415" spans="2:3" x14ac:dyDescent="0.25">
      <c r="B1415" s="12"/>
      <c r="C1415" s="18"/>
    </row>
    <row r="1416" spans="2:3" x14ac:dyDescent="0.25">
      <c r="B1416" s="12"/>
      <c r="C1416" s="18"/>
    </row>
    <row r="1417" spans="2:3" x14ac:dyDescent="0.25">
      <c r="B1417" s="12"/>
      <c r="C1417" s="18"/>
    </row>
    <row r="1418" spans="2:3" x14ac:dyDescent="0.25">
      <c r="B1418" s="12"/>
      <c r="C1418" s="18"/>
    </row>
    <row r="1419" spans="2:3" x14ac:dyDescent="0.25">
      <c r="B1419" s="12"/>
      <c r="C1419" s="18"/>
    </row>
    <row r="1420" spans="2:3" x14ac:dyDescent="0.25">
      <c r="B1420" s="12"/>
      <c r="C1420" s="18"/>
    </row>
    <row r="1421" spans="2:3" x14ac:dyDescent="0.25">
      <c r="B1421" s="12"/>
      <c r="C1421" s="18"/>
    </row>
    <row r="1422" spans="2:3" x14ac:dyDescent="0.25">
      <c r="B1422" s="12"/>
      <c r="C1422" s="18"/>
    </row>
    <row r="1423" spans="2:3" x14ac:dyDescent="0.25">
      <c r="B1423" s="12"/>
      <c r="C1423" s="18"/>
    </row>
    <row r="1424" spans="2:3" x14ac:dyDescent="0.25">
      <c r="B1424" s="12"/>
      <c r="C1424" s="18"/>
    </row>
    <row r="1425" spans="2:3" x14ac:dyDescent="0.25">
      <c r="B1425" s="12"/>
      <c r="C1425" s="18"/>
    </row>
    <row r="1426" spans="2:3" x14ac:dyDescent="0.25">
      <c r="B1426" s="12"/>
      <c r="C1426" s="18"/>
    </row>
    <row r="1427" spans="2:3" x14ac:dyDescent="0.25">
      <c r="B1427" s="12"/>
      <c r="C1427" s="18"/>
    </row>
    <row r="1428" spans="2:3" x14ac:dyDescent="0.25">
      <c r="B1428" s="12"/>
      <c r="C1428" s="18"/>
    </row>
    <row r="1429" spans="2:3" x14ac:dyDescent="0.25">
      <c r="B1429" s="12"/>
      <c r="C1429" s="18"/>
    </row>
    <row r="1430" spans="2:3" x14ac:dyDescent="0.25">
      <c r="B1430" s="12"/>
      <c r="C1430" s="18"/>
    </row>
    <row r="1431" spans="2:3" x14ac:dyDescent="0.25">
      <c r="B1431" s="12"/>
      <c r="C1431" s="18"/>
    </row>
    <row r="1432" spans="2:3" x14ac:dyDescent="0.25">
      <c r="B1432" s="12"/>
      <c r="C1432" s="18"/>
    </row>
    <row r="1433" spans="2:3" x14ac:dyDescent="0.25">
      <c r="B1433" s="12"/>
      <c r="C1433" s="18"/>
    </row>
    <row r="1434" spans="2:3" x14ac:dyDescent="0.25">
      <c r="B1434" s="12"/>
      <c r="C1434" s="18"/>
    </row>
    <row r="1435" spans="2:3" x14ac:dyDescent="0.25">
      <c r="B1435" s="12"/>
      <c r="C1435" s="18"/>
    </row>
    <row r="1436" spans="2:3" x14ac:dyDescent="0.25">
      <c r="B1436" s="12"/>
      <c r="C1436" s="18"/>
    </row>
    <row r="1437" spans="2:3" x14ac:dyDescent="0.25">
      <c r="B1437" s="12"/>
      <c r="C1437" s="18"/>
    </row>
    <row r="1438" spans="2:3" x14ac:dyDescent="0.25">
      <c r="B1438" s="12"/>
      <c r="C1438" s="18"/>
    </row>
    <row r="1439" spans="2:3" x14ac:dyDescent="0.25">
      <c r="B1439" s="12"/>
      <c r="C1439" s="18"/>
    </row>
    <row r="1440" spans="2:3" x14ac:dyDescent="0.25">
      <c r="B1440" s="12"/>
      <c r="C1440" s="18"/>
    </row>
    <row r="1441" spans="2:3" x14ac:dyDescent="0.25">
      <c r="B1441" s="12"/>
      <c r="C1441" s="18"/>
    </row>
    <row r="1442" spans="2:3" x14ac:dyDescent="0.25">
      <c r="B1442" s="12"/>
      <c r="C1442" s="18"/>
    </row>
    <row r="1443" spans="2:3" x14ac:dyDescent="0.25">
      <c r="B1443" s="12"/>
      <c r="C1443" s="18"/>
    </row>
    <row r="1444" spans="2:3" x14ac:dyDescent="0.25">
      <c r="B1444" s="12"/>
      <c r="C1444" s="18"/>
    </row>
    <row r="1445" spans="2:3" x14ac:dyDescent="0.25">
      <c r="B1445" s="12"/>
      <c r="C1445" s="18"/>
    </row>
    <row r="1446" spans="2:3" x14ac:dyDescent="0.25">
      <c r="B1446" s="12"/>
      <c r="C1446" s="18"/>
    </row>
    <row r="1447" spans="2:3" x14ac:dyDescent="0.25">
      <c r="B1447" s="12"/>
      <c r="C1447" s="18"/>
    </row>
    <row r="1448" spans="2:3" x14ac:dyDescent="0.25">
      <c r="B1448" s="12"/>
      <c r="C1448" s="18"/>
    </row>
    <row r="1449" spans="2:3" x14ac:dyDescent="0.25">
      <c r="B1449" s="12"/>
      <c r="C1449" s="18"/>
    </row>
    <row r="1450" spans="2:3" x14ac:dyDescent="0.25">
      <c r="B1450" s="12"/>
      <c r="C1450" s="18"/>
    </row>
    <row r="1451" spans="2:3" x14ac:dyDescent="0.25">
      <c r="B1451" s="12"/>
      <c r="C1451" s="18"/>
    </row>
    <row r="1452" spans="2:3" x14ac:dyDescent="0.25">
      <c r="B1452" s="12"/>
      <c r="C1452" s="18"/>
    </row>
    <row r="1453" spans="2:3" x14ac:dyDescent="0.25">
      <c r="B1453" s="12"/>
      <c r="C1453" s="18"/>
    </row>
    <row r="1454" spans="2:3" x14ac:dyDescent="0.25">
      <c r="B1454" s="12"/>
      <c r="C1454" s="18"/>
    </row>
    <row r="1455" spans="2:3" x14ac:dyDescent="0.25">
      <c r="B1455" s="12"/>
      <c r="C1455" s="18"/>
    </row>
    <row r="1456" spans="2:3" x14ac:dyDescent="0.25">
      <c r="B1456" s="12"/>
      <c r="C1456" s="18"/>
    </row>
    <row r="1457" spans="2:3" x14ac:dyDescent="0.25">
      <c r="B1457" s="12"/>
      <c r="C1457" s="18"/>
    </row>
    <row r="1458" spans="2:3" x14ac:dyDescent="0.25">
      <c r="B1458" s="12"/>
      <c r="C1458" s="18"/>
    </row>
    <row r="1459" spans="2:3" x14ac:dyDescent="0.25">
      <c r="B1459" s="12"/>
      <c r="C1459" s="18"/>
    </row>
    <row r="1460" spans="2:3" x14ac:dyDescent="0.25">
      <c r="B1460" s="12"/>
      <c r="C1460" s="18"/>
    </row>
    <row r="1461" spans="2:3" x14ac:dyDescent="0.25">
      <c r="B1461" s="12"/>
      <c r="C1461" s="18"/>
    </row>
    <row r="1462" spans="2:3" x14ac:dyDescent="0.25">
      <c r="B1462" s="12"/>
      <c r="C1462" s="18"/>
    </row>
    <row r="1463" spans="2:3" x14ac:dyDescent="0.25">
      <c r="B1463" s="12"/>
      <c r="C1463" s="18"/>
    </row>
    <row r="1464" spans="2:3" x14ac:dyDescent="0.25">
      <c r="B1464" s="12"/>
      <c r="C1464" s="18"/>
    </row>
    <row r="1465" spans="2:3" x14ac:dyDescent="0.25">
      <c r="B1465" s="12"/>
      <c r="C1465" s="18"/>
    </row>
    <row r="1466" spans="2:3" x14ac:dyDescent="0.25">
      <c r="B1466" s="12"/>
      <c r="C1466" s="18"/>
    </row>
    <row r="1467" spans="2:3" x14ac:dyDescent="0.25">
      <c r="B1467" s="12"/>
      <c r="C1467" s="18"/>
    </row>
    <row r="1468" spans="2:3" x14ac:dyDescent="0.25">
      <c r="B1468" s="12"/>
      <c r="C1468" s="18"/>
    </row>
    <row r="1469" spans="2:3" x14ac:dyDescent="0.25">
      <c r="B1469" s="12"/>
      <c r="C1469" s="18"/>
    </row>
    <row r="1470" spans="2:3" x14ac:dyDescent="0.25">
      <c r="B1470" s="12"/>
      <c r="C1470" s="18"/>
    </row>
    <row r="1471" spans="2:3" x14ac:dyDescent="0.25">
      <c r="B1471" s="12"/>
      <c r="C1471" s="18"/>
    </row>
    <row r="1472" spans="2:3" x14ac:dyDescent="0.25">
      <c r="B1472" s="12"/>
      <c r="C1472" s="18"/>
    </row>
    <row r="1473" spans="2:3" x14ac:dyDescent="0.25">
      <c r="B1473" s="12"/>
      <c r="C1473" s="18"/>
    </row>
    <row r="1474" spans="2:3" x14ac:dyDescent="0.25">
      <c r="B1474" s="12"/>
      <c r="C1474" s="18"/>
    </row>
    <row r="1475" spans="2:3" x14ac:dyDescent="0.25">
      <c r="B1475" s="12"/>
      <c r="C1475" s="18"/>
    </row>
    <row r="1476" spans="2:3" x14ac:dyDescent="0.25">
      <c r="B1476" s="12"/>
      <c r="C1476" s="18"/>
    </row>
    <row r="1477" spans="2:3" x14ac:dyDescent="0.25">
      <c r="B1477" s="12"/>
      <c r="C1477" s="18"/>
    </row>
    <row r="1478" spans="2:3" x14ac:dyDescent="0.25">
      <c r="B1478" s="12"/>
      <c r="C1478" s="18"/>
    </row>
    <row r="1479" spans="2:3" x14ac:dyDescent="0.25">
      <c r="B1479" s="12"/>
      <c r="C1479" s="18"/>
    </row>
    <row r="1480" spans="2:3" x14ac:dyDescent="0.25">
      <c r="B1480" s="12"/>
      <c r="C1480" s="18"/>
    </row>
    <row r="1481" spans="2:3" x14ac:dyDescent="0.25">
      <c r="B1481" s="12"/>
      <c r="C1481" s="18"/>
    </row>
    <row r="1482" spans="2:3" x14ac:dyDescent="0.25">
      <c r="B1482" s="12"/>
      <c r="C1482" s="18"/>
    </row>
    <row r="1483" spans="2:3" x14ac:dyDescent="0.25">
      <c r="B1483" s="12"/>
      <c r="C1483" s="18"/>
    </row>
    <row r="1484" spans="2:3" x14ac:dyDescent="0.25">
      <c r="B1484" s="12"/>
      <c r="C1484" s="18"/>
    </row>
    <row r="1485" spans="2:3" x14ac:dyDescent="0.25">
      <c r="B1485" s="12"/>
      <c r="C1485" s="18"/>
    </row>
    <row r="1486" spans="2:3" x14ac:dyDescent="0.25">
      <c r="B1486" s="12"/>
      <c r="C1486" s="18"/>
    </row>
    <row r="1487" spans="2:3" x14ac:dyDescent="0.25">
      <c r="B1487" s="12"/>
      <c r="C1487" s="18"/>
    </row>
    <row r="1488" spans="2:3" x14ac:dyDescent="0.25">
      <c r="B1488" s="12"/>
      <c r="C1488" s="18"/>
    </row>
    <row r="1489" spans="2:3" x14ac:dyDescent="0.25">
      <c r="B1489" s="12"/>
      <c r="C1489" s="18"/>
    </row>
    <row r="1490" spans="2:3" x14ac:dyDescent="0.25">
      <c r="B1490" s="12"/>
      <c r="C1490" s="18"/>
    </row>
    <row r="1491" spans="2:3" x14ac:dyDescent="0.25">
      <c r="B1491" s="12"/>
      <c r="C1491" s="18"/>
    </row>
    <row r="1492" spans="2:3" x14ac:dyDescent="0.25">
      <c r="B1492" s="12"/>
      <c r="C1492" s="18"/>
    </row>
    <row r="1493" spans="2:3" x14ac:dyDescent="0.25">
      <c r="B1493" s="12"/>
      <c r="C1493" s="18"/>
    </row>
    <row r="1494" spans="2:3" x14ac:dyDescent="0.25">
      <c r="B1494" s="12"/>
      <c r="C1494" s="18"/>
    </row>
    <row r="1495" spans="2:3" x14ac:dyDescent="0.25">
      <c r="B1495" s="12"/>
      <c r="C1495" s="18"/>
    </row>
    <row r="1496" spans="2:3" x14ac:dyDescent="0.25">
      <c r="B1496" s="12"/>
      <c r="C1496" s="18"/>
    </row>
    <row r="1497" spans="2:3" x14ac:dyDescent="0.25">
      <c r="B1497" s="12"/>
      <c r="C1497" s="18"/>
    </row>
    <row r="1498" spans="2:3" x14ac:dyDescent="0.25">
      <c r="B1498" s="12"/>
      <c r="C1498" s="18"/>
    </row>
    <row r="1499" spans="2:3" x14ac:dyDescent="0.25">
      <c r="B1499" s="12"/>
      <c r="C1499" s="18"/>
    </row>
    <row r="1500" spans="2:3" x14ac:dyDescent="0.25">
      <c r="B1500" s="12"/>
      <c r="C1500" s="18"/>
    </row>
    <row r="1501" spans="2:3" x14ac:dyDescent="0.25">
      <c r="B1501" s="12"/>
      <c r="C1501" s="18"/>
    </row>
    <row r="1502" spans="2:3" x14ac:dyDescent="0.25">
      <c r="B1502" s="12"/>
      <c r="C1502" s="18"/>
    </row>
    <row r="1503" spans="2:3" x14ac:dyDescent="0.25">
      <c r="B1503" s="12"/>
      <c r="C1503" s="18"/>
    </row>
    <row r="1504" spans="2:3" x14ac:dyDescent="0.25">
      <c r="B1504" s="12"/>
      <c r="C1504" s="18"/>
    </row>
    <row r="1505" spans="2:3" x14ac:dyDescent="0.25">
      <c r="B1505" s="12"/>
      <c r="C1505" s="18"/>
    </row>
    <row r="1506" spans="2:3" x14ac:dyDescent="0.25">
      <c r="B1506" s="12"/>
      <c r="C1506" s="18"/>
    </row>
    <row r="1507" spans="2:3" x14ac:dyDescent="0.25">
      <c r="B1507" s="12"/>
      <c r="C1507" s="18"/>
    </row>
    <row r="1508" spans="2:3" x14ac:dyDescent="0.25">
      <c r="B1508" s="12"/>
      <c r="C1508" s="18"/>
    </row>
    <row r="1509" spans="2:3" x14ac:dyDescent="0.25">
      <c r="B1509" s="12"/>
      <c r="C1509" s="18"/>
    </row>
    <row r="1510" spans="2:3" x14ac:dyDescent="0.25">
      <c r="B1510" s="12"/>
      <c r="C1510" s="18"/>
    </row>
    <row r="1511" spans="2:3" x14ac:dyDescent="0.25">
      <c r="B1511" s="12"/>
      <c r="C1511" s="18"/>
    </row>
    <row r="1512" spans="2:3" x14ac:dyDescent="0.25">
      <c r="B1512" s="12"/>
      <c r="C1512" s="18"/>
    </row>
    <row r="1513" spans="2:3" x14ac:dyDescent="0.25">
      <c r="B1513" s="12"/>
      <c r="C1513" s="18"/>
    </row>
    <row r="1514" spans="2:3" x14ac:dyDescent="0.25">
      <c r="B1514" s="12"/>
      <c r="C1514" s="18"/>
    </row>
    <row r="1515" spans="2:3" x14ac:dyDescent="0.25">
      <c r="B1515" s="12"/>
      <c r="C1515" s="18"/>
    </row>
    <row r="1516" spans="2:3" x14ac:dyDescent="0.25">
      <c r="B1516" s="12"/>
      <c r="C1516" s="18"/>
    </row>
    <row r="1517" spans="2:3" x14ac:dyDescent="0.25">
      <c r="B1517" s="12"/>
      <c r="C1517" s="18"/>
    </row>
    <row r="1518" spans="2:3" x14ac:dyDescent="0.25">
      <c r="B1518" s="12"/>
      <c r="C1518" s="18"/>
    </row>
    <row r="1519" spans="2:3" x14ac:dyDescent="0.25">
      <c r="B1519" s="12"/>
      <c r="C1519" s="18"/>
    </row>
    <row r="1520" spans="2:3" x14ac:dyDescent="0.25">
      <c r="B1520" s="12"/>
      <c r="C1520" s="18"/>
    </row>
    <row r="1521" spans="2:3" x14ac:dyDescent="0.25">
      <c r="B1521" s="12"/>
      <c r="C1521" s="18"/>
    </row>
    <row r="1522" spans="2:3" x14ac:dyDescent="0.25">
      <c r="B1522" s="12"/>
      <c r="C1522" s="18"/>
    </row>
    <row r="1523" spans="2:3" x14ac:dyDescent="0.25">
      <c r="B1523" s="12"/>
      <c r="C1523" s="18"/>
    </row>
    <row r="1524" spans="2:3" x14ac:dyDescent="0.25">
      <c r="B1524" s="12"/>
      <c r="C1524" s="18"/>
    </row>
    <row r="1525" spans="2:3" x14ac:dyDescent="0.25">
      <c r="B1525" s="12"/>
      <c r="C1525" s="18"/>
    </row>
    <row r="1526" spans="2:3" x14ac:dyDescent="0.25">
      <c r="B1526" s="12"/>
      <c r="C1526" s="18"/>
    </row>
    <row r="1527" spans="2:3" x14ac:dyDescent="0.25">
      <c r="B1527" s="12"/>
      <c r="C1527" s="18"/>
    </row>
    <row r="1528" spans="2:3" x14ac:dyDescent="0.25">
      <c r="B1528" s="12"/>
      <c r="C1528" s="18"/>
    </row>
    <row r="1529" spans="2:3" x14ac:dyDescent="0.25">
      <c r="B1529" s="12"/>
      <c r="C1529" s="18"/>
    </row>
    <row r="1530" spans="2:3" x14ac:dyDescent="0.25">
      <c r="B1530" s="12"/>
      <c r="C1530" s="18"/>
    </row>
    <row r="1531" spans="2:3" x14ac:dyDescent="0.25">
      <c r="B1531" s="12"/>
      <c r="C1531" s="18"/>
    </row>
    <row r="1532" spans="2:3" x14ac:dyDescent="0.25">
      <c r="B1532" s="12"/>
      <c r="C1532" s="18"/>
    </row>
    <row r="1533" spans="2:3" x14ac:dyDescent="0.25">
      <c r="B1533" s="12"/>
      <c r="C1533" s="18"/>
    </row>
    <row r="1534" spans="2:3" x14ac:dyDescent="0.25">
      <c r="B1534" s="12"/>
      <c r="C1534" s="18"/>
    </row>
    <row r="1535" spans="2:3" x14ac:dyDescent="0.25">
      <c r="B1535" s="12"/>
      <c r="C1535" s="18"/>
    </row>
    <row r="1536" spans="2:3" x14ac:dyDescent="0.25">
      <c r="B1536" s="12"/>
      <c r="C1536" s="18"/>
    </row>
    <row r="1537" spans="2:3" x14ac:dyDescent="0.25">
      <c r="B1537" s="12"/>
      <c r="C1537" s="18"/>
    </row>
    <row r="1538" spans="2:3" x14ac:dyDescent="0.25">
      <c r="B1538" s="12"/>
      <c r="C1538" s="18"/>
    </row>
    <row r="1539" spans="2:3" x14ac:dyDescent="0.25">
      <c r="B1539" s="12"/>
      <c r="C1539" s="18"/>
    </row>
    <row r="1540" spans="2:3" x14ac:dyDescent="0.25">
      <c r="B1540" s="12"/>
      <c r="C1540" s="18"/>
    </row>
    <row r="1541" spans="2:3" x14ac:dyDescent="0.25">
      <c r="B1541" s="12"/>
      <c r="C1541" s="18"/>
    </row>
    <row r="1542" spans="2:3" x14ac:dyDescent="0.25">
      <c r="B1542" s="12"/>
      <c r="C1542" s="18"/>
    </row>
    <row r="1543" spans="2:3" x14ac:dyDescent="0.25">
      <c r="B1543" s="12"/>
      <c r="C1543" s="18"/>
    </row>
    <row r="1544" spans="2:3" x14ac:dyDescent="0.25">
      <c r="B1544" s="12"/>
      <c r="C1544" s="18"/>
    </row>
    <row r="1545" spans="2:3" x14ac:dyDescent="0.25">
      <c r="B1545" s="12"/>
      <c r="C1545" s="18"/>
    </row>
    <row r="1546" spans="2:3" x14ac:dyDescent="0.25">
      <c r="B1546" s="12"/>
      <c r="C1546" s="18"/>
    </row>
    <row r="1547" spans="2:3" x14ac:dyDescent="0.25">
      <c r="B1547" s="12"/>
      <c r="C1547" s="18"/>
    </row>
    <row r="1548" spans="2:3" x14ac:dyDescent="0.25">
      <c r="B1548" s="12"/>
      <c r="C1548" s="18"/>
    </row>
    <row r="1549" spans="2:3" x14ac:dyDescent="0.25">
      <c r="B1549" s="12"/>
      <c r="C1549" s="18"/>
    </row>
    <row r="1550" spans="2:3" x14ac:dyDescent="0.25">
      <c r="B1550" s="12"/>
      <c r="C1550" s="18"/>
    </row>
    <row r="1551" spans="2:3" x14ac:dyDescent="0.25">
      <c r="B1551" s="12"/>
      <c r="C1551" s="18"/>
    </row>
    <row r="1552" spans="2:3" x14ac:dyDescent="0.25">
      <c r="B1552" s="12"/>
      <c r="C1552" s="18"/>
    </row>
    <row r="1553" spans="2:3" x14ac:dyDescent="0.25">
      <c r="B1553" s="12"/>
      <c r="C1553" s="18"/>
    </row>
    <row r="1554" spans="2:3" x14ac:dyDescent="0.25">
      <c r="B1554" s="12"/>
      <c r="C1554" s="18"/>
    </row>
    <row r="1555" spans="2:3" x14ac:dyDescent="0.25">
      <c r="B1555" s="12"/>
      <c r="C1555" s="18"/>
    </row>
    <row r="1556" spans="2:3" x14ac:dyDescent="0.25">
      <c r="B1556" s="12"/>
      <c r="C1556" s="18"/>
    </row>
    <row r="1557" spans="2:3" x14ac:dyDescent="0.25">
      <c r="B1557" s="12"/>
      <c r="C1557" s="18"/>
    </row>
    <row r="1558" spans="2:3" x14ac:dyDescent="0.25">
      <c r="B1558" s="12"/>
      <c r="C1558" s="18"/>
    </row>
    <row r="1559" spans="2:3" x14ac:dyDescent="0.25">
      <c r="B1559" s="12"/>
      <c r="C1559" s="18"/>
    </row>
    <row r="1560" spans="2:3" x14ac:dyDescent="0.25">
      <c r="B1560" s="12"/>
      <c r="C1560" s="18"/>
    </row>
    <row r="1561" spans="2:3" x14ac:dyDescent="0.25">
      <c r="B1561" s="12"/>
      <c r="C1561" s="18"/>
    </row>
    <row r="1562" spans="2:3" x14ac:dyDescent="0.25">
      <c r="B1562" s="12"/>
      <c r="C1562" s="18"/>
    </row>
    <row r="1563" spans="2:3" x14ac:dyDescent="0.25">
      <c r="B1563" s="12"/>
      <c r="C1563" s="18"/>
    </row>
    <row r="1564" spans="2:3" x14ac:dyDescent="0.25">
      <c r="B1564" s="12"/>
      <c r="C1564" s="18"/>
    </row>
    <row r="1565" spans="2:3" x14ac:dyDescent="0.25">
      <c r="B1565" s="12"/>
      <c r="C1565" s="18"/>
    </row>
    <row r="1566" spans="2:3" x14ac:dyDescent="0.25">
      <c r="B1566" s="12"/>
      <c r="C1566" s="18"/>
    </row>
    <row r="1567" spans="2:3" x14ac:dyDescent="0.25">
      <c r="B1567" s="12"/>
      <c r="C1567" s="18"/>
    </row>
    <row r="1568" spans="2:3" x14ac:dyDescent="0.25">
      <c r="B1568" s="12"/>
      <c r="C1568" s="18"/>
    </row>
    <row r="1569" spans="2:3" x14ac:dyDescent="0.25">
      <c r="B1569" s="12"/>
      <c r="C1569" s="18"/>
    </row>
    <row r="1570" spans="2:3" x14ac:dyDescent="0.25">
      <c r="B1570" s="12"/>
      <c r="C1570" s="18"/>
    </row>
    <row r="1571" spans="2:3" x14ac:dyDescent="0.25">
      <c r="B1571" s="12"/>
      <c r="C1571" s="18"/>
    </row>
    <row r="1572" spans="2:3" x14ac:dyDescent="0.25">
      <c r="B1572" s="12"/>
      <c r="C1572" s="18"/>
    </row>
    <row r="1573" spans="2:3" x14ac:dyDescent="0.25">
      <c r="B1573" s="12"/>
      <c r="C1573" s="18"/>
    </row>
    <row r="1574" spans="2:3" x14ac:dyDescent="0.25">
      <c r="B1574" s="12"/>
      <c r="C1574" s="18"/>
    </row>
    <row r="1575" spans="2:3" x14ac:dyDescent="0.25">
      <c r="B1575" s="12"/>
      <c r="C1575" s="18"/>
    </row>
    <row r="1576" spans="2:3" x14ac:dyDescent="0.25">
      <c r="B1576" s="12"/>
      <c r="C1576" s="18"/>
    </row>
    <row r="1577" spans="2:3" x14ac:dyDescent="0.25">
      <c r="B1577" s="12"/>
      <c r="C1577" s="18"/>
    </row>
    <row r="1578" spans="2:3" x14ac:dyDescent="0.25">
      <c r="B1578" s="12"/>
      <c r="C1578" s="18"/>
    </row>
    <row r="1579" spans="2:3" x14ac:dyDescent="0.25">
      <c r="B1579" s="12"/>
      <c r="C1579" s="18"/>
    </row>
    <row r="1580" spans="2:3" x14ac:dyDescent="0.25">
      <c r="B1580" s="12"/>
      <c r="C1580" s="18"/>
    </row>
    <row r="1581" spans="2:3" x14ac:dyDescent="0.25">
      <c r="B1581" s="12"/>
      <c r="C1581" s="18"/>
    </row>
    <row r="1582" spans="2:3" x14ac:dyDescent="0.25">
      <c r="B1582" s="12"/>
      <c r="C1582" s="18"/>
    </row>
    <row r="1583" spans="2:3" x14ac:dyDescent="0.25">
      <c r="B1583" s="12"/>
      <c r="C1583" s="18"/>
    </row>
    <row r="1584" spans="2:3" x14ac:dyDescent="0.25">
      <c r="B1584" s="12"/>
      <c r="C1584" s="18"/>
    </row>
    <row r="1585" spans="2:3" x14ac:dyDescent="0.25">
      <c r="B1585" s="12"/>
      <c r="C1585" s="18"/>
    </row>
    <row r="1586" spans="2:3" x14ac:dyDescent="0.25">
      <c r="B1586" s="12"/>
      <c r="C1586" s="18"/>
    </row>
    <row r="1587" spans="2:3" x14ac:dyDescent="0.25">
      <c r="B1587" s="12"/>
      <c r="C1587" s="18"/>
    </row>
    <row r="1588" spans="2:3" x14ac:dyDescent="0.25">
      <c r="B1588" s="12"/>
      <c r="C1588" s="18"/>
    </row>
    <row r="1589" spans="2:3" x14ac:dyDescent="0.25">
      <c r="B1589" s="12"/>
      <c r="C1589" s="18"/>
    </row>
    <row r="1590" spans="2:3" x14ac:dyDescent="0.25">
      <c r="B1590" s="12"/>
      <c r="C1590" s="18"/>
    </row>
    <row r="1591" spans="2:3" x14ac:dyDescent="0.25">
      <c r="B1591" s="12"/>
      <c r="C1591" s="18"/>
    </row>
    <row r="1592" spans="2:3" x14ac:dyDescent="0.25">
      <c r="B1592" s="12"/>
      <c r="C1592" s="18"/>
    </row>
    <row r="1593" spans="2:3" x14ac:dyDescent="0.25">
      <c r="B1593" s="12"/>
      <c r="C1593" s="18"/>
    </row>
    <row r="1594" spans="2:3" x14ac:dyDescent="0.25">
      <c r="B1594" s="12"/>
      <c r="C1594" s="18"/>
    </row>
    <row r="1595" spans="2:3" x14ac:dyDescent="0.25">
      <c r="B1595" s="12"/>
      <c r="C1595" s="18"/>
    </row>
    <row r="1596" spans="2:3" x14ac:dyDescent="0.25">
      <c r="B1596" s="12"/>
      <c r="C1596" s="18"/>
    </row>
    <row r="1597" spans="2:3" x14ac:dyDescent="0.25">
      <c r="B1597" s="12"/>
      <c r="C1597" s="18"/>
    </row>
    <row r="1598" spans="2:3" x14ac:dyDescent="0.25">
      <c r="B1598" s="12"/>
      <c r="C1598" s="18"/>
    </row>
    <row r="1599" spans="2:3" x14ac:dyDescent="0.25">
      <c r="B1599" s="12"/>
      <c r="C1599" s="18"/>
    </row>
    <row r="1600" spans="2:3" x14ac:dyDescent="0.25">
      <c r="B1600" s="12"/>
      <c r="C1600" s="18"/>
    </row>
    <row r="1601" spans="2:3" x14ac:dyDescent="0.25">
      <c r="B1601" s="12"/>
      <c r="C1601" s="18"/>
    </row>
    <row r="1602" spans="2:3" x14ac:dyDescent="0.25">
      <c r="B1602" s="12"/>
      <c r="C1602" s="18"/>
    </row>
    <row r="1603" spans="2:3" x14ac:dyDescent="0.25">
      <c r="B1603" s="12"/>
      <c r="C1603" s="18"/>
    </row>
    <row r="1604" spans="2:3" x14ac:dyDescent="0.25">
      <c r="B1604" s="12"/>
      <c r="C1604" s="18"/>
    </row>
    <row r="1605" spans="2:3" x14ac:dyDescent="0.25">
      <c r="B1605" s="12"/>
      <c r="C1605" s="18"/>
    </row>
    <row r="1606" spans="2:3" x14ac:dyDescent="0.25">
      <c r="B1606" s="12"/>
      <c r="C1606" s="18"/>
    </row>
    <row r="1607" spans="2:3" x14ac:dyDescent="0.25">
      <c r="B1607" s="12"/>
      <c r="C1607" s="18"/>
    </row>
    <row r="1608" spans="2:3" x14ac:dyDescent="0.25">
      <c r="B1608" s="12"/>
      <c r="C1608" s="18"/>
    </row>
    <row r="1609" spans="2:3" x14ac:dyDescent="0.25">
      <c r="B1609" s="12"/>
      <c r="C1609" s="18"/>
    </row>
    <row r="1610" spans="2:3" x14ac:dyDescent="0.25">
      <c r="B1610" s="12"/>
      <c r="C1610" s="18"/>
    </row>
    <row r="1611" spans="2:3" x14ac:dyDescent="0.25">
      <c r="B1611" s="12"/>
      <c r="C1611" s="18"/>
    </row>
    <row r="1612" spans="2:3" x14ac:dyDescent="0.25">
      <c r="B1612" s="12"/>
      <c r="C1612" s="18"/>
    </row>
    <row r="1613" spans="2:3" x14ac:dyDescent="0.25">
      <c r="B1613" s="12"/>
      <c r="C1613" s="18"/>
    </row>
    <row r="1614" spans="2:3" x14ac:dyDescent="0.25">
      <c r="B1614" s="12"/>
      <c r="C1614" s="18"/>
    </row>
    <row r="1615" spans="2:3" x14ac:dyDescent="0.25">
      <c r="B1615" s="12"/>
      <c r="C1615" s="18"/>
    </row>
    <row r="1616" spans="2:3" x14ac:dyDescent="0.25">
      <c r="B1616" s="12"/>
      <c r="C1616" s="18"/>
    </row>
    <row r="1617" spans="2:3" x14ac:dyDescent="0.25">
      <c r="B1617" s="12"/>
      <c r="C1617" s="18"/>
    </row>
    <row r="1618" spans="2:3" x14ac:dyDescent="0.25">
      <c r="B1618" s="12"/>
      <c r="C1618" s="18"/>
    </row>
    <row r="1619" spans="2:3" x14ac:dyDescent="0.25">
      <c r="B1619" s="12"/>
      <c r="C1619" s="18"/>
    </row>
    <row r="1620" spans="2:3" x14ac:dyDescent="0.25">
      <c r="B1620" s="12"/>
      <c r="C1620" s="18"/>
    </row>
    <row r="1621" spans="2:3" x14ac:dyDescent="0.25">
      <c r="B1621" s="12"/>
      <c r="C1621" s="18"/>
    </row>
    <row r="1622" spans="2:3" x14ac:dyDescent="0.25">
      <c r="B1622" s="12"/>
      <c r="C1622" s="18"/>
    </row>
    <row r="1623" spans="2:3" x14ac:dyDescent="0.25">
      <c r="B1623" s="12"/>
      <c r="C1623" s="18"/>
    </row>
    <row r="1624" spans="2:3" x14ac:dyDescent="0.25">
      <c r="B1624" s="12"/>
      <c r="C1624" s="18"/>
    </row>
    <row r="1625" spans="2:3" x14ac:dyDescent="0.25">
      <c r="B1625" s="12"/>
      <c r="C1625" s="18"/>
    </row>
    <row r="1626" spans="2:3" x14ac:dyDescent="0.25">
      <c r="B1626" s="12"/>
      <c r="C1626" s="18"/>
    </row>
    <row r="1627" spans="2:3" x14ac:dyDescent="0.25">
      <c r="B1627" s="12"/>
      <c r="C1627" s="18"/>
    </row>
    <row r="1628" spans="2:3" x14ac:dyDescent="0.25">
      <c r="B1628" s="12"/>
      <c r="C1628" s="18"/>
    </row>
    <row r="1629" spans="2:3" x14ac:dyDescent="0.25">
      <c r="B1629" s="12"/>
      <c r="C1629" s="18"/>
    </row>
    <row r="1630" spans="2:3" x14ac:dyDescent="0.25">
      <c r="B1630" s="12"/>
      <c r="C1630" s="18"/>
    </row>
    <row r="1631" spans="2:3" x14ac:dyDescent="0.25">
      <c r="B1631" s="12"/>
      <c r="C1631" s="18"/>
    </row>
    <row r="1632" spans="2:3" x14ac:dyDescent="0.25">
      <c r="B1632" s="12"/>
      <c r="C1632" s="18"/>
    </row>
    <row r="1633" spans="2:3" x14ac:dyDescent="0.25">
      <c r="B1633" s="12"/>
      <c r="C1633" s="18"/>
    </row>
    <row r="1634" spans="2:3" x14ac:dyDescent="0.25">
      <c r="B1634" s="12"/>
      <c r="C1634" s="18"/>
    </row>
    <row r="1635" spans="2:3" x14ac:dyDescent="0.25">
      <c r="B1635" s="12"/>
      <c r="C1635" s="18"/>
    </row>
    <row r="1636" spans="2:3" x14ac:dyDescent="0.25">
      <c r="B1636" s="12"/>
      <c r="C1636" s="18"/>
    </row>
    <row r="1637" spans="2:3" x14ac:dyDescent="0.25">
      <c r="B1637" s="12"/>
      <c r="C1637" s="18"/>
    </row>
    <row r="1638" spans="2:3" x14ac:dyDescent="0.25">
      <c r="B1638" s="12"/>
      <c r="C1638" s="18"/>
    </row>
    <row r="1639" spans="2:3" x14ac:dyDescent="0.25">
      <c r="B1639" s="12"/>
      <c r="C1639" s="18"/>
    </row>
    <row r="1640" spans="2:3" x14ac:dyDescent="0.25">
      <c r="B1640" s="12"/>
      <c r="C1640" s="18"/>
    </row>
    <row r="1641" spans="2:3" x14ac:dyDescent="0.25">
      <c r="B1641" s="12"/>
      <c r="C1641" s="18"/>
    </row>
    <row r="1642" spans="2:3" x14ac:dyDescent="0.25">
      <c r="B1642" s="12"/>
      <c r="C1642" s="18"/>
    </row>
    <row r="1643" spans="2:3" x14ac:dyDescent="0.25">
      <c r="B1643" s="12"/>
      <c r="C1643" s="18"/>
    </row>
    <row r="1644" spans="2:3" x14ac:dyDescent="0.25">
      <c r="B1644" s="12"/>
      <c r="C1644" s="18"/>
    </row>
    <row r="1645" spans="2:3" x14ac:dyDescent="0.25">
      <c r="B1645" s="12"/>
      <c r="C1645" s="18"/>
    </row>
    <row r="1646" spans="2:3" x14ac:dyDescent="0.25">
      <c r="B1646" s="12"/>
      <c r="C1646" s="18"/>
    </row>
    <row r="1647" spans="2:3" x14ac:dyDescent="0.25">
      <c r="B1647" s="12"/>
      <c r="C1647" s="18"/>
    </row>
    <row r="1648" spans="2:3" x14ac:dyDescent="0.25">
      <c r="B1648" s="12"/>
      <c r="C1648" s="18"/>
    </row>
    <row r="1649" spans="2:3" x14ac:dyDescent="0.25">
      <c r="B1649" s="12"/>
      <c r="C1649" s="18"/>
    </row>
    <row r="1650" spans="2:3" x14ac:dyDescent="0.25">
      <c r="B1650" s="12"/>
      <c r="C1650" s="18"/>
    </row>
    <row r="1651" spans="2:3" x14ac:dyDescent="0.25">
      <c r="B1651" s="12"/>
      <c r="C1651" s="18"/>
    </row>
    <row r="1652" spans="2:3" x14ac:dyDescent="0.25">
      <c r="B1652" s="12"/>
      <c r="C1652" s="18"/>
    </row>
    <row r="1653" spans="2:3" x14ac:dyDescent="0.25">
      <c r="B1653" s="12"/>
      <c r="C1653" s="18"/>
    </row>
    <row r="1654" spans="2:3" x14ac:dyDescent="0.25">
      <c r="B1654" s="12"/>
      <c r="C1654" s="18"/>
    </row>
    <row r="1655" spans="2:3" x14ac:dyDescent="0.25">
      <c r="B1655" s="12"/>
      <c r="C1655" s="18"/>
    </row>
    <row r="1656" spans="2:3" x14ac:dyDescent="0.25">
      <c r="B1656" s="12"/>
      <c r="C1656" s="18"/>
    </row>
    <row r="1657" spans="2:3" x14ac:dyDescent="0.25">
      <c r="B1657" s="12"/>
      <c r="C1657" s="18"/>
    </row>
    <row r="1658" spans="2:3" x14ac:dyDescent="0.25">
      <c r="B1658" s="12"/>
      <c r="C1658" s="18"/>
    </row>
    <row r="1659" spans="2:3" x14ac:dyDescent="0.25">
      <c r="B1659" s="12"/>
      <c r="C1659" s="18"/>
    </row>
    <row r="1660" spans="2:3" x14ac:dyDescent="0.25">
      <c r="B1660" s="12"/>
      <c r="C1660" s="18"/>
    </row>
    <row r="1661" spans="2:3" x14ac:dyDescent="0.25">
      <c r="B1661" s="12"/>
      <c r="C1661" s="18"/>
    </row>
    <row r="1662" spans="2:3" x14ac:dyDescent="0.25">
      <c r="B1662" s="12"/>
      <c r="C1662" s="18"/>
    </row>
    <row r="1663" spans="2:3" x14ac:dyDescent="0.25">
      <c r="B1663" s="12"/>
      <c r="C1663" s="18"/>
    </row>
    <row r="1664" spans="2:3" x14ac:dyDescent="0.25">
      <c r="B1664" s="12"/>
      <c r="C1664" s="18"/>
    </row>
    <row r="1665" spans="2:3" x14ac:dyDescent="0.25">
      <c r="B1665" s="12"/>
      <c r="C1665" s="18"/>
    </row>
    <row r="1666" spans="2:3" x14ac:dyDescent="0.25">
      <c r="B1666" s="12"/>
      <c r="C1666" s="18"/>
    </row>
    <row r="1667" spans="2:3" x14ac:dyDescent="0.25">
      <c r="B1667" s="12"/>
      <c r="C1667" s="18"/>
    </row>
    <row r="1668" spans="2:3" x14ac:dyDescent="0.25">
      <c r="B1668" s="12"/>
      <c r="C1668" s="18"/>
    </row>
    <row r="1669" spans="2:3" x14ac:dyDescent="0.25">
      <c r="B1669" s="12"/>
      <c r="C1669" s="18"/>
    </row>
    <row r="1670" spans="2:3" x14ac:dyDescent="0.25">
      <c r="B1670" s="12"/>
      <c r="C1670" s="18"/>
    </row>
    <row r="1671" spans="2:3" x14ac:dyDescent="0.25">
      <c r="B1671" s="12"/>
      <c r="C1671" s="18"/>
    </row>
    <row r="1672" spans="2:3" x14ac:dyDescent="0.25">
      <c r="B1672" s="12"/>
      <c r="C1672" s="18"/>
    </row>
    <row r="1673" spans="2:3" x14ac:dyDescent="0.25">
      <c r="B1673" s="12"/>
      <c r="C1673" s="18"/>
    </row>
    <row r="1674" spans="2:3" x14ac:dyDescent="0.25">
      <c r="B1674" s="12"/>
      <c r="C1674" s="18"/>
    </row>
    <row r="1675" spans="2:3" x14ac:dyDescent="0.25">
      <c r="B1675" s="12"/>
      <c r="C1675" s="18"/>
    </row>
    <row r="1676" spans="2:3" x14ac:dyDescent="0.25">
      <c r="B1676" s="12"/>
      <c r="C1676" s="18"/>
    </row>
    <row r="1677" spans="2:3" x14ac:dyDescent="0.25">
      <c r="B1677" s="12"/>
      <c r="C1677" s="18"/>
    </row>
    <row r="1678" spans="2:3" x14ac:dyDescent="0.25">
      <c r="B1678" s="12"/>
      <c r="C1678" s="18"/>
    </row>
    <row r="1679" spans="2:3" x14ac:dyDescent="0.25">
      <c r="B1679" s="12"/>
      <c r="C1679" s="18"/>
    </row>
    <row r="1680" spans="2:3" x14ac:dyDescent="0.25">
      <c r="B1680" s="12"/>
      <c r="C1680" s="18"/>
    </row>
    <row r="1681" spans="2:3" x14ac:dyDescent="0.25">
      <c r="B1681" s="12"/>
      <c r="C1681" s="18"/>
    </row>
    <row r="1682" spans="2:3" x14ac:dyDescent="0.25">
      <c r="B1682" s="12"/>
      <c r="C1682" s="18"/>
    </row>
    <row r="1683" spans="2:3" x14ac:dyDescent="0.25">
      <c r="B1683" s="12"/>
      <c r="C1683" s="18"/>
    </row>
    <row r="1684" spans="2:3" x14ac:dyDescent="0.25">
      <c r="B1684" s="12"/>
      <c r="C1684" s="18"/>
    </row>
    <row r="1685" spans="2:3" x14ac:dyDescent="0.25">
      <c r="B1685" s="12"/>
      <c r="C1685" s="18"/>
    </row>
    <row r="1686" spans="2:3" x14ac:dyDescent="0.25">
      <c r="B1686" s="12"/>
      <c r="C1686" s="18"/>
    </row>
    <row r="1687" spans="2:3" x14ac:dyDescent="0.25">
      <c r="B1687" s="12"/>
      <c r="C1687" s="18"/>
    </row>
    <row r="1688" spans="2:3" x14ac:dyDescent="0.25">
      <c r="B1688" s="12"/>
      <c r="C1688" s="18"/>
    </row>
    <row r="1689" spans="2:3" x14ac:dyDescent="0.25">
      <c r="B1689" s="12"/>
      <c r="C1689" s="18"/>
    </row>
    <row r="1690" spans="2:3" x14ac:dyDescent="0.25">
      <c r="B1690" s="12"/>
      <c r="C1690" s="18"/>
    </row>
    <row r="1691" spans="2:3" x14ac:dyDescent="0.25">
      <c r="B1691" s="12"/>
      <c r="C1691" s="18"/>
    </row>
    <row r="1692" spans="2:3" x14ac:dyDescent="0.25">
      <c r="B1692" s="12"/>
      <c r="C1692" s="18"/>
    </row>
    <row r="1693" spans="2:3" x14ac:dyDescent="0.25">
      <c r="B1693" s="12"/>
      <c r="C1693" s="18"/>
    </row>
    <row r="1694" spans="2:3" x14ac:dyDescent="0.25">
      <c r="B1694" s="12"/>
      <c r="C1694" s="18"/>
    </row>
    <row r="1695" spans="2:3" x14ac:dyDescent="0.25">
      <c r="B1695" s="12"/>
      <c r="C1695" s="18"/>
    </row>
    <row r="1696" spans="2:3" x14ac:dyDescent="0.25">
      <c r="B1696" s="12"/>
      <c r="C1696" s="18"/>
    </row>
    <row r="1697" spans="2:3" x14ac:dyDescent="0.25">
      <c r="B1697" s="12"/>
      <c r="C1697" s="18"/>
    </row>
    <row r="1698" spans="2:3" x14ac:dyDescent="0.25">
      <c r="B1698" s="12"/>
      <c r="C1698" s="18"/>
    </row>
    <row r="1699" spans="2:3" x14ac:dyDescent="0.25">
      <c r="B1699" s="12"/>
      <c r="C1699" s="18"/>
    </row>
    <row r="1700" spans="2:3" x14ac:dyDescent="0.25">
      <c r="B1700" s="12"/>
      <c r="C1700" s="18"/>
    </row>
    <row r="1701" spans="2:3" x14ac:dyDescent="0.25">
      <c r="B1701" s="12"/>
      <c r="C1701" s="18"/>
    </row>
    <row r="1702" spans="2:3" x14ac:dyDescent="0.25">
      <c r="B1702" s="12"/>
      <c r="C1702" s="18"/>
    </row>
    <row r="1703" spans="2:3" x14ac:dyDescent="0.25">
      <c r="B1703" s="12"/>
      <c r="C1703" s="18"/>
    </row>
    <row r="1704" spans="2:3" x14ac:dyDescent="0.25">
      <c r="B1704" s="12"/>
      <c r="C1704" s="18"/>
    </row>
    <row r="1705" spans="2:3" x14ac:dyDescent="0.25">
      <c r="B1705" s="12"/>
      <c r="C1705" s="18"/>
    </row>
    <row r="1706" spans="2:3" x14ac:dyDescent="0.25">
      <c r="B1706" s="12"/>
      <c r="C1706" s="18"/>
    </row>
    <row r="1707" spans="2:3" x14ac:dyDescent="0.25">
      <c r="B1707" s="12"/>
      <c r="C1707" s="18"/>
    </row>
    <row r="1708" spans="2:3" x14ac:dyDescent="0.25">
      <c r="B1708" s="12"/>
      <c r="C1708" s="18"/>
    </row>
    <row r="1709" spans="2:3" x14ac:dyDescent="0.25">
      <c r="B1709" s="12"/>
      <c r="C1709" s="18"/>
    </row>
    <row r="1710" spans="2:3" x14ac:dyDescent="0.25">
      <c r="B1710" s="12"/>
      <c r="C1710" s="18"/>
    </row>
    <row r="1711" spans="2:3" x14ac:dyDescent="0.25">
      <c r="B1711" s="12"/>
      <c r="C1711" s="18"/>
    </row>
    <row r="1712" spans="2:3" x14ac:dyDescent="0.25">
      <c r="B1712" s="12"/>
      <c r="C1712" s="18"/>
    </row>
    <row r="1713" spans="2:3" x14ac:dyDescent="0.25">
      <c r="B1713" s="12"/>
      <c r="C1713" s="18"/>
    </row>
    <row r="1714" spans="2:3" x14ac:dyDescent="0.25">
      <c r="B1714" s="12"/>
      <c r="C1714" s="18"/>
    </row>
    <row r="1715" spans="2:3" x14ac:dyDescent="0.25">
      <c r="B1715" s="12"/>
      <c r="C1715" s="18"/>
    </row>
    <row r="1716" spans="2:3" x14ac:dyDescent="0.25">
      <c r="B1716" s="12"/>
      <c r="C1716" s="18"/>
    </row>
    <row r="1717" spans="2:3" x14ac:dyDescent="0.25">
      <c r="B1717" s="12"/>
      <c r="C1717" s="18"/>
    </row>
    <row r="1718" spans="2:3" x14ac:dyDescent="0.25">
      <c r="B1718" s="12"/>
      <c r="C1718" s="18"/>
    </row>
    <row r="1719" spans="2:3" x14ac:dyDescent="0.25">
      <c r="B1719" s="12"/>
      <c r="C1719" s="18"/>
    </row>
    <row r="1720" spans="2:3" x14ac:dyDescent="0.25">
      <c r="B1720" s="12"/>
      <c r="C1720" s="18"/>
    </row>
    <row r="1721" spans="2:3" x14ac:dyDescent="0.25">
      <c r="B1721" s="12"/>
      <c r="C1721" s="18"/>
    </row>
    <row r="1722" spans="2:3" x14ac:dyDescent="0.25">
      <c r="B1722" s="12"/>
      <c r="C1722" s="18"/>
    </row>
    <row r="1723" spans="2:3" x14ac:dyDescent="0.25">
      <c r="B1723" s="12"/>
      <c r="C1723" s="18"/>
    </row>
    <row r="1724" spans="2:3" x14ac:dyDescent="0.25">
      <c r="B1724" s="12"/>
      <c r="C1724" s="18"/>
    </row>
    <row r="1725" spans="2:3" x14ac:dyDescent="0.25">
      <c r="B1725" s="12"/>
      <c r="C1725" s="18"/>
    </row>
    <row r="1726" spans="2:3" x14ac:dyDescent="0.25">
      <c r="B1726" s="12"/>
      <c r="C1726" s="18"/>
    </row>
    <row r="1727" spans="2:3" x14ac:dyDescent="0.25">
      <c r="B1727" s="12"/>
      <c r="C1727" s="18"/>
    </row>
    <row r="1728" spans="2:3" x14ac:dyDescent="0.25">
      <c r="B1728" s="12"/>
      <c r="C1728" s="18"/>
    </row>
    <row r="1729" spans="2:3" x14ac:dyDescent="0.25">
      <c r="B1729" s="12"/>
      <c r="C1729" s="18"/>
    </row>
    <row r="1730" spans="2:3" x14ac:dyDescent="0.25">
      <c r="B1730" s="12"/>
      <c r="C1730" s="18"/>
    </row>
    <row r="1731" spans="2:3" x14ac:dyDescent="0.25">
      <c r="B1731" s="12"/>
      <c r="C1731" s="18"/>
    </row>
    <row r="1732" spans="2:3" x14ac:dyDescent="0.25">
      <c r="B1732" s="12"/>
      <c r="C1732" s="18"/>
    </row>
    <row r="1733" spans="2:3" x14ac:dyDescent="0.25">
      <c r="B1733" s="12"/>
      <c r="C1733" s="18"/>
    </row>
    <row r="1734" spans="2:3" x14ac:dyDescent="0.25">
      <c r="B1734" s="12"/>
      <c r="C1734" s="18"/>
    </row>
    <row r="1735" spans="2:3" x14ac:dyDescent="0.25">
      <c r="B1735" s="12"/>
      <c r="C1735" s="18"/>
    </row>
    <row r="1736" spans="2:3" x14ac:dyDescent="0.25">
      <c r="B1736" s="12"/>
      <c r="C1736" s="18"/>
    </row>
    <row r="1737" spans="2:3" x14ac:dyDescent="0.25">
      <c r="B1737" s="12"/>
      <c r="C1737" s="18"/>
    </row>
    <row r="1738" spans="2:3" x14ac:dyDescent="0.25">
      <c r="B1738" s="12"/>
      <c r="C1738" s="18"/>
    </row>
    <row r="1739" spans="2:3" x14ac:dyDescent="0.25">
      <c r="B1739" s="12"/>
      <c r="C1739" s="18"/>
    </row>
    <row r="1740" spans="2:3" x14ac:dyDescent="0.25">
      <c r="B1740" s="12"/>
      <c r="C1740" s="18"/>
    </row>
    <row r="1741" spans="2:3" x14ac:dyDescent="0.25">
      <c r="B1741" s="12"/>
      <c r="C1741" s="18"/>
    </row>
    <row r="1742" spans="2:3" x14ac:dyDescent="0.25">
      <c r="B1742" s="12"/>
      <c r="C1742" s="18"/>
    </row>
    <row r="1743" spans="2:3" x14ac:dyDescent="0.25">
      <c r="B1743" s="12"/>
      <c r="C1743" s="18"/>
    </row>
    <row r="1744" spans="2:3" x14ac:dyDescent="0.25">
      <c r="B1744" s="12"/>
      <c r="C1744" s="18"/>
    </row>
    <row r="1745" spans="2:3" x14ac:dyDescent="0.25">
      <c r="B1745" s="12"/>
      <c r="C1745" s="18"/>
    </row>
    <row r="1746" spans="2:3" x14ac:dyDescent="0.25">
      <c r="B1746" s="12"/>
      <c r="C1746" s="18"/>
    </row>
    <row r="1747" spans="2:3" x14ac:dyDescent="0.25">
      <c r="B1747" s="12"/>
      <c r="C1747" s="18"/>
    </row>
    <row r="1748" spans="2:3" x14ac:dyDescent="0.25">
      <c r="B1748" s="12"/>
      <c r="C1748" s="18"/>
    </row>
    <row r="1749" spans="2:3" x14ac:dyDescent="0.25">
      <c r="B1749" s="12"/>
      <c r="C1749" s="18"/>
    </row>
    <row r="1750" spans="2:3" x14ac:dyDescent="0.25">
      <c r="B1750" s="12"/>
      <c r="C1750" s="18"/>
    </row>
    <row r="1751" spans="2:3" x14ac:dyDescent="0.25">
      <c r="B1751" s="12"/>
      <c r="C1751" s="18"/>
    </row>
    <row r="1752" spans="2:3" x14ac:dyDescent="0.25">
      <c r="B1752" s="12"/>
      <c r="C1752" s="18"/>
    </row>
    <row r="1753" spans="2:3" x14ac:dyDescent="0.25">
      <c r="B1753" s="12"/>
      <c r="C1753" s="18"/>
    </row>
    <row r="1754" spans="2:3" x14ac:dyDescent="0.25">
      <c r="B1754" s="12"/>
      <c r="C1754" s="18"/>
    </row>
    <row r="1755" spans="2:3" x14ac:dyDescent="0.25">
      <c r="B1755" s="12"/>
      <c r="C1755" s="18"/>
    </row>
    <row r="1756" spans="2:3" x14ac:dyDescent="0.25">
      <c r="B1756" s="12"/>
      <c r="C1756" s="18"/>
    </row>
    <row r="1757" spans="2:3" x14ac:dyDescent="0.25">
      <c r="B1757" s="12"/>
      <c r="C1757" s="18"/>
    </row>
    <row r="1758" spans="2:3" x14ac:dyDescent="0.25">
      <c r="B1758" s="12"/>
      <c r="C1758" s="18"/>
    </row>
    <row r="1759" spans="2:3" x14ac:dyDescent="0.25">
      <c r="B1759" s="12"/>
      <c r="C1759" s="18"/>
    </row>
    <row r="1760" spans="2:3" x14ac:dyDescent="0.25">
      <c r="B1760" s="12"/>
      <c r="C1760" s="18"/>
    </row>
    <row r="1761" spans="2:3" x14ac:dyDescent="0.25">
      <c r="B1761" s="12"/>
      <c r="C1761" s="18"/>
    </row>
    <row r="1762" spans="2:3" x14ac:dyDescent="0.25">
      <c r="B1762" s="12"/>
      <c r="C1762" s="18"/>
    </row>
    <row r="1763" spans="2:3" x14ac:dyDescent="0.25">
      <c r="B1763" s="12"/>
      <c r="C1763" s="18"/>
    </row>
    <row r="1764" spans="2:3" x14ac:dyDescent="0.25">
      <c r="B1764" s="12"/>
      <c r="C1764" s="18"/>
    </row>
    <row r="1765" spans="2:3" x14ac:dyDescent="0.25">
      <c r="B1765" s="12"/>
      <c r="C1765" s="18"/>
    </row>
    <row r="1766" spans="2:3" x14ac:dyDescent="0.25">
      <c r="B1766" s="12"/>
      <c r="C1766" s="18"/>
    </row>
    <row r="1767" spans="2:3" x14ac:dyDescent="0.25">
      <c r="B1767" s="12"/>
      <c r="C1767" s="18"/>
    </row>
    <row r="1768" spans="2:3" x14ac:dyDescent="0.25">
      <c r="B1768" s="12"/>
      <c r="C1768" s="18"/>
    </row>
    <row r="1769" spans="2:3" x14ac:dyDescent="0.25">
      <c r="B1769" s="12"/>
      <c r="C1769" s="18"/>
    </row>
    <row r="1770" spans="2:3" x14ac:dyDescent="0.25">
      <c r="B1770" s="12"/>
      <c r="C1770" s="18"/>
    </row>
    <row r="1771" spans="2:3" x14ac:dyDescent="0.25">
      <c r="B1771" s="12"/>
      <c r="C1771" s="18"/>
    </row>
    <row r="1772" spans="2:3" x14ac:dyDescent="0.25">
      <c r="B1772" s="12"/>
      <c r="C1772" s="18"/>
    </row>
    <row r="1773" spans="2:3" x14ac:dyDescent="0.25">
      <c r="B1773" s="12"/>
      <c r="C1773" s="18"/>
    </row>
    <row r="1774" spans="2:3" x14ac:dyDescent="0.25">
      <c r="B1774" s="12"/>
      <c r="C1774" s="18"/>
    </row>
    <row r="1775" spans="2:3" x14ac:dyDescent="0.25">
      <c r="B1775" s="12"/>
      <c r="C1775" s="18"/>
    </row>
    <row r="1776" spans="2:3" x14ac:dyDescent="0.25">
      <c r="B1776" s="12"/>
      <c r="C1776" s="18"/>
    </row>
    <row r="1777" spans="2:3" x14ac:dyDescent="0.25">
      <c r="B1777" s="12"/>
      <c r="C1777" s="18"/>
    </row>
    <row r="1778" spans="2:3" x14ac:dyDescent="0.25">
      <c r="B1778" s="12"/>
      <c r="C1778" s="18"/>
    </row>
    <row r="1779" spans="2:3" x14ac:dyDescent="0.25">
      <c r="B1779" s="12"/>
      <c r="C1779" s="18"/>
    </row>
    <row r="1780" spans="2:3" x14ac:dyDescent="0.25">
      <c r="B1780" s="12"/>
      <c r="C1780" s="18"/>
    </row>
    <row r="1781" spans="2:3" x14ac:dyDescent="0.25">
      <c r="B1781" s="12"/>
      <c r="C1781" s="18"/>
    </row>
    <row r="1782" spans="2:3" x14ac:dyDescent="0.25">
      <c r="B1782" s="12"/>
      <c r="C1782" s="18"/>
    </row>
    <row r="1783" spans="2:3" x14ac:dyDescent="0.25">
      <c r="B1783" s="12"/>
      <c r="C1783" s="18"/>
    </row>
    <row r="1784" spans="2:3" x14ac:dyDescent="0.25">
      <c r="B1784" s="12"/>
      <c r="C1784" s="18"/>
    </row>
    <row r="1785" spans="2:3" x14ac:dyDescent="0.25">
      <c r="B1785" s="12"/>
      <c r="C1785" s="18"/>
    </row>
    <row r="1786" spans="2:3" x14ac:dyDescent="0.25">
      <c r="B1786" s="12"/>
      <c r="C1786" s="18"/>
    </row>
    <row r="1787" spans="2:3" x14ac:dyDescent="0.25">
      <c r="B1787" s="12"/>
      <c r="C1787" s="18"/>
    </row>
    <row r="1788" spans="2:3" x14ac:dyDescent="0.25">
      <c r="B1788" s="12"/>
      <c r="C1788" s="18"/>
    </row>
    <row r="1789" spans="2:3" x14ac:dyDescent="0.25">
      <c r="B1789" s="12"/>
      <c r="C1789" s="18"/>
    </row>
    <row r="1790" spans="2:3" x14ac:dyDescent="0.25">
      <c r="B1790" s="12"/>
      <c r="C1790" s="18"/>
    </row>
    <row r="1791" spans="2:3" x14ac:dyDescent="0.25">
      <c r="B1791" s="12"/>
      <c r="C1791" s="18"/>
    </row>
    <row r="1792" spans="2:3" x14ac:dyDescent="0.25">
      <c r="B1792" s="12"/>
      <c r="C1792" s="18"/>
    </row>
    <row r="1793" spans="2:3" x14ac:dyDescent="0.25">
      <c r="B1793" s="12"/>
      <c r="C1793" s="18"/>
    </row>
    <row r="1794" spans="2:3" x14ac:dyDescent="0.25">
      <c r="B1794" s="12"/>
      <c r="C1794" s="18"/>
    </row>
    <row r="1795" spans="2:3" x14ac:dyDescent="0.25">
      <c r="B1795" s="12"/>
      <c r="C1795" s="18"/>
    </row>
    <row r="1796" spans="2:3" x14ac:dyDescent="0.25">
      <c r="B1796" s="12"/>
      <c r="C1796" s="18"/>
    </row>
    <row r="1797" spans="2:3" x14ac:dyDescent="0.25">
      <c r="B1797" s="12"/>
      <c r="C1797" s="18"/>
    </row>
    <row r="1798" spans="2:3" x14ac:dyDescent="0.25">
      <c r="B1798" s="12"/>
      <c r="C1798" s="18"/>
    </row>
    <row r="1799" spans="2:3" x14ac:dyDescent="0.25">
      <c r="B1799" s="12"/>
      <c r="C1799" s="18"/>
    </row>
    <row r="1800" spans="2:3" x14ac:dyDescent="0.25">
      <c r="B1800" s="12"/>
      <c r="C1800" s="18"/>
    </row>
    <row r="1801" spans="2:3" x14ac:dyDescent="0.25">
      <c r="B1801" s="12"/>
      <c r="C1801" s="18"/>
    </row>
    <row r="1802" spans="2:3" x14ac:dyDescent="0.25">
      <c r="B1802" s="12"/>
      <c r="C1802" s="18"/>
    </row>
    <row r="1803" spans="2:3" x14ac:dyDescent="0.25">
      <c r="B1803" s="12"/>
      <c r="C1803" s="18"/>
    </row>
    <row r="1804" spans="2:3" x14ac:dyDescent="0.25">
      <c r="B1804" s="12"/>
      <c r="C1804" s="18"/>
    </row>
    <row r="1805" spans="2:3" x14ac:dyDescent="0.25">
      <c r="B1805" s="12"/>
      <c r="C1805" s="18"/>
    </row>
    <row r="1806" spans="2:3" x14ac:dyDescent="0.25">
      <c r="B1806" s="12"/>
      <c r="C1806" s="18"/>
    </row>
    <row r="1807" spans="2:3" x14ac:dyDescent="0.25">
      <c r="B1807" s="12"/>
      <c r="C1807" s="18"/>
    </row>
    <row r="1808" spans="2:3" x14ac:dyDescent="0.25">
      <c r="B1808" s="12"/>
      <c r="C1808" s="18"/>
    </row>
    <row r="1809" spans="2:3" x14ac:dyDescent="0.25">
      <c r="B1809" s="12"/>
      <c r="C1809" s="18"/>
    </row>
    <row r="1810" spans="2:3" x14ac:dyDescent="0.25">
      <c r="B1810" s="12"/>
      <c r="C1810" s="18"/>
    </row>
    <row r="1811" spans="2:3" x14ac:dyDescent="0.25">
      <c r="B1811" s="12"/>
      <c r="C1811" s="18"/>
    </row>
    <row r="1812" spans="2:3" x14ac:dyDescent="0.25">
      <c r="B1812" s="12"/>
      <c r="C1812" s="18"/>
    </row>
    <row r="1813" spans="2:3" x14ac:dyDescent="0.25">
      <c r="B1813" s="12"/>
      <c r="C1813" s="18"/>
    </row>
    <row r="1814" spans="2:3" x14ac:dyDescent="0.25">
      <c r="B1814" s="12"/>
      <c r="C1814" s="18"/>
    </row>
    <row r="1815" spans="2:3" x14ac:dyDescent="0.25">
      <c r="B1815" s="12"/>
      <c r="C1815" s="18"/>
    </row>
    <row r="1816" spans="2:3" x14ac:dyDescent="0.25">
      <c r="B1816" s="12"/>
      <c r="C1816" s="18"/>
    </row>
    <row r="1817" spans="2:3" x14ac:dyDescent="0.25">
      <c r="B1817" s="12"/>
      <c r="C1817" s="18"/>
    </row>
    <row r="1818" spans="2:3" x14ac:dyDescent="0.25">
      <c r="B1818" s="12"/>
      <c r="C1818" s="18"/>
    </row>
    <row r="1819" spans="2:3" x14ac:dyDescent="0.25">
      <c r="B1819" s="12"/>
      <c r="C1819" s="18"/>
    </row>
    <row r="1820" spans="2:3" x14ac:dyDescent="0.25">
      <c r="B1820" s="12"/>
      <c r="C1820" s="18"/>
    </row>
    <row r="1821" spans="2:3" x14ac:dyDescent="0.25">
      <c r="B1821" s="12"/>
      <c r="C1821" s="18"/>
    </row>
    <row r="1822" spans="2:3" x14ac:dyDescent="0.25">
      <c r="B1822" s="12"/>
      <c r="C1822" s="18"/>
    </row>
    <row r="1823" spans="2:3" x14ac:dyDescent="0.25">
      <c r="B1823" s="12"/>
      <c r="C1823" s="18"/>
    </row>
    <row r="1824" spans="2:3" x14ac:dyDescent="0.25">
      <c r="B1824" s="12"/>
      <c r="C1824" s="18"/>
    </row>
    <row r="1825" spans="2:3" x14ac:dyDescent="0.25">
      <c r="B1825" s="12"/>
      <c r="C1825" s="18"/>
    </row>
    <row r="1826" spans="2:3" x14ac:dyDescent="0.25">
      <c r="B1826" s="12"/>
      <c r="C1826" s="18"/>
    </row>
    <row r="1827" spans="2:3" x14ac:dyDescent="0.25">
      <c r="B1827" s="12"/>
      <c r="C1827" s="18"/>
    </row>
    <row r="1828" spans="2:3" x14ac:dyDescent="0.25">
      <c r="B1828" s="12"/>
      <c r="C1828" s="18"/>
    </row>
    <row r="1829" spans="2:3" x14ac:dyDescent="0.25">
      <c r="B1829" s="12"/>
      <c r="C1829" s="18"/>
    </row>
    <row r="1830" spans="2:3" x14ac:dyDescent="0.25">
      <c r="B1830" s="12"/>
      <c r="C1830" s="18"/>
    </row>
    <row r="1831" spans="2:3" x14ac:dyDescent="0.25">
      <c r="B1831" s="12"/>
      <c r="C1831" s="18"/>
    </row>
    <row r="1832" spans="2:3" x14ac:dyDescent="0.25">
      <c r="B1832" s="12"/>
      <c r="C1832" s="18"/>
    </row>
    <row r="1833" spans="2:3" x14ac:dyDescent="0.25">
      <c r="B1833" s="12"/>
      <c r="C1833" s="18"/>
    </row>
    <row r="1834" spans="2:3" x14ac:dyDescent="0.25">
      <c r="B1834" s="12"/>
      <c r="C1834" s="18"/>
    </row>
    <row r="1835" spans="2:3" x14ac:dyDescent="0.25">
      <c r="B1835" s="12"/>
      <c r="C1835" s="18"/>
    </row>
    <row r="1836" spans="2:3" x14ac:dyDescent="0.25">
      <c r="B1836" s="12"/>
      <c r="C1836" s="18"/>
    </row>
    <row r="1837" spans="2:3" x14ac:dyDescent="0.25">
      <c r="B1837" s="12"/>
      <c r="C1837" s="18"/>
    </row>
    <row r="1838" spans="2:3" x14ac:dyDescent="0.25">
      <c r="B1838" s="12"/>
      <c r="C1838" s="18"/>
    </row>
    <row r="1839" spans="2:3" x14ac:dyDescent="0.25">
      <c r="B1839" s="12"/>
      <c r="C1839" s="18"/>
    </row>
    <row r="1840" spans="2:3" x14ac:dyDescent="0.25">
      <c r="B1840" s="12"/>
      <c r="C1840" s="18"/>
    </row>
    <row r="1841" spans="2:3" x14ac:dyDescent="0.25">
      <c r="B1841" s="12"/>
      <c r="C1841" s="18"/>
    </row>
    <row r="1842" spans="2:3" x14ac:dyDescent="0.25">
      <c r="B1842" s="12"/>
      <c r="C1842" s="18"/>
    </row>
    <row r="1843" spans="2:3" x14ac:dyDescent="0.25">
      <c r="B1843" s="12"/>
      <c r="C1843" s="18"/>
    </row>
    <row r="1844" spans="2:3" x14ac:dyDescent="0.25">
      <c r="B1844" s="12"/>
      <c r="C1844" s="18"/>
    </row>
    <row r="1845" spans="2:3" x14ac:dyDescent="0.25">
      <c r="B1845" s="12"/>
      <c r="C1845" s="18"/>
    </row>
    <row r="1846" spans="2:3" x14ac:dyDescent="0.25">
      <c r="B1846" s="12"/>
      <c r="C1846" s="18"/>
    </row>
    <row r="1847" spans="2:3" x14ac:dyDescent="0.25">
      <c r="B1847" s="12"/>
      <c r="C1847" s="18"/>
    </row>
    <row r="1848" spans="2:3" x14ac:dyDescent="0.25">
      <c r="B1848" s="12"/>
      <c r="C1848" s="18"/>
    </row>
    <row r="1849" spans="2:3" x14ac:dyDescent="0.25">
      <c r="B1849" s="12"/>
      <c r="C1849" s="18"/>
    </row>
    <row r="1850" spans="2:3" x14ac:dyDescent="0.25">
      <c r="B1850" s="12"/>
      <c r="C1850" s="18"/>
    </row>
    <row r="1851" spans="2:3" x14ac:dyDescent="0.25">
      <c r="B1851" s="12"/>
      <c r="C1851" s="18"/>
    </row>
    <row r="1852" spans="2:3" x14ac:dyDescent="0.25">
      <c r="B1852" s="12"/>
      <c r="C1852" s="18"/>
    </row>
    <row r="1853" spans="2:3" x14ac:dyDescent="0.25">
      <c r="B1853" s="12"/>
      <c r="C1853" s="18"/>
    </row>
    <row r="1854" spans="2:3" x14ac:dyDescent="0.25">
      <c r="B1854" s="12"/>
      <c r="C1854" s="18"/>
    </row>
    <row r="1855" spans="2:3" x14ac:dyDescent="0.25">
      <c r="B1855" s="12"/>
      <c r="C1855" s="18"/>
    </row>
    <row r="1856" spans="2:3" x14ac:dyDescent="0.25">
      <c r="B1856" s="12"/>
      <c r="C1856" s="18"/>
    </row>
    <row r="1857" spans="2:3" x14ac:dyDescent="0.25">
      <c r="B1857" s="12"/>
      <c r="C1857" s="18"/>
    </row>
    <row r="1858" spans="2:3" x14ac:dyDescent="0.25">
      <c r="B1858" s="12"/>
      <c r="C1858" s="18"/>
    </row>
    <row r="1859" spans="2:3" x14ac:dyDescent="0.25">
      <c r="B1859" s="12"/>
      <c r="C1859" s="18"/>
    </row>
    <row r="1860" spans="2:3" x14ac:dyDescent="0.25">
      <c r="B1860" s="12"/>
      <c r="C1860" s="18"/>
    </row>
    <row r="1861" spans="2:3" x14ac:dyDescent="0.25">
      <c r="B1861" s="12"/>
      <c r="C1861" s="18"/>
    </row>
    <row r="1862" spans="2:3" x14ac:dyDescent="0.25">
      <c r="B1862" s="12"/>
      <c r="C1862" s="18"/>
    </row>
    <row r="1863" spans="2:3" x14ac:dyDescent="0.25">
      <c r="B1863" s="12"/>
      <c r="C1863" s="18"/>
    </row>
    <row r="1864" spans="2:3" x14ac:dyDescent="0.25">
      <c r="B1864" s="12"/>
      <c r="C1864" s="18"/>
    </row>
    <row r="1865" spans="2:3" x14ac:dyDescent="0.25">
      <c r="B1865" s="12"/>
      <c r="C1865" s="18"/>
    </row>
    <row r="1866" spans="2:3" x14ac:dyDescent="0.25">
      <c r="B1866" s="12"/>
      <c r="C1866" s="18"/>
    </row>
    <row r="1867" spans="2:3" x14ac:dyDescent="0.25">
      <c r="B1867" s="12"/>
      <c r="C1867" s="18"/>
    </row>
    <row r="1868" spans="2:3" x14ac:dyDescent="0.25">
      <c r="B1868" s="12"/>
      <c r="C1868" s="18"/>
    </row>
    <row r="1869" spans="2:3" x14ac:dyDescent="0.25">
      <c r="B1869" s="12"/>
      <c r="C1869" s="18"/>
    </row>
    <row r="1870" spans="2:3" x14ac:dyDescent="0.25">
      <c r="B1870" s="12"/>
      <c r="C1870" s="18"/>
    </row>
    <row r="1871" spans="2:3" x14ac:dyDescent="0.25">
      <c r="B1871" s="12"/>
      <c r="C1871" s="18"/>
    </row>
    <row r="1872" spans="2:3" x14ac:dyDescent="0.25">
      <c r="B1872" s="12"/>
      <c r="C1872" s="18"/>
    </row>
    <row r="1873" spans="2:3" x14ac:dyDescent="0.25">
      <c r="B1873" s="12"/>
      <c r="C1873" s="18"/>
    </row>
    <row r="1874" spans="2:3" x14ac:dyDescent="0.25">
      <c r="B1874" s="12"/>
      <c r="C1874" s="18"/>
    </row>
    <row r="1875" spans="2:3" x14ac:dyDescent="0.25">
      <c r="B1875" s="12"/>
      <c r="C1875" s="18"/>
    </row>
    <row r="1876" spans="2:3" x14ac:dyDescent="0.25">
      <c r="B1876" s="12"/>
      <c r="C1876" s="18"/>
    </row>
    <row r="1877" spans="2:3" x14ac:dyDescent="0.25">
      <c r="B1877" s="12"/>
      <c r="C1877" s="18"/>
    </row>
    <row r="1878" spans="2:3" x14ac:dyDescent="0.25">
      <c r="B1878" s="12"/>
      <c r="C1878" s="18"/>
    </row>
    <row r="1879" spans="2:3" x14ac:dyDescent="0.25">
      <c r="B1879" s="12"/>
      <c r="C1879" s="18"/>
    </row>
    <row r="1880" spans="2:3" x14ac:dyDescent="0.25">
      <c r="B1880" s="12"/>
      <c r="C1880" s="18"/>
    </row>
    <row r="1881" spans="2:3" x14ac:dyDescent="0.25">
      <c r="B1881" s="12"/>
      <c r="C1881" s="18"/>
    </row>
    <row r="1882" spans="2:3" x14ac:dyDescent="0.25">
      <c r="B1882" s="12"/>
      <c r="C1882" s="18"/>
    </row>
    <row r="1883" spans="2:3" x14ac:dyDescent="0.25">
      <c r="B1883" s="12"/>
      <c r="C1883" s="18"/>
    </row>
    <row r="1884" spans="2:3" x14ac:dyDescent="0.25">
      <c r="B1884" s="12"/>
      <c r="C1884" s="18"/>
    </row>
    <row r="1885" spans="2:3" x14ac:dyDescent="0.25">
      <c r="B1885" s="12"/>
      <c r="C1885" s="18"/>
    </row>
    <row r="1886" spans="2:3" x14ac:dyDescent="0.25">
      <c r="B1886" s="12"/>
      <c r="C1886" s="18"/>
    </row>
    <row r="1887" spans="2:3" x14ac:dyDescent="0.25">
      <c r="B1887" s="12"/>
      <c r="C1887" s="18"/>
    </row>
    <row r="1888" spans="2:3" x14ac:dyDescent="0.25">
      <c r="B1888" s="12"/>
      <c r="C1888" s="18"/>
    </row>
    <row r="1889" spans="2:3" x14ac:dyDescent="0.25">
      <c r="B1889" s="12"/>
      <c r="C1889" s="18"/>
    </row>
    <row r="1890" spans="2:3" x14ac:dyDescent="0.25">
      <c r="B1890" s="12"/>
      <c r="C1890" s="18"/>
    </row>
    <row r="1891" spans="2:3" x14ac:dyDescent="0.25">
      <c r="B1891" s="12"/>
      <c r="C1891" s="18"/>
    </row>
    <row r="1892" spans="2:3" x14ac:dyDescent="0.25">
      <c r="B1892" s="12"/>
      <c r="C1892" s="18"/>
    </row>
    <row r="1893" spans="2:3" x14ac:dyDescent="0.25">
      <c r="B1893" s="12"/>
      <c r="C1893" s="18"/>
    </row>
    <row r="1894" spans="2:3" x14ac:dyDescent="0.25">
      <c r="B1894" s="12"/>
      <c r="C1894" s="18"/>
    </row>
    <row r="1895" spans="2:3" x14ac:dyDescent="0.25">
      <c r="B1895" s="12"/>
      <c r="C1895" s="18"/>
    </row>
    <row r="1896" spans="2:3" x14ac:dyDescent="0.25">
      <c r="B1896" s="12"/>
      <c r="C1896" s="18"/>
    </row>
    <row r="1897" spans="2:3" x14ac:dyDescent="0.25">
      <c r="B1897" s="12"/>
      <c r="C1897" s="18"/>
    </row>
    <row r="1898" spans="2:3" x14ac:dyDescent="0.25">
      <c r="B1898" s="12"/>
      <c r="C1898" s="18"/>
    </row>
    <row r="1899" spans="2:3" x14ac:dyDescent="0.25">
      <c r="B1899" s="12"/>
      <c r="C1899" s="18"/>
    </row>
    <row r="1900" spans="2:3" x14ac:dyDescent="0.25">
      <c r="B1900" s="12"/>
      <c r="C1900" s="18"/>
    </row>
    <row r="1901" spans="2:3" x14ac:dyDescent="0.25">
      <c r="B1901" s="12"/>
      <c r="C1901" s="18"/>
    </row>
    <row r="1902" spans="2:3" x14ac:dyDescent="0.25">
      <c r="B1902" s="12"/>
      <c r="C1902" s="18"/>
    </row>
    <row r="1903" spans="2:3" x14ac:dyDescent="0.25">
      <c r="B1903" s="12"/>
      <c r="C1903" s="18"/>
    </row>
    <row r="1904" spans="2:3" x14ac:dyDescent="0.25">
      <c r="B1904" s="12"/>
      <c r="C1904" s="18"/>
    </row>
    <row r="1905" spans="2:3" x14ac:dyDescent="0.25">
      <c r="B1905" s="12"/>
      <c r="C1905" s="18"/>
    </row>
    <row r="1906" spans="2:3" x14ac:dyDescent="0.25">
      <c r="B1906" s="12"/>
      <c r="C1906" s="18"/>
    </row>
    <row r="1907" spans="2:3" x14ac:dyDescent="0.25">
      <c r="B1907" s="12"/>
      <c r="C1907" s="18"/>
    </row>
    <row r="1908" spans="2:3" x14ac:dyDescent="0.25">
      <c r="B1908" s="12"/>
      <c r="C1908" s="18"/>
    </row>
    <row r="1909" spans="2:3" x14ac:dyDescent="0.25">
      <c r="B1909" s="12"/>
      <c r="C1909" s="18"/>
    </row>
    <row r="1910" spans="2:3" x14ac:dyDescent="0.25">
      <c r="B1910" s="12"/>
      <c r="C1910" s="18"/>
    </row>
    <row r="1911" spans="2:3" x14ac:dyDescent="0.25">
      <c r="B1911" s="12"/>
      <c r="C1911" s="18"/>
    </row>
    <row r="1912" spans="2:3" x14ac:dyDescent="0.25">
      <c r="B1912" s="12"/>
      <c r="C1912" s="18"/>
    </row>
    <row r="1913" spans="2:3" x14ac:dyDescent="0.25">
      <c r="B1913" s="12"/>
      <c r="C1913" s="18"/>
    </row>
    <row r="1914" spans="2:3" x14ac:dyDescent="0.25">
      <c r="B1914" s="12"/>
      <c r="C1914" s="18"/>
    </row>
    <row r="1915" spans="2:3" x14ac:dyDescent="0.25">
      <c r="B1915" s="12"/>
      <c r="C1915" s="18"/>
    </row>
    <row r="1916" spans="2:3" x14ac:dyDescent="0.25">
      <c r="B1916" s="12"/>
      <c r="C1916" s="18"/>
    </row>
    <row r="1917" spans="2:3" x14ac:dyDescent="0.25">
      <c r="B1917" s="12"/>
      <c r="C1917" s="18"/>
    </row>
    <row r="1918" spans="2:3" x14ac:dyDescent="0.25">
      <c r="B1918" s="12"/>
      <c r="C1918" s="18"/>
    </row>
    <row r="1919" spans="2:3" x14ac:dyDescent="0.25">
      <c r="B1919" s="12"/>
      <c r="C1919" s="18"/>
    </row>
    <row r="1920" spans="2:3" x14ac:dyDescent="0.25">
      <c r="B1920" s="12"/>
      <c r="C1920" s="18"/>
    </row>
    <row r="1921" spans="2:3" x14ac:dyDescent="0.25">
      <c r="B1921" s="12"/>
      <c r="C1921" s="18"/>
    </row>
    <row r="1922" spans="2:3" x14ac:dyDescent="0.25">
      <c r="B1922" s="12"/>
      <c r="C1922" s="18"/>
    </row>
    <row r="1923" spans="2:3" x14ac:dyDescent="0.25">
      <c r="B1923" s="12"/>
      <c r="C1923" s="18"/>
    </row>
    <row r="1924" spans="2:3" x14ac:dyDescent="0.25">
      <c r="B1924" s="12"/>
      <c r="C1924" s="18"/>
    </row>
    <row r="1925" spans="2:3" x14ac:dyDescent="0.25">
      <c r="B1925" s="12"/>
      <c r="C1925" s="18"/>
    </row>
    <row r="1926" spans="2:3" x14ac:dyDescent="0.25">
      <c r="B1926" s="12"/>
      <c r="C1926" s="18"/>
    </row>
    <row r="1927" spans="2:3" x14ac:dyDescent="0.25">
      <c r="B1927" s="12"/>
      <c r="C1927" s="18"/>
    </row>
    <row r="1928" spans="2:3" x14ac:dyDescent="0.25">
      <c r="B1928" s="12"/>
      <c r="C1928" s="18"/>
    </row>
    <row r="1929" spans="2:3" x14ac:dyDescent="0.25">
      <c r="B1929" s="12"/>
      <c r="C1929" s="18"/>
    </row>
    <row r="1930" spans="2:3" x14ac:dyDescent="0.25">
      <c r="B1930" s="12"/>
      <c r="C1930" s="18"/>
    </row>
    <row r="1931" spans="2:3" x14ac:dyDescent="0.25">
      <c r="B1931" s="12"/>
      <c r="C1931" s="18"/>
    </row>
    <row r="1932" spans="2:3" x14ac:dyDescent="0.25">
      <c r="B1932" s="12"/>
      <c r="C1932" s="18"/>
    </row>
    <row r="1933" spans="2:3" x14ac:dyDescent="0.25">
      <c r="B1933" s="12"/>
      <c r="C1933" s="18"/>
    </row>
    <row r="1934" spans="2:3" x14ac:dyDescent="0.25">
      <c r="B1934" s="12"/>
      <c r="C1934" s="18"/>
    </row>
    <row r="1935" spans="2:3" x14ac:dyDescent="0.25">
      <c r="B1935" s="12"/>
      <c r="C1935" s="18"/>
    </row>
    <row r="1936" spans="2:3" x14ac:dyDescent="0.25">
      <c r="B1936" s="12"/>
      <c r="C1936" s="18"/>
    </row>
    <row r="1937" spans="2:3" x14ac:dyDescent="0.25">
      <c r="B1937" s="12"/>
      <c r="C1937" s="18"/>
    </row>
    <row r="1938" spans="2:3" x14ac:dyDescent="0.25">
      <c r="B1938" s="12"/>
      <c r="C1938" s="18"/>
    </row>
    <row r="1939" spans="2:3" x14ac:dyDescent="0.25">
      <c r="B1939" s="12"/>
      <c r="C1939" s="18"/>
    </row>
    <row r="1940" spans="2:3" x14ac:dyDescent="0.25">
      <c r="B1940" s="12"/>
      <c r="C1940" s="18"/>
    </row>
    <row r="1941" spans="2:3" x14ac:dyDescent="0.25">
      <c r="B1941" s="12"/>
      <c r="C1941" s="18"/>
    </row>
    <row r="1942" spans="2:3" x14ac:dyDescent="0.25">
      <c r="B1942" s="12"/>
      <c r="C1942" s="18"/>
    </row>
    <row r="1943" spans="2:3" x14ac:dyDescent="0.25">
      <c r="B1943" s="12"/>
      <c r="C1943" s="18"/>
    </row>
    <row r="1944" spans="2:3" x14ac:dyDescent="0.25">
      <c r="B1944" s="12"/>
      <c r="C1944" s="18"/>
    </row>
    <row r="1945" spans="2:3" x14ac:dyDescent="0.25">
      <c r="B1945" s="12"/>
      <c r="C1945" s="18"/>
    </row>
    <row r="1946" spans="2:3" x14ac:dyDescent="0.25">
      <c r="B1946" s="12"/>
      <c r="C1946" s="18"/>
    </row>
    <row r="1947" spans="2:3" x14ac:dyDescent="0.25">
      <c r="B1947" s="12"/>
      <c r="C1947" s="18"/>
    </row>
    <row r="1948" spans="2:3" x14ac:dyDescent="0.25">
      <c r="B1948" s="12"/>
      <c r="C1948" s="18"/>
    </row>
    <row r="1949" spans="2:3" x14ac:dyDescent="0.25">
      <c r="B1949" s="12"/>
      <c r="C1949" s="18"/>
    </row>
    <row r="1950" spans="2:3" x14ac:dyDescent="0.25">
      <c r="B1950" s="12"/>
      <c r="C1950" s="18"/>
    </row>
    <row r="1951" spans="2:3" x14ac:dyDescent="0.25">
      <c r="B1951" s="12"/>
      <c r="C1951" s="18"/>
    </row>
    <row r="1952" spans="2:3" x14ac:dyDescent="0.25">
      <c r="B1952" s="12"/>
      <c r="C1952" s="18"/>
    </row>
    <row r="1953" spans="2:3" x14ac:dyDescent="0.25">
      <c r="B1953" s="12"/>
      <c r="C1953" s="18"/>
    </row>
    <row r="1954" spans="2:3" x14ac:dyDescent="0.25">
      <c r="B1954" s="12"/>
      <c r="C1954" s="18"/>
    </row>
    <row r="1955" spans="2:3" x14ac:dyDescent="0.25">
      <c r="B1955" s="12"/>
      <c r="C1955" s="18"/>
    </row>
    <row r="1956" spans="2:3" x14ac:dyDescent="0.25">
      <c r="B1956" s="12"/>
      <c r="C1956" s="18"/>
    </row>
    <row r="1957" spans="2:3" x14ac:dyDescent="0.25">
      <c r="B1957" s="12"/>
      <c r="C1957" s="18"/>
    </row>
    <row r="1958" spans="2:3" x14ac:dyDescent="0.25">
      <c r="B1958" s="12"/>
      <c r="C1958" s="18"/>
    </row>
    <row r="1959" spans="2:3" x14ac:dyDescent="0.25">
      <c r="B1959" s="12"/>
      <c r="C1959" s="18"/>
    </row>
    <row r="1960" spans="2:3" x14ac:dyDescent="0.25">
      <c r="B1960" s="12"/>
      <c r="C1960" s="18"/>
    </row>
    <row r="1961" spans="2:3" x14ac:dyDescent="0.25">
      <c r="B1961" s="12"/>
      <c r="C1961" s="18"/>
    </row>
    <row r="1962" spans="2:3" x14ac:dyDescent="0.25">
      <c r="B1962" s="12"/>
      <c r="C1962" s="18"/>
    </row>
    <row r="1963" spans="2:3" x14ac:dyDescent="0.25">
      <c r="B1963" s="12"/>
      <c r="C1963" s="18"/>
    </row>
    <row r="1964" spans="2:3" x14ac:dyDescent="0.25">
      <c r="B1964" s="12"/>
      <c r="C1964" s="18"/>
    </row>
    <row r="1965" spans="2:3" x14ac:dyDescent="0.25">
      <c r="B1965" s="12"/>
      <c r="C1965" s="18"/>
    </row>
    <row r="1966" spans="2:3" x14ac:dyDescent="0.25">
      <c r="B1966" s="12"/>
      <c r="C1966" s="18"/>
    </row>
    <row r="1967" spans="2:3" x14ac:dyDescent="0.25">
      <c r="B1967" s="12"/>
      <c r="C1967" s="18"/>
    </row>
    <row r="1968" spans="2:3" x14ac:dyDescent="0.25">
      <c r="B1968" s="12"/>
      <c r="C1968" s="18"/>
    </row>
    <row r="1969" spans="2:3" x14ac:dyDescent="0.25">
      <c r="B1969" s="12"/>
      <c r="C1969" s="18"/>
    </row>
    <row r="1970" spans="2:3" x14ac:dyDescent="0.25">
      <c r="B1970" s="12"/>
      <c r="C1970" s="18"/>
    </row>
    <row r="1971" spans="2:3" x14ac:dyDescent="0.25">
      <c r="B1971" s="12"/>
      <c r="C1971" s="18"/>
    </row>
    <row r="1972" spans="2:3" x14ac:dyDescent="0.25">
      <c r="B1972" s="12"/>
      <c r="C1972" s="18"/>
    </row>
    <row r="1973" spans="2:3" x14ac:dyDescent="0.25">
      <c r="B1973" s="12"/>
      <c r="C1973" s="18"/>
    </row>
    <row r="1974" spans="2:3" x14ac:dyDescent="0.25">
      <c r="B1974" s="12"/>
      <c r="C1974" s="18"/>
    </row>
    <row r="1975" spans="2:3" x14ac:dyDescent="0.25">
      <c r="B1975" s="12"/>
      <c r="C1975" s="18"/>
    </row>
    <row r="1976" spans="2:3" x14ac:dyDescent="0.25">
      <c r="B1976" s="12"/>
      <c r="C1976" s="18"/>
    </row>
    <row r="1977" spans="2:3" x14ac:dyDescent="0.25">
      <c r="B1977" s="12"/>
      <c r="C1977" s="18"/>
    </row>
    <row r="1978" spans="2:3" x14ac:dyDescent="0.25">
      <c r="B1978" s="12"/>
      <c r="C1978" s="18"/>
    </row>
    <row r="1979" spans="2:3" x14ac:dyDescent="0.25">
      <c r="B1979" s="12"/>
      <c r="C1979" s="18"/>
    </row>
    <row r="1980" spans="2:3" x14ac:dyDescent="0.25">
      <c r="B1980" s="12"/>
      <c r="C1980" s="18"/>
    </row>
    <row r="1981" spans="2:3" x14ac:dyDescent="0.25">
      <c r="B1981" s="12"/>
      <c r="C1981" s="18"/>
    </row>
    <row r="1982" spans="2:3" x14ac:dyDescent="0.25">
      <c r="B1982" s="12"/>
      <c r="C1982" s="18"/>
    </row>
    <row r="1983" spans="2:3" x14ac:dyDescent="0.25">
      <c r="B1983" s="12"/>
      <c r="C1983" s="18"/>
    </row>
    <row r="1984" spans="2:3" x14ac:dyDescent="0.25">
      <c r="B1984" s="12"/>
      <c r="C1984" s="18"/>
    </row>
    <row r="1985" spans="2:3" x14ac:dyDescent="0.25">
      <c r="B1985" s="12"/>
      <c r="C1985" s="18"/>
    </row>
    <row r="1986" spans="2:3" x14ac:dyDescent="0.25">
      <c r="B1986" s="12"/>
      <c r="C1986" s="18"/>
    </row>
    <row r="1987" spans="2:3" x14ac:dyDescent="0.25">
      <c r="B1987" s="12"/>
      <c r="C1987" s="18"/>
    </row>
    <row r="1988" spans="2:3" x14ac:dyDescent="0.25">
      <c r="B1988" s="12"/>
      <c r="C1988" s="18"/>
    </row>
    <row r="1989" spans="2:3" x14ac:dyDescent="0.25">
      <c r="B1989" s="12"/>
      <c r="C1989" s="18"/>
    </row>
    <row r="1990" spans="2:3" x14ac:dyDescent="0.25">
      <c r="B1990" s="12"/>
      <c r="C1990" s="18"/>
    </row>
    <row r="1991" spans="2:3" x14ac:dyDescent="0.25">
      <c r="B1991" s="12"/>
      <c r="C1991" s="18"/>
    </row>
    <row r="1992" spans="2:3" x14ac:dyDescent="0.25">
      <c r="B1992" s="12"/>
      <c r="C1992" s="18"/>
    </row>
    <row r="1993" spans="2:3" x14ac:dyDescent="0.25">
      <c r="B1993" s="12"/>
      <c r="C1993" s="18"/>
    </row>
    <row r="1994" spans="2:3" x14ac:dyDescent="0.25">
      <c r="B1994" s="12"/>
      <c r="C1994" s="18"/>
    </row>
    <row r="1995" spans="2:3" x14ac:dyDescent="0.25">
      <c r="B1995" s="12"/>
      <c r="C1995" s="18"/>
    </row>
    <row r="1996" spans="2:3" x14ac:dyDescent="0.25">
      <c r="B1996" s="12"/>
      <c r="C1996" s="18"/>
    </row>
    <row r="1997" spans="2:3" x14ac:dyDescent="0.25">
      <c r="B1997" s="12"/>
      <c r="C1997" s="18"/>
    </row>
    <row r="1998" spans="2:3" x14ac:dyDescent="0.25">
      <c r="B1998" s="12"/>
      <c r="C1998" s="18"/>
    </row>
    <row r="1999" spans="2:3" x14ac:dyDescent="0.25">
      <c r="B1999" s="12"/>
      <c r="C1999" s="18"/>
    </row>
    <row r="2000" spans="2:3" x14ac:dyDescent="0.25">
      <c r="B2000" s="12"/>
      <c r="C2000" s="18"/>
    </row>
    <row r="2001" spans="2:3" x14ac:dyDescent="0.25">
      <c r="B2001" s="12"/>
      <c r="C2001" s="18"/>
    </row>
    <row r="2002" spans="2:3" x14ac:dyDescent="0.25">
      <c r="B2002" s="12"/>
      <c r="C2002" s="18"/>
    </row>
    <row r="2003" spans="2:3" x14ac:dyDescent="0.25">
      <c r="B2003" s="12"/>
      <c r="C2003" s="18"/>
    </row>
    <row r="2004" spans="2:3" x14ac:dyDescent="0.25">
      <c r="B2004" s="12"/>
      <c r="C2004" s="18"/>
    </row>
    <row r="2005" spans="2:3" x14ac:dyDescent="0.25">
      <c r="B2005" s="12"/>
      <c r="C2005" s="18"/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1463"/>
  <sheetViews>
    <sheetView tabSelected="1" workbookViewId="0">
      <selection activeCell="F5" sqref="F5"/>
    </sheetView>
  </sheetViews>
  <sheetFormatPr defaultRowHeight="15" x14ac:dyDescent="0.25"/>
  <cols>
    <col min="1" max="1" width="5.5703125" customWidth="1"/>
    <col min="2" max="2" width="10.140625" bestFit="1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42</v>
      </c>
      <c r="B1" s="1" t="s">
        <v>55</v>
      </c>
      <c r="C1" s="1" t="s">
        <v>0</v>
      </c>
      <c r="D1" s="1" t="s">
        <v>114</v>
      </c>
      <c r="H1" s="143" t="s">
        <v>115</v>
      </c>
      <c r="I1" s="144"/>
      <c r="J1" s="144"/>
      <c r="K1" s="144"/>
      <c r="L1" s="144"/>
      <c r="M1" s="145"/>
    </row>
    <row r="2" spans="1:13" ht="15.75" thickBot="1" x14ac:dyDescent="0.3">
      <c r="B2" s="12">
        <v>45397</v>
      </c>
      <c r="C2" s="18">
        <v>167.03999300000001</v>
      </c>
      <c r="D2">
        <f>C2/C3-1</f>
        <v>-5.3865816133687572E-2</v>
      </c>
      <c r="H2" s="71"/>
      <c r="I2" s="72"/>
      <c r="J2" s="72"/>
      <c r="K2" s="72"/>
      <c r="L2" s="72"/>
      <c r="M2" s="73"/>
    </row>
    <row r="3" spans="1:13" ht="15.75" thickBot="1" x14ac:dyDescent="0.3">
      <c r="B3" s="12">
        <v>45390</v>
      </c>
      <c r="C3" s="18">
        <v>176.550003</v>
      </c>
      <c r="D3">
        <f t="shared" ref="D3:D66" si="0">C3/C4-1</f>
        <v>4.1101550405689968E-2</v>
      </c>
      <c r="H3" s="74" t="s">
        <v>116</v>
      </c>
      <c r="I3" s="75" t="s">
        <v>117</v>
      </c>
      <c r="J3" s="76" t="s">
        <v>118</v>
      </c>
      <c r="K3" s="77" t="s">
        <v>119</v>
      </c>
      <c r="L3" s="77" t="s">
        <v>120</v>
      </c>
      <c r="M3" s="78" t="s">
        <v>121</v>
      </c>
    </row>
    <row r="4" spans="1:13" x14ac:dyDescent="0.25">
      <c r="B4" s="12">
        <v>45383</v>
      </c>
      <c r="C4" s="18">
        <v>169.58000200000001</v>
      </c>
      <c r="D4">
        <f t="shared" si="0"/>
        <v>-1.1079974599486175E-2</v>
      </c>
      <c r="H4" s="79">
        <f>$I$19-3*$I$23</f>
        <v>-0.16047090773209283</v>
      </c>
      <c r="I4" s="80">
        <f>H4</f>
        <v>-0.16047090773209283</v>
      </c>
      <c r="J4" s="81">
        <f>COUNTIF(D:D,"&lt;="&amp;H4)</f>
        <v>10</v>
      </c>
      <c r="K4" s="81" t="str">
        <f>"Less than "&amp;TEXT(H4,"0,00%")</f>
        <v>Less than -16,05%</v>
      </c>
      <c r="L4" s="82">
        <f>J4/$I$31</f>
        <v>6.8446269678302529E-3</v>
      </c>
      <c r="M4" s="83">
        <f>L4</f>
        <v>6.8446269678302529E-3</v>
      </c>
    </row>
    <row r="5" spans="1:13" x14ac:dyDescent="0.25">
      <c r="B5" s="12">
        <v>45376</v>
      </c>
      <c r="C5" s="18">
        <v>171.479996</v>
      </c>
      <c r="D5">
        <f t="shared" si="0"/>
        <v>-4.6436208767334231E-3</v>
      </c>
      <c r="H5" s="84">
        <f>$I$19-2.4*$I$23</f>
        <v>-0.12713070659799794</v>
      </c>
      <c r="I5" s="85">
        <f>H5</f>
        <v>-0.12713070659799794</v>
      </c>
      <c r="J5" s="86">
        <f>COUNTIFS(D:D,"&lt;="&amp;H5,D:D,"&gt;"&amp;H4)</f>
        <v>6</v>
      </c>
      <c r="K5" s="87" t="str">
        <f t="shared" ref="K5:K14" si="1">TEXT(H4,"0,00%")&amp;" to "&amp;TEXT(H5,"0,00%")</f>
        <v>-16,05% to -12,71%</v>
      </c>
      <c r="L5" s="88">
        <f>J5/$I$31</f>
        <v>4.1067761806981521E-3</v>
      </c>
      <c r="M5" s="89">
        <f>M4+L5</f>
        <v>1.0951403148528405E-2</v>
      </c>
    </row>
    <row r="6" spans="1:13" x14ac:dyDescent="0.25">
      <c r="B6" s="12">
        <v>45369</v>
      </c>
      <c r="C6" s="18">
        <v>172.279999</v>
      </c>
      <c r="D6">
        <f t="shared" si="0"/>
        <v>-1.969621190175519E-3</v>
      </c>
      <c r="H6" s="84">
        <f>$I$19-1.8*$I$23</f>
        <v>-9.3790505463903051E-2</v>
      </c>
      <c r="I6" s="85">
        <f t="shared" ref="I6:I14" si="2">H6</f>
        <v>-9.3790505463903051E-2</v>
      </c>
      <c r="J6" s="86">
        <f t="shared" ref="J6:J14" si="3">COUNTIFS(D:D,"&lt;="&amp;H6,D:D,"&gt;"&amp;H5)</f>
        <v>25</v>
      </c>
      <c r="K6" s="87" t="str">
        <f t="shared" si="1"/>
        <v>-12,71% to -9,38%</v>
      </c>
      <c r="L6" s="88">
        <f t="shared" ref="L6:L15" si="4">J6/$I$31</f>
        <v>1.7111567419575632E-2</v>
      </c>
      <c r="M6" s="89">
        <f t="shared" ref="M6:M15" si="5">M5+L6</f>
        <v>2.8062970568104036E-2</v>
      </c>
    </row>
    <row r="7" spans="1:13" x14ac:dyDescent="0.25">
      <c r="B7" s="12">
        <v>45362</v>
      </c>
      <c r="C7" s="18">
        <v>172.61999499999999</v>
      </c>
      <c r="D7">
        <f t="shared" si="0"/>
        <v>1.1070105103264893E-2</v>
      </c>
      <c r="H7" s="84">
        <f>$I$19-1.2*$I$23</f>
        <v>-6.045030432980817E-2</v>
      </c>
      <c r="I7" s="85">
        <f t="shared" si="2"/>
        <v>-6.045030432980817E-2</v>
      </c>
      <c r="J7" s="86">
        <f t="shared" si="3"/>
        <v>87</v>
      </c>
      <c r="K7" s="87" t="str">
        <f t="shared" si="1"/>
        <v>-9,38% to -6,05%</v>
      </c>
      <c r="L7" s="88">
        <f t="shared" si="4"/>
        <v>5.9548254620123205E-2</v>
      </c>
      <c r="M7" s="89">
        <f t="shared" si="5"/>
        <v>8.761122518822724E-2</v>
      </c>
    </row>
    <row r="8" spans="1:13" x14ac:dyDescent="0.25">
      <c r="B8" s="12">
        <v>45355</v>
      </c>
      <c r="C8" s="18">
        <v>170.729996</v>
      </c>
      <c r="D8">
        <f t="shared" si="0"/>
        <v>-4.9705041752086232E-2</v>
      </c>
      <c r="H8" s="84">
        <f>$I$19-0.6*$I$23</f>
        <v>-2.7110103195713279E-2</v>
      </c>
      <c r="I8" s="85">
        <f t="shared" si="2"/>
        <v>-2.7110103195713279E-2</v>
      </c>
      <c r="J8" s="86">
        <f t="shared" si="3"/>
        <v>214</v>
      </c>
      <c r="K8" s="87" t="str">
        <f t="shared" si="1"/>
        <v>-6,05% to -2,71%</v>
      </c>
      <c r="L8" s="88">
        <f t="shared" si="4"/>
        <v>0.14647501711156741</v>
      </c>
      <c r="M8" s="89">
        <f t="shared" si="5"/>
        <v>0.23408624229979463</v>
      </c>
    </row>
    <row r="9" spans="1:13" x14ac:dyDescent="0.25">
      <c r="B9" s="12">
        <v>45348</v>
      </c>
      <c r="C9" s="18">
        <v>179.66000399999999</v>
      </c>
      <c r="D9">
        <f t="shared" si="0"/>
        <v>-1.5669515326111938E-2</v>
      </c>
      <c r="H9" s="84">
        <f>$I$19</f>
        <v>6.2300979383816081E-3</v>
      </c>
      <c r="I9" s="85">
        <f t="shared" si="2"/>
        <v>6.2300979383816081E-3</v>
      </c>
      <c r="J9" s="86">
        <f t="shared" si="3"/>
        <v>383</v>
      </c>
      <c r="K9" s="87" t="str">
        <f t="shared" si="1"/>
        <v>-2,71% to 0,62%</v>
      </c>
      <c r="L9" s="88">
        <f t="shared" si="4"/>
        <v>0.26214921286789872</v>
      </c>
      <c r="M9" s="89">
        <f t="shared" si="5"/>
        <v>0.49623545516769335</v>
      </c>
    </row>
    <row r="10" spans="1:13" x14ac:dyDescent="0.25">
      <c r="B10" s="12">
        <v>45341</v>
      </c>
      <c r="C10" s="18">
        <v>182.520004</v>
      </c>
      <c r="D10">
        <f t="shared" si="0"/>
        <v>1.1519170769778153E-3</v>
      </c>
      <c r="H10" s="84">
        <f>$I$19+0.6*$I$23</f>
        <v>3.9570299072476493E-2</v>
      </c>
      <c r="I10" s="85">
        <f t="shared" si="2"/>
        <v>3.9570299072476493E-2</v>
      </c>
      <c r="J10" s="86">
        <f t="shared" si="3"/>
        <v>414</v>
      </c>
      <c r="K10" s="87" t="str">
        <f t="shared" si="1"/>
        <v>0,62% to 3,96%</v>
      </c>
      <c r="L10" s="88">
        <f t="shared" si="4"/>
        <v>0.28336755646817247</v>
      </c>
      <c r="M10" s="89">
        <f t="shared" si="5"/>
        <v>0.77960301163586587</v>
      </c>
    </row>
    <row r="11" spans="1:13" x14ac:dyDescent="0.25">
      <c r="B11" s="12">
        <v>45334</v>
      </c>
      <c r="C11" s="18">
        <v>182.30999800000001</v>
      </c>
      <c r="D11">
        <f t="shared" si="0"/>
        <v>-3.3398830447034733E-2</v>
      </c>
      <c r="H11" s="84">
        <f>$I$19+1.2*$I$23</f>
        <v>7.2910500206571388E-2</v>
      </c>
      <c r="I11" s="85">
        <f t="shared" si="2"/>
        <v>7.2910500206571388E-2</v>
      </c>
      <c r="J11" s="86">
        <f t="shared" si="3"/>
        <v>199</v>
      </c>
      <c r="K11" s="87" t="str">
        <f t="shared" si="1"/>
        <v>3,96% to 7,29%</v>
      </c>
      <c r="L11" s="88">
        <f t="shared" si="4"/>
        <v>0.13620807665982204</v>
      </c>
      <c r="M11" s="89">
        <f t="shared" si="5"/>
        <v>0.91581108829568791</v>
      </c>
    </row>
    <row r="12" spans="1:13" x14ac:dyDescent="0.25">
      <c r="B12" s="12">
        <v>45327</v>
      </c>
      <c r="C12" s="18">
        <v>188.609329</v>
      </c>
      <c r="D12">
        <f t="shared" si="0"/>
        <v>1.6142012862353283E-2</v>
      </c>
      <c r="H12" s="84">
        <f>$I$19+1.8*$I$23</f>
        <v>0.10625070134066628</v>
      </c>
      <c r="I12" s="85">
        <f t="shared" si="2"/>
        <v>0.10625070134066628</v>
      </c>
      <c r="J12" s="86">
        <f t="shared" si="3"/>
        <v>65</v>
      </c>
      <c r="K12" s="87" t="str">
        <f t="shared" si="1"/>
        <v>7,29% to 10,63%</v>
      </c>
      <c r="L12" s="88">
        <f t="shared" si="4"/>
        <v>4.4490075290896644E-2</v>
      </c>
      <c r="M12" s="89">
        <f t="shared" si="5"/>
        <v>0.96030116358658457</v>
      </c>
    </row>
    <row r="13" spans="1:13" x14ac:dyDescent="0.25">
      <c r="B13" s="12">
        <v>45320</v>
      </c>
      <c r="C13" s="18">
        <v>185.613159</v>
      </c>
      <c r="D13">
        <f t="shared" si="0"/>
        <v>-3.414399748429009E-2</v>
      </c>
      <c r="H13" s="84">
        <f>$I$19+2.4*$I$23</f>
        <v>0.13959090247476116</v>
      </c>
      <c r="I13" s="85">
        <f t="shared" si="2"/>
        <v>0.13959090247476116</v>
      </c>
      <c r="J13" s="86">
        <f t="shared" si="3"/>
        <v>37</v>
      </c>
      <c r="K13" s="87" t="str">
        <f t="shared" si="1"/>
        <v>10,63% to 13,96%</v>
      </c>
      <c r="L13" s="88">
        <f t="shared" si="4"/>
        <v>2.5325119780971937E-2</v>
      </c>
      <c r="M13" s="89">
        <f t="shared" si="5"/>
        <v>0.98562628336755653</v>
      </c>
    </row>
    <row r="14" spans="1:13" x14ac:dyDescent="0.25">
      <c r="B14" s="12">
        <v>45313</v>
      </c>
      <c r="C14" s="18">
        <v>192.17477400000001</v>
      </c>
      <c r="D14">
        <f t="shared" si="0"/>
        <v>4.4894445558598672E-3</v>
      </c>
      <c r="H14" s="84">
        <f>$I$19+3*$I$23</f>
        <v>0.17293110360885605</v>
      </c>
      <c r="I14" s="85">
        <f t="shared" si="2"/>
        <v>0.17293110360885605</v>
      </c>
      <c r="J14" s="86">
        <f t="shared" si="3"/>
        <v>11</v>
      </c>
      <c r="K14" s="87" t="str">
        <f t="shared" si="1"/>
        <v>13,96% to 17,29%</v>
      </c>
      <c r="L14" s="88">
        <f t="shared" si="4"/>
        <v>7.5290896646132786E-3</v>
      </c>
      <c r="M14" s="89">
        <f t="shared" si="5"/>
        <v>0.99315537303216983</v>
      </c>
    </row>
    <row r="15" spans="1:13" ht="15.75" thickBot="1" x14ac:dyDescent="0.3">
      <c r="B15" s="12">
        <v>45306</v>
      </c>
      <c r="C15" s="18">
        <v>191.31587200000001</v>
      </c>
      <c r="D15">
        <f t="shared" si="0"/>
        <v>3.033562673945589E-2</v>
      </c>
      <c r="H15" s="90"/>
      <c r="I15" s="91" t="s">
        <v>122</v>
      </c>
      <c r="J15" s="91">
        <f>COUNTIF(D:D,"&gt;"&amp;H14)</f>
        <v>10</v>
      </c>
      <c r="K15" s="91" t="str">
        <f>"Greater than "&amp;TEXT(H14,"0,00%")</f>
        <v>Greater than 17,29%</v>
      </c>
      <c r="L15" s="92">
        <f t="shared" si="4"/>
        <v>6.8446269678302529E-3</v>
      </c>
      <c r="M15" s="92">
        <f t="shared" si="5"/>
        <v>1</v>
      </c>
    </row>
    <row r="16" spans="1:13" ht="15.75" thickBot="1" x14ac:dyDescent="0.3">
      <c r="B16" s="12">
        <v>45299</v>
      </c>
      <c r="C16" s="18">
        <v>185.68306000000001</v>
      </c>
      <c r="D16">
        <f t="shared" si="0"/>
        <v>2.6161849263055537E-2</v>
      </c>
      <c r="H16" s="93"/>
      <c r="M16" s="94"/>
    </row>
    <row r="17" spans="2:13" x14ac:dyDescent="0.25">
      <c r="B17" s="12">
        <v>45292</v>
      </c>
      <c r="C17" s="18">
        <v>180.94909699999999</v>
      </c>
      <c r="D17">
        <f t="shared" si="0"/>
        <v>-5.8951875598881043E-2</v>
      </c>
      <c r="H17" s="146" t="s">
        <v>153</v>
      </c>
      <c r="I17" s="147"/>
      <c r="M17" s="94"/>
    </row>
    <row r="18" spans="2:13" x14ac:dyDescent="0.25">
      <c r="B18" s="12">
        <v>45285</v>
      </c>
      <c r="C18" s="18">
        <v>192.284637</v>
      </c>
      <c r="D18">
        <f t="shared" si="0"/>
        <v>-5.5269295732220947E-3</v>
      </c>
      <c r="H18" s="148"/>
      <c r="I18" s="149"/>
      <c r="M18" s="94"/>
    </row>
    <row r="19" spans="2:13" x14ac:dyDescent="0.25">
      <c r="B19" s="12">
        <v>45278</v>
      </c>
      <c r="C19" s="18">
        <v>193.35328699999999</v>
      </c>
      <c r="D19">
        <f t="shared" si="0"/>
        <v>-2.0094114774660832E-2</v>
      </c>
      <c r="H19" s="95" t="s">
        <v>123</v>
      </c>
      <c r="I19" s="132">
        <f>AVERAGE(D:D)</f>
        <v>6.2300979383816081E-3</v>
      </c>
      <c r="M19" s="94"/>
    </row>
    <row r="20" spans="2:13" x14ac:dyDescent="0.25">
      <c r="B20" s="12">
        <v>45271</v>
      </c>
      <c r="C20" s="18">
        <v>197.31822199999999</v>
      </c>
      <c r="D20">
        <f t="shared" si="0"/>
        <v>9.5038853024624892E-3</v>
      </c>
      <c r="H20" s="95" t="s">
        <v>124</v>
      </c>
      <c r="I20" s="132">
        <f>_xlfn.STDEV.S(D:D)/SQRT(COUNT(D:D))</f>
        <v>1.4537571279872521E-3</v>
      </c>
      <c r="M20" s="94"/>
    </row>
    <row r="21" spans="2:13" x14ac:dyDescent="0.25">
      <c r="B21" s="12">
        <v>45264</v>
      </c>
      <c r="C21" s="18">
        <v>195.460587</v>
      </c>
      <c r="D21">
        <f t="shared" si="0"/>
        <v>2.3373726019769947E-2</v>
      </c>
      <c r="H21" s="95" t="s">
        <v>125</v>
      </c>
      <c r="I21" s="132">
        <f>MEDIAN(D:D)</f>
        <v>6.5904910370864211E-3</v>
      </c>
      <c r="M21" s="94"/>
    </row>
    <row r="22" spans="2:13" x14ac:dyDescent="0.25">
      <c r="B22" s="12">
        <v>45257</v>
      </c>
      <c r="C22" s="18">
        <v>190.99629200000001</v>
      </c>
      <c r="D22">
        <f t="shared" si="0"/>
        <v>6.6852949227473868E-3</v>
      </c>
      <c r="H22" s="95" t="s">
        <v>126</v>
      </c>
      <c r="I22" s="132">
        <f>MODE(D:D)</f>
        <v>0</v>
      </c>
      <c r="M22" s="94"/>
    </row>
    <row r="23" spans="2:13" x14ac:dyDescent="0.25">
      <c r="B23" s="12">
        <v>45250</v>
      </c>
      <c r="C23" s="18">
        <v>189.72790499999999</v>
      </c>
      <c r="D23">
        <f t="shared" si="0"/>
        <v>1.4761180938180907E-3</v>
      </c>
      <c r="H23" s="95" t="s">
        <v>127</v>
      </c>
      <c r="I23" s="132">
        <f>_xlfn.STDEV.S(D:D)</f>
        <v>5.5567001890158146E-2</v>
      </c>
      <c r="M23" s="94"/>
    </row>
    <row r="24" spans="2:13" x14ac:dyDescent="0.25">
      <c r="B24" s="12">
        <v>45243</v>
      </c>
      <c r="C24" s="18">
        <v>189.44825700000001</v>
      </c>
      <c r="D24">
        <f t="shared" si="0"/>
        <v>1.8991009861707653E-2</v>
      </c>
      <c r="H24" s="95" t="s">
        <v>128</v>
      </c>
      <c r="I24" s="132">
        <f>_xlfn.VAR.S(D:D)</f>
        <v>3.0876916990608388E-3</v>
      </c>
      <c r="M24" s="94"/>
    </row>
    <row r="25" spans="2:13" x14ac:dyDescent="0.25">
      <c r="B25" s="12">
        <v>45236</v>
      </c>
      <c r="C25" s="18">
        <v>185.917496</v>
      </c>
      <c r="D25">
        <f t="shared" si="0"/>
        <v>5.5193798014922857E-2</v>
      </c>
      <c r="H25" s="95" t="s">
        <v>129</v>
      </c>
      <c r="I25" s="133">
        <f>KURT(D:D)</f>
        <v>7.879397873628168</v>
      </c>
      <c r="M25" s="94"/>
    </row>
    <row r="26" spans="2:13" x14ac:dyDescent="0.25">
      <c r="B26" s="12">
        <v>45229</v>
      </c>
      <c r="C26" s="18">
        <v>176.19274899999999</v>
      </c>
      <c r="D26">
        <f t="shared" si="0"/>
        <v>5.0112907875393686E-2</v>
      </c>
      <c r="H26" s="95" t="s">
        <v>130</v>
      </c>
      <c r="I26" s="133">
        <f>SKEW(D:D)</f>
        <v>-0.22137384078010619</v>
      </c>
      <c r="M26" s="94"/>
    </row>
    <row r="27" spans="2:13" x14ac:dyDescent="0.25">
      <c r="B27" s="12">
        <v>45222</v>
      </c>
      <c r="C27" s="18">
        <v>167.78457599999999</v>
      </c>
      <c r="D27">
        <f t="shared" si="0"/>
        <v>-2.6955091009230325E-2</v>
      </c>
      <c r="H27" s="95" t="s">
        <v>119</v>
      </c>
      <c r="I27" s="132">
        <f>I29-I28</f>
        <v>0.9039760140560309</v>
      </c>
      <c r="M27" s="94"/>
    </row>
    <row r="28" spans="2:13" x14ac:dyDescent="0.25">
      <c r="B28" s="12">
        <v>45215</v>
      </c>
      <c r="C28" s="18">
        <v>172.43251000000001</v>
      </c>
      <c r="D28">
        <f t="shared" si="0"/>
        <v>-3.3379911078076363E-2</v>
      </c>
      <c r="H28" s="95" t="s">
        <v>131</v>
      </c>
      <c r="I28" s="132">
        <f>MIN(D:D)</f>
        <v>-0.50658776140325967</v>
      </c>
      <c r="M28" s="94"/>
    </row>
    <row r="29" spans="2:13" x14ac:dyDescent="0.25">
      <c r="B29" s="12">
        <v>45208</v>
      </c>
      <c r="C29" s="18">
        <v>178.38705400000001</v>
      </c>
      <c r="D29">
        <f t="shared" si="0"/>
        <v>7.6622914116188934E-3</v>
      </c>
      <c r="H29" s="95" t="s">
        <v>132</v>
      </c>
      <c r="I29" s="132">
        <f>MAX(D:D)</f>
        <v>0.39738825265277122</v>
      </c>
      <c r="M29" s="94"/>
    </row>
    <row r="30" spans="2:13" x14ac:dyDescent="0.25">
      <c r="B30" s="12">
        <v>45201</v>
      </c>
      <c r="C30" s="18">
        <v>177.03059400000001</v>
      </c>
      <c r="D30">
        <f t="shared" si="0"/>
        <v>3.668021477004646E-2</v>
      </c>
      <c r="H30" s="95" t="s">
        <v>133</v>
      </c>
      <c r="I30" s="133">
        <f>SUM(D:D)</f>
        <v>9.1021730879755296</v>
      </c>
      <c r="M30" s="94"/>
    </row>
    <row r="31" spans="2:13" ht="15.75" thickBot="1" x14ac:dyDescent="0.3">
      <c r="B31" s="12">
        <v>45194</v>
      </c>
      <c r="C31" s="18">
        <v>170.76683</v>
      </c>
      <c r="D31">
        <f t="shared" si="0"/>
        <v>-2.0481674186608956E-2</v>
      </c>
      <c r="H31" s="96" t="s">
        <v>134</v>
      </c>
      <c r="I31" s="73">
        <f>COUNT(D:D)</f>
        <v>1461</v>
      </c>
      <c r="M31" s="94"/>
    </row>
    <row r="32" spans="2:13" ht="15.75" thickBot="1" x14ac:dyDescent="0.3">
      <c r="B32" s="12">
        <v>45187</v>
      </c>
      <c r="C32" s="18">
        <v>174.33755500000001</v>
      </c>
      <c r="D32">
        <f t="shared" si="0"/>
        <v>-1.2570165056020599E-3</v>
      </c>
      <c r="H32" s="98"/>
      <c r="M32" s="94"/>
    </row>
    <row r="33" spans="2:13" x14ac:dyDescent="0.25">
      <c r="B33" s="12">
        <v>45180</v>
      </c>
      <c r="C33" s="18">
        <v>174.55697599999999</v>
      </c>
      <c r="D33">
        <f t="shared" si="0"/>
        <v>-1.7791057209648575E-2</v>
      </c>
      <c r="H33" s="99"/>
      <c r="I33" s="100" t="s">
        <v>135</v>
      </c>
      <c r="J33" s="100" t="s">
        <v>134</v>
      </c>
      <c r="K33" s="100" t="s">
        <v>136</v>
      </c>
      <c r="L33" s="101" t="s">
        <v>137</v>
      </c>
      <c r="M33" s="94"/>
    </row>
    <row r="34" spans="2:13" x14ac:dyDescent="0.25">
      <c r="B34" s="12">
        <v>45173</v>
      </c>
      <c r="C34" s="18">
        <v>177.71878100000001</v>
      </c>
      <c r="D34">
        <f t="shared" si="0"/>
        <v>-5.9537739201697248E-2</v>
      </c>
      <c r="H34" s="102" t="s">
        <v>138</v>
      </c>
      <c r="I34" s="88">
        <f>AVERAGEIF(D:D,"&gt;0")</f>
        <v>4.0923448313729634E-2</v>
      </c>
      <c r="J34" s="86">
        <f>COUNTIF(D:D,"&gt;0")</f>
        <v>825</v>
      </c>
      <c r="K34" s="88">
        <f>J34/$I$31</f>
        <v>0.56468172484599588</v>
      </c>
      <c r="L34" s="89">
        <f>K34*I34</f>
        <v>2.310872338044281E-2</v>
      </c>
      <c r="M34" s="94"/>
    </row>
    <row r="35" spans="2:13" x14ac:dyDescent="0.25">
      <c r="B35" s="12">
        <v>45166</v>
      </c>
      <c r="C35" s="18">
        <v>188.969604</v>
      </c>
      <c r="D35">
        <f t="shared" si="0"/>
        <v>6.0746956141863873E-2</v>
      </c>
      <c r="H35" s="102" t="s">
        <v>139</v>
      </c>
      <c r="I35" s="88">
        <f>AVERAGEIF(D:D,"&lt;0")</f>
        <v>-3.895682744210318E-2</v>
      </c>
      <c r="J35" s="86">
        <f>COUNTIF(D:D,"&lt;0")</f>
        <v>633</v>
      </c>
      <c r="K35" s="88">
        <f>J35/$I$31</f>
        <v>0.43326488706365501</v>
      </c>
      <c r="L35" s="89">
        <f t="shared" ref="L35:L36" si="6">K35*I35</f>
        <v>-1.6878625442061132E-2</v>
      </c>
      <c r="M35" s="94"/>
    </row>
    <row r="36" spans="2:13" ht="15.75" thickBot="1" x14ac:dyDescent="0.3">
      <c r="B36" s="12">
        <v>45159</v>
      </c>
      <c r="C36" s="18">
        <v>178.14767499999999</v>
      </c>
      <c r="D36">
        <f t="shared" si="0"/>
        <v>2.3611635700167E-2</v>
      </c>
      <c r="H36" s="103" t="s">
        <v>140</v>
      </c>
      <c r="I36" s="91">
        <v>0</v>
      </c>
      <c r="J36" s="91">
        <f>COUNTIF(D:D,"0")</f>
        <v>3</v>
      </c>
      <c r="K36" s="104">
        <f>J36/$I$31</f>
        <v>2.0533880903490761E-3</v>
      </c>
      <c r="L36" s="92">
        <f t="shared" si="6"/>
        <v>0</v>
      </c>
      <c r="M36" s="94"/>
    </row>
    <row r="37" spans="2:13" ht="15.75" thickBot="1" x14ac:dyDescent="0.3">
      <c r="B37" s="12">
        <v>45152</v>
      </c>
      <c r="C37" s="18">
        <v>174.03834499999999</v>
      </c>
      <c r="D37">
        <f t="shared" si="0"/>
        <v>-1.7235933629207389E-2</v>
      </c>
      <c r="H37" s="98"/>
      <c r="I37" s="105"/>
      <c r="J37" s="105"/>
      <c r="K37" s="105"/>
      <c r="L37" s="105"/>
      <c r="M37" s="94"/>
    </row>
    <row r="38" spans="2:13" x14ac:dyDescent="0.25">
      <c r="B38" s="12">
        <v>45145</v>
      </c>
      <c r="C38" s="18">
        <v>177.09066799999999</v>
      </c>
      <c r="D38">
        <f t="shared" si="0"/>
        <v>-2.3078231974105856E-2</v>
      </c>
      <c r="H38" s="79" t="s">
        <v>141</v>
      </c>
      <c r="I38" s="100" t="s">
        <v>142</v>
      </c>
      <c r="J38" s="100" t="s">
        <v>143</v>
      </c>
      <c r="K38" s="100" t="s">
        <v>144</v>
      </c>
      <c r="L38" s="100" t="s">
        <v>145</v>
      </c>
      <c r="M38" s="101" t="s">
        <v>146</v>
      </c>
    </row>
    <row r="39" spans="2:13" x14ac:dyDescent="0.25">
      <c r="B39" s="12">
        <v>45138</v>
      </c>
      <c r="C39" s="18">
        <v>181.27415500000001</v>
      </c>
      <c r="D39">
        <f t="shared" si="0"/>
        <v>-7.0673503725331099E-2</v>
      </c>
      <c r="H39" s="106">
        <v>1</v>
      </c>
      <c r="I39" s="88">
        <f>$I$19+($H39*$I$23)</f>
        <v>6.1797099828539752E-2</v>
      </c>
      <c r="J39" s="88">
        <f>$I$19-($H39*$I$23)</f>
        <v>-4.9336903951776541E-2</v>
      </c>
      <c r="K39" s="86">
        <f>COUNTIFS(D:D,"&lt;"&amp;I39,D:D,"&gt;"&amp;J39)</f>
        <v>1111</v>
      </c>
      <c r="L39" s="88">
        <f>K39/$I$31</f>
        <v>0.76043805612594118</v>
      </c>
      <c r="M39" s="89">
        <v>0.68269999999999997</v>
      </c>
    </row>
    <row r="40" spans="2:13" x14ac:dyDescent="0.25">
      <c r="B40" s="12">
        <v>45131</v>
      </c>
      <c r="C40" s="18">
        <v>195.059708</v>
      </c>
      <c r="D40">
        <f t="shared" si="0"/>
        <v>2.0266729798532834E-2</v>
      </c>
      <c r="H40" s="106">
        <v>2</v>
      </c>
      <c r="I40" s="88">
        <f>$I$19+($H40*$I$23)</f>
        <v>0.11736410171869791</v>
      </c>
      <c r="J40" s="88">
        <f>$I$19-($H40*$I$23)</f>
        <v>-0.10490390584193468</v>
      </c>
      <c r="K40" s="86">
        <f>COUNTIFS(D:D,"&lt;"&amp;I40,D:D,"&gt;"&amp;J40)</f>
        <v>1393</v>
      </c>
      <c r="L40" s="88">
        <f>K40/$I$31</f>
        <v>0.95345653661875429</v>
      </c>
      <c r="M40" s="89">
        <v>0.95450000000000002</v>
      </c>
    </row>
    <row r="41" spans="2:13" x14ac:dyDescent="0.25">
      <c r="B41" s="12">
        <v>45124</v>
      </c>
      <c r="C41" s="18">
        <v>191.185013</v>
      </c>
      <c r="D41">
        <f t="shared" si="0"/>
        <v>6.5552415679503984E-3</v>
      </c>
      <c r="H41" s="106">
        <v>3</v>
      </c>
      <c r="I41" s="88">
        <f>$I$19+($H41*$I$23)</f>
        <v>0.17293110360885605</v>
      </c>
      <c r="J41" s="88">
        <f>$I$19-($H41*$I$23)</f>
        <v>-0.16047090773209283</v>
      </c>
      <c r="K41" s="86">
        <f>COUNTIFS(D:D,"&lt;"&amp;I41,D:D,"&gt;"&amp;J41)</f>
        <v>1441</v>
      </c>
      <c r="L41" s="88">
        <f>K41/$I$31</f>
        <v>0.98631074606433944</v>
      </c>
      <c r="M41" s="107">
        <v>0.99729999999999996</v>
      </c>
    </row>
    <row r="42" spans="2:13" ht="15.75" thickBot="1" x14ac:dyDescent="0.3">
      <c r="B42" s="12">
        <v>45117</v>
      </c>
      <c r="C42" s="18">
        <v>189.939911</v>
      </c>
      <c r="D42">
        <f t="shared" si="0"/>
        <v>5.246144779902373E-5</v>
      </c>
      <c r="H42" s="84"/>
      <c r="M42" s="107"/>
    </row>
    <row r="43" spans="2:13" ht="15.75" thickBot="1" x14ac:dyDescent="0.3">
      <c r="B43" s="12">
        <v>45110</v>
      </c>
      <c r="C43" s="18">
        <v>189.929947</v>
      </c>
      <c r="D43">
        <f t="shared" si="0"/>
        <v>-1.696151523595435E-2</v>
      </c>
      <c r="H43" s="150" t="s">
        <v>147</v>
      </c>
      <c r="I43" s="151"/>
      <c r="J43" s="151"/>
      <c r="K43" s="151"/>
      <c r="L43" s="151"/>
      <c r="M43" s="152"/>
    </row>
    <row r="44" spans="2:13" x14ac:dyDescent="0.25">
      <c r="B44" s="12">
        <v>45103</v>
      </c>
      <c r="C44" s="18">
        <v>193.207031</v>
      </c>
      <c r="D44">
        <f t="shared" si="0"/>
        <v>3.9050931643321407E-2</v>
      </c>
      <c r="H44" s="108">
        <v>0.01</v>
      </c>
      <c r="I44" s="109">
        <f t="shared" ref="I44:I58" si="7">_xlfn.PERCENTILE.INC(D:D,H44)</f>
        <v>-0.13505810787591321</v>
      </c>
      <c r="J44" s="110">
        <v>0.2</v>
      </c>
      <c r="K44" s="109">
        <f t="shared" ref="K44:K56" si="8">_xlfn.PERCENTILE.INC(D:D,J44)</f>
        <v>-3.3038878697566054E-2</v>
      </c>
      <c r="L44" s="110">
        <v>0.85</v>
      </c>
      <c r="M44" s="111">
        <f t="shared" ref="M44:M58" si="9">_xlfn.PERCENTILE.INC(D:D,L44)</f>
        <v>5.3874925037327159E-2</v>
      </c>
    </row>
    <row r="45" spans="2:13" x14ac:dyDescent="0.25">
      <c r="B45" s="12">
        <v>45096</v>
      </c>
      <c r="C45" s="18">
        <v>185.94567900000001</v>
      </c>
      <c r="D45">
        <f t="shared" si="0"/>
        <v>9.5175750045828345E-3</v>
      </c>
      <c r="H45" s="112">
        <v>0.02</v>
      </c>
      <c r="I45" s="113">
        <f t="shared" si="7"/>
        <v>-0.1107457329758221</v>
      </c>
      <c r="J45" s="114">
        <v>0.25</v>
      </c>
      <c r="K45" s="113">
        <f t="shared" si="8"/>
        <v>-2.4209729496853183E-2</v>
      </c>
      <c r="L45" s="114">
        <v>0.86</v>
      </c>
      <c r="M45" s="115">
        <f t="shared" si="9"/>
        <v>5.6221764732187068E-2</v>
      </c>
    </row>
    <row r="46" spans="2:13" x14ac:dyDescent="0.25">
      <c r="B46" s="12">
        <v>45089</v>
      </c>
      <c r="C46" s="18">
        <v>184.192612</v>
      </c>
      <c r="D46">
        <f t="shared" si="0"/>
        <v>2.1883231132866943E-2</v>
      </c>
      <c r="H46" s="112">
        <v>0.03</v>
      </c>
      <c r="I46" s="113">
        <f t="shared" si="7"/>
        <v>-8.9291079937030407E-2</v>
      </c>
      <c r="J46" s="114">
        <v>0.3</v>
      </c>
      <c r="K46" s="113">
        <f t="shared" si="8"/>
        <v>-1.696151523595435E-2</v>
      </c>
      <c r="L46" s="114">
        <v>0.87</v>
      </c>
      <c r="M46" s="115">
        <f t="shared" si="9"/>
        <v>5.9074006088666857E-2</v>
      </c>
    </row>
    <row r="47" spans="2:13" x14ac:dyDescent="0.25">
      <c r="B47" s="12">
        <v>45082</v>
      </c>
      <c r="C47" s="18">
        <v>180.248199</v>
      </c>
      <c r="D47">
        <f t="shared" si="0"/>
        <v>5.5365615572400273E-5</v>
      </c>
      <c r="H47" s="112">
        <v>0.04</v>
      </c>
      <c r="I47" s="113">
        <f t="shared" si="7"/>
        <v>-8.2178845489728508E-2</v>
      </c>
      <c r="J47" s="114">
        <v>0.35</v>
      </c>
      <c r="K47" s="113">
        <f t="shared" si="8"/>
        <v>-9.9819496337105809E-3</v>
      </c>
      <c r="L47" s="114">
        <v>0.88</v>
      </c>
      <c r="M47" s="115">
        <f t="shared" si="9"/>
        <v>6.1511530514649318E-2</v>
      </c>
    </row>
    <row r="48" spans="2:13" x14ac:dyDescent="0.25">
      <c r="B48" s="12">
        <v>45075</v>
      </c>
      <c r="C48" s="18">
        <v>180.23822000000001</v>
      </c>
      <c r="D48">
        <f t="shared" si="0"/>
        <v>3.1465567323196275E-2</v>
      </c>
      <c r="H48" s="112">
        <v>0.05</v>
      </c>
      <c r="I48" s="113">
        <f t="shared" si="7"/>
        <v>-7.4626944260154371E-2</v>
      </c>
      <c r="J48" s="114">
        <v>0.4</v>
      </c>
      <c r="K48" s="113">
        <f t="shared" si="8"/>
        <v>-4.5786920331536418E-3</v>
      </c>
      <c r="L48" s="114">
        <v>0.89</v>
      </c>
      <c r="M48" s="115">
        <f t="shared" si="9"/>
        <v>6.488857981074779E-2</v>
      </c>
    </row>
    <row r="49" spans="2:13" x14ac:dyDescent="0.25">
      <c r="B49" s="12">
        <v>45068</v>
      </c>
      <c r="C49" s="18">
        <v>174.73992899999999</v>
      </c>
      <c r="D49">
        <f t="shared" si="0"/>
        <v>1.5412587937810862E-3</v>
      </c>
      <c r="H49" s="112">
        <v>0.06</v>
      </c>
      <c r="I49" s="113">
        <f t="shared" si="7"/>
        <v>-6.9143547427381588E-2</v>
      </c>
      <c r="J49" s="114">
        <v>0.45</v>
      </c>
      <c r="K49" s="113">
        <f t="shared" si="8"/>
        <v>1.3478930958421564E-3</v>
      </c>
      <c r="L49" s="114">
        <v>0.9</v>
      </c>
      <c r="M49" s="115">
        <f t="shared" si="9"/>
        <v>6.8291922451542364E-2</v>
      </c>
    </row>
    <row r="50" spans="2:13" x14ac:dyDescent="0.25">
      <c r="B50" s="12">
        <v>45061</v>
      </c>
      <c r="C50" s="18">
        <v>174.471024</v>
      </c>
      <c r="D50">
        <f t="shared" si="0"/>
        <v>1.6412373982237716E-2</v>
      </c>
      <c r="H50" s="112">
        <v>7.0000000000000007E-2</v>
      </c>
      <c r="I50" s="113">
        <f t="shared" si="7"/>
        <v>-6.5889852374848498E-2</v>
      </c>
      <c r="J50" s="114">
        <v>0.5</v>
      </c>
      <c r="K50" s="113">
        <f t="shared" si="8"/>
        <v>6.5904910370864211E-3</v>
      </c>
      <c r="L50" s="114">
        <v>0.91</v>
      </c>
      <c r="M50" s="115">
        <f t="shared" si="9"/>
        <v>7.1190342444619067E-2</v>
      </c>
    </row>
    <row r="51" spans="2:13" x14ac:dyDescent="0.25">
      <c r="B51" s="12">
        <v>45054</v>
      </c>
      <c r="C51" s="18">
        <v>171.65377799999999</v>
      </c>
      <c r="D51">
        <f t="shared" si="0"/>
        <v>-5.761360129763915E-3</v>
      </c>
      <c r="H51" s="112">
        <v>0.08</v>
      </c>
      <c r="I51" s="113">
        <f t="shared" si="7"/>
        <v>-6.2474649011756346E-2</v>
      </c>
      <c r="J51" s="114">
        <v>0.55000000000000004</v>
      </c>
      <c r="K51" s="113">
        <f t="shared" si="8"/>
        <v>1.0621242685804569E-2</v>
      </c>
      <c r="L51" s="114">
        <v>0.92</v>
      </c>
      <c r="M51" s="115">
        <f t="shared" si="9"/>
        <v>7.4223339772689093E-2</v>
      </c>
    </row>
    <row r="52" spans="2:13" x14ac:dyDescent="0.25">
      <c r="B52" s="12">
        <v>45047</v>
      </c>
      <c r="C52" s="18">
        <v>172.64846800000001</v>
      </c>
      <c r="D52">
        <f t="shared" si="0"/>
        <v>2.2925549899497799E-2</v>
      </c>
      <c r="H52" s="112">
        <v>0.09</v>
      </c>
      <c r="I52" s="113">
        <f t="shared" si="7"/>
        <v>-5.9173696945204773E-2</v>
      </c>
      <c r="J52" s="114">
        <v>0.6</v>
      </c>
      <c r="K52" s="113">
        <f t="shared" si="8"/>
        <v>1.5718520289403237E-2</v>
      </c>
      <c r="L52" s="114">
        <v>0.93</v>
      </c>
      <c r="M52" s="115">
        <f t="shared" si="9"/>
        <v>8.0601976255770952E-2</v>
      </c>
    </row>
    <row r="53" spans="2:13" x14ac:dyDescent="0.25">
      <c r="B53" s="12">
        <v>45040</v>
      </c>
      <c r="C53" s="18">
        <v>168.77911399999999</v>
      </c>
      <c r="D53">
        <f t="shared" si="0"/>
        <v>2.8238972813238394E-2</v>
      </c>
      <c r="H53" s="112">
        <v>0.1</v>
      </c>
      <c r="I53" s="113">
        <f t="shared" si="7"/>
        <v>-5.4829724442086336E-2</v>
      </c>
      <c r="J53" s="114">
        <v>0.65</v>
      </c>
      <c r="K53" s="113">
        <f t="shared" si="8"/>
        <v>2.172700668655958E-2</v>
      </c>
      <c r="L53" s="114">
        <v>0.94</v>
      </c>
      <c r="M53" s="115">
        <f t="shared" si="9"/>
        <v>8.4534719664441288E-2</v>
      </c>
    </row>
    <row r="54" spans="2:13" x14ac:dyDescent="0.25">
      <c r="B54" s="12">
        <v>45033</v>
      </c>
      <c r="C54" s="18">
        <v>164.14385999999999</v>
      </c>
      <c r="D54">
        <f t="shared" si="0"/>
        <v>-1.149983168306612E-3</v>
      </c>
      <c r="H54" s="112">
        <v>0.11</v>
      </c>
      <c r="I54" s="113">
        <f t="shared" si="7"/>
        <v>-5.2106741879208142E-2</v>
      </c>
      <c r="J54" s="114">
        <v>0.7</v>
      </c>
      <c r="K54" s="113">
        <f t="shared" si="8"/>
        <v>2.8308065881751381E-2</v>
      </c>
      <c r="L54" s="114">
        <v>0.95</v>
      </c>
      <c r="M54" s="115">
        <f t="shared" si="9"/>
        <v>9.2201221983696735E-2</v>
      </c>
    </row>
    <row r="55" spans="2:13" x14ac:dyDescent="0.25">
      <c r="B55" s="12">
        <v>45026</v>
      </c>
      <c r="C55" s="18">
        <v>164.33284</v>
      </c>
      <c r="D55">
        <f t="shared" si="0"/>
        <v>3.340174241147631E-3</v>
      </c>
      <c r="H55" s="112">
        <v>0.12</v>
      </c>
      <c r="I55" s="113">
        <f t="shared" si="7"/>
        <v>-4.9677307532423963E-2</v>
      </c>
      <c r="J55" s="114">
        <v>0.75</v>
      </c>
      <c r="K55" s="113">
        <f t="shared" si="8"/>
        <v>3.5040076126340525E-2</v>
      </c>
      <c r="L55" s="114">
        <v>0.96</v>
      </c>
      <c r="M55" s="115">
        <f t="shared" si="9"/>
        <v>0.10573319579432428</v>
      </c>
    </row>
    <row r="56" spans="2:13" x14ac:dyDescent="0.25">
      <c r="B56" s="12">
        <v>45019</v>
      </c>
      <c r="C56" s="18">
        <v>163.78576699999999</v>
      </c>
      <c r="D56">
        <f t="shared" si="0"/>
        <v>-1.4552280800071982E-3</v>
      </c>
      <c r="H56" s="112">
        <v>0.13</v>
      </c>
      <c r="I56" s="113">
        <f t="shared" si="7"/>
        <v>-4.7119841963733866E-2</v>
      </c>
      <c r="J56" s="114">
        <v>0.8</v>
      </c>
      <c r="K56" s="113">
        <f t="shared" si="8"/>
        <v>4.370872568025419E-2</v>
      </c>
      <c r="L56" s="114">
        <v>0.97</v>
      </c>
      <c r="M56" s="115">
        <f t="shared" si="9"/>
        <v>0.11254905617609162</v>
      </c>
    </row>
    <row r="57" spans="2:13" x14ac:dyDescent="0.25">
      <c r="B57" s="12">
        <v>45012</v>
      </c>
      <c r="C57" s="18">
        <v>164.02446</v>
      </c>
      <c r="D57">
        <f t="shared" si="0"/>
        <v>2.9017026876614338E-2</v>
      </c>
      <c r="H57" s="112">
        <v>0.14000000000000001</v>
      </c>
      <c r="I57" s="113">
        <f t="shared" si="7"/>
        <v>-4.5037188037260603E-2</v>
      </c>
      <c r="J57" s="114"/>
      <c r="K57" s="113"/>
      <c r="L57" s="114">
        <v>0.98</v>
      </c>
      <c r="M57" s="115">
        <f t="shared" si="9"/>
        <v>0.12254623351738518</v>
      </c>
    </row>
    <row r="58" spans="2:13" ht="15.75" thickBot="1" x14ac:dyDescent="0.3">
      <c r="B58" s="12">
        <v>45005</v>
      </c>
      <c r="C58" s="18">
        <v>159.39917</v>
      </c>
      <c r="D58">
        <f t="shared" si="0"/>
        <v>3.3870942969409956E-2</v>
      </c>
      <c r="H58" s="116">
        <v>0.15</v>
      </c>
      <c r="I58" s="117">
        <f t="shared" si="7"/>
        <v>-4.2699263867132298E-2</v>
      </c>
      <c r="J58" s="118"/>
      <c r="K58" s="97"/>
      <c r="L58" s="119">
        <v>0.99</v>
      </c>
      <c r="M58" s="120">
        <f t="shared" si="9"/>
        <v>0.15391140166677444</v>
      </c>
    </row>
    <row r="59" spans="2:13" ht="15.75" thickBot="1" x14ac:dyDescent="0.3">
      <c r="B59" s="12">
        <v>44998</v>
      </c>
      <c r="C59" s="18">
        <v>154.17704800000001</v>
      </c>
      <c r="D59">
        <f t="shared" si="0"/>
        <v>4.377112072510414E-2</v>
      </c>
    </row>
    <row r="60" spans="2:13" x14ac:dyDescent="0.25">
      <c r="B60" s="12">
        <v>44991</v>
      </c>
      <c r="C60" s="18">
        <v>147.71154799999999</v>
      </c>
      <c r="D60">
        <f t="shared" si="0"/>
        <v>-1.6751762356310818E-2</v>
      </c>
      <c r="H60" s="121" t="s">
        <v>148</v>
      </c>
      <c r="I60" s="122"/>
    </row>
    <row r="61" spans="2:13" ht="15.75" thickBot="1" x14ac:dyDescent="0.3">
      <c r="B61" s="12">
        <v>44984</v>
      </c>
      <c r="C61" s="18">
        <v>150.22813400000001</v>
      </c>
      <c r="D61">
        <f t="shared" si="0"/>
        <v>2.9445804949728593E-2</v>
      </c>
      <c r="H61" s="123" t="s">
        <v>149</v>
      </c>
      <c r="I61" s="124"/>
    </row>
    <row r="62" spans="2:13" ht="15.75" thickBot="1" x14ac:dyDescent="0.3">
      <c r="B62" s="12">
        <v>44977</v>
      </c>
      <c r="C62" s="18">
        <v>145.93107599999999</v>
      </c>
      <c r="D62">
        <f t="shared" si="0"/>
        <v>-3.8282512423037374E-2</v>
      </c>
      <c r="H62" s="125"/>
    </row>
    <row r="63" spans="2:13" x14ac:dyDescent="0.25">
      <c r="B63" s="12">
        <v>44970</v>
      </c>
      <c r="C63" s="18">
        <v>151.74006700000001</v>
      </c>
      <c r="D63">
        <f t="shared" si="0"/>
        <v>1.1740518769022046E-2</v>
      </c>
      <c r="H63" s="121" t="s">
        <v>150</v>
      </c>
      <c r="I63" s="126"/>
    </row>
    <row r="64" spans="2:13" x14ac:dyDescent="0.25">
      <c r="B64" s="12">
        <v>44963</v>
      </c>
      <c r="C64" s="18">
        <v>149.97923299999999</v>
      </c>
      <c r="D64">
        <f t="shared" si="0"/>
        <v>-2.2589048422488212E-2</v>
      </c>
      <c r="H64" s="127" t="s">
        <v>151</v>
      </c>
      <c r="I64" s="128">
        <f>I63*(1-I60)</f>
        <v>0</v>
      </c>
    </row>
    <row r="65" spans="2:9" ht="15.75" thickBot="1" x14ac:dyDescent="0.3">
      <c r="B65" s="12">
        <v>44956</v>
      </c>
      <c r="C65" s="18">
        <v>153.44541899999999</v>
      </c>
      <c r="D65">
        <f t="shared" si="0"/>
        <v>5.872690970661032E-2</v>
      </c>
      <c r="H65" s="123" t="s">
        <v>152</v>
      </c>
      <c r="I65" s="129">
        <f>I63*(1+I61)</f>
        <v>0</v>
      </c>
    </row>
    <row r="66" spans="2:9" x14ac:dyDescent="0.25">
      <c r="B66" s="12">
        <v>44949</v>
      </c>
      <c r="C66" s="18">
        <v>144.933899</v>
      </c>
      <c r="D66">
        <f t="shared" si="0"/>
        <v>5.8460680408392696E-2</v>
      </c>
    </row>
    <row r="67" spans="2:9" x14ac:dyDescent="0.25">
      <c r="B67" s="12">
        <v>44942</v>
      </c>
      <c r="C67" s="18">
        <v>136.92894000000001</v>
      </c>
      <c r="D67">
        <f t="shared" ref="D67:D130" si="10">C67/C68-1</f>
        <v>2.30782095139479E-2</v>
      </c>
    </row>
    <row r="68" spans="2:9" x14ac:dyDescent="0.25">
      <c r="B68" s="12">
        <v>44935</v>
      </c>
      <c r="C68" s="18">
        <v>133.840149</v>
      </c>
      <c r="D68">
        <f t="shared" si="10"/>
        <v>3.9654413478380501E-2</v>
      </c>
    </row>
    <row r="69" spans="2:9" x14ac:dyDescent="0.25">
      <c r="B69" s="12">
        <v>44928</v>
      </c>
      <c r="C69" s="18">
        <v>128.735229</v>
      </c>
      <c r="D69">
        <f t="shared" si="10"/>
        <v>-2.3860858249283856E-3</v>
      </c>
    </row>
    <row r="70" spans="2:9" x14ac:dyDescent="0.25">
      <c r="B70" s="12">
        <v>44921</v>
      </c>
      <c r="C70" s="18">
        <v>129.043137</v>
      </c>
      <c r="D70">
        <f t="shared" si="10"/>
        <v>-1.4636604996767444E-2</v>
      </c>
    </row>
    <row r="71" spans="2:9" x14ac:dyDescent="0.25">
      <c r="B71" s="12">
        <v>44914</v>
      </c>
      <c r="C71" s="18">
        <v>130.959946</v>
      </c>
      <c r="D71">
        <f t="shared" si="10"/>
        <v>-1.9701250838814022E-2</v>
      </c>
    </row>
    <row r="72" spans="2:9" x14ac:dyDescent="0.25">
      <c r="B72" s="12">
        <v>44907</v>
      </c>
      <c r="C72" s="18">
        <v>133.59187299999999</v>
      </c>
      <c r="D72">
        <f t="shared" si="10"/>
        <v>-5.3812570157851014E-2</v>
      </c>
    </row>
    <row r="73" spans="2:9" x14ac:dyDescent="0.25">
      <c r="B73" s="12">
        <v>44900</v>
      </c>
      <c r="C73" s="18">
        <v>141.189651</v>
      </c>
      <c r="D73">
        <f t="shared" si="10"/>
        <v>-3.8224856104962956E-2</v>
      </c>
    </row>
    <row r="74" spans="2:9" x14ac:dyDescent="0.25">
      <c r="B74" s="12">
        <v>44893</v>
      </c>
      <c r="C74" s="18">
        <v>146.80110199999999</v>
      </c>
      <c r="D74">
        <f t="shared" si="10"/>
        <v>-2.0254584249680407E-3</v>
      </c>
    </row>
    <row r="75" spans="2:9" x14ac:dyDescent="0.25">
      <c r="B75" s="12">
        <v>44886</v>
      </c>
      <c r="C75" s="18">
        <v>147.09904499999999</v>
      </c>
      <c r="D75">
        <f t="shared" si="10"/>
        <v>-2.1019135147116175E-2</v>
      </c>
    </row>
    <row r="76" spans="2:9" x14ac:dyDescent="0.25">
      <c r="B76" s="12">
        <v>44879</v>
      </c>
      <c r="C76" s="18">
        <v>150.25732400000001</v>
      </c>
      <c r="D76">
        <f t="shared" si="10"/>
        <v>1.0621242685804555E-2</v>
      </c>
    </row>
    <row r="77" spans="2:9" x14ac:dyDescent="0.25">
      <c r="B77" s="12">
        <v>44872</v>
      </c>
      <c r="C77" s="18">
        <v>148.67817700000001</v>
      </c>
      <c r="D77">
        <f t="shared" si="10"/>
        <v>8.3598143852624318E-2</v>
      </c>
    </row>
    <row r="78" spans="2:9" x14ac:dyDescent="0.25">
      <c r="B78" s="12">
        <v>44865</v>
      </c>
      <c r="C78" s="18">
        <v>137.207855</v>
      </c>
      <c r="D78">
        <f t="shared" si="10"/>
        <v>-0.11146774198645482</v>
      </c>
    </row>
    <row r="79" spans="2:9" x14ac:dyDescent="0.25">
      <c r="B79" s="12">
        <v>44858</v>
      </c>
      <c r="C79" s="18">
        <v>154.42079200000001</v>
      </c>
      <c r="D79">
        <f t="shared" si="10"/>
        <v>5.7513416576237208E-2</v>
      </c>
    </row>
    <row r="80" spans="2:9" x14ac:dyDescent="0.25">
      <c r="B80" s="12">
        <v>44851</v>
      </c>
      <c r="C80" s="18">
        <v>146.022537</v>
      </c>
      <c r="D80">
        <f t="shared" si="10"/>
        <v>6.4243275284786128E-2</v>
      </c>
    </row>
    <row r="81" spans="2:4" x14ac:dyDescent="0.25">
      <c r="B81" s="12">
        <v>44844</v>
      </c>
      <c r="C81" s="18">
        <v>137.207855</v>
      </c>
      <c r="D81">
        <f t="shared" si="10"/>
        <v>-1.2206406862739438E-2</v>
      </c>
    </row>
    <row r="82" spans="2:4" x14ac:dyDescent="0.25">
      <c r="B82" s="12">
        <v>44837</v>
      </c>
      <c r="C82" s="18">
        <v>138.90336600000001</v>
      </c>
      <c r="D82">
        <f t="shared" si="10"/>
        <v>1.3675848899929122E-2</v>
      </c>
    </row>
    <row r="83" spans="2:4" x14ac:dyDescent="0.25">
      <c r="B83" s="12">
        <v>44830</v>
      </c>
      <c r="C83" s="18">
        <v>137.02937299999999</v>
      </c>
      <c r="D83">
        <f t="shared" si="10"/>
        <v>-8.1300171293416157E-2</v>
      </c>
    </row>
    <row r="84" spans="2:4" x14ac:dyDescent="0.25">
      <c r="B84" s="12">
        <v>44823</v>
      </c>
      <c r="C84" s="18">
        <v>149.15576200000001</v>
      </c>
      <c r="D84">
        <f t="shared" si="10"/>
        <v>-1.791652860547388E-3</v>
      </c>
    </row>
    <row r="85" spans="2:4" x14ac:dyDescent="0.25">
      <c r="B85" s="12">
        <v>44816</v>
      </c>
      <c r="C85" s="18">
        <v>149.42347699999999</v>
      </c>
      <c r="D85">
        <f t="shared" si="10"/>
        <v>-4.2384153673528102E-2</v>
      </c>
    </row>
    <row r="86" spans="2:4" x14ac:dyDescent="0.25">
      <c r="B86" s="12">
        <v>44809</v>
      </c>
      <c r="C86" s="18">
        <v>156.03697199999999</v>
      </c>
      <c r="D86">
        <f t="shared" si="10"/>
        <v>1.0012078176814265E-2</v>
      </c>
    </row>
    <row r="87" spans="2:4" x14ac:dyDescent="0.25">
      <c r="B87" s="12">
        <v>44802</v>
      </c>
      <c r="C87" s="18">
        <v>154.49020400000001</v>
      </c>
      <c r="D87">
        <f t="shared" si="10"/>
        <v>-4.7732492192960718E-2</v>
      </c>
    </row>
    <row r="88" spans="2:4" x14ac:dyDescent="0.25">
      <c r="B88" s="12">
        <v>44795</v>
      </c>
      <c r="C88" s="18">
        <v>162.234039</v>
      </c>
      <c r="D88">
        <f t="shared" si="10"/>
        <v>-4.6058778803472866E-2</v>
      </c>
    </row>
    <row r="89" spans="2:4" x14ac:dyDescent="0.25">
      <c r="B89" s="12">
        <v>44788</v>
      </c>
      <c r="C89" s="18">
        <v>170.06712300000001</v>
      </c>
      <c r="D89">
        <f t="shared" si="10"/>
        <v>-3.3701450142945566E-3</v>
      </c>
    </row>
    <row r="90" spans="2:4" x14ac:dyDescent="0.25">
      <c r="B90" s="12">
        <v>44781</v>
      </c>
      <c r="C90" s="18">
        <v>170.642212</v>
      </c>
      <c r="D90">
        <f t="shared" si="10"/>
        <v>4.22681596488097E-2</v>
      </c>
    </row>
    <row r="91" spans="2:4" x14ac:dyDescent="0.25">
      <c r="B91" s="12">
        <v>44774</v>
      </c>
      <c r="C91" s="18">
        <v>163.72198499999999</v>
      </c>
      <c r="D91">
        <f t="shared" si="10"/>
        <v>1.747597586070615E-2</v>
      </c>
    </row>
    <row r="92" spans="2:4" x14ac:dyDescent="0.25">
      <c r="B92" s="12">
        <v>44767</v>
      </c>
      <c r="C92" s="18">
        <v>160.90992700000001</v>
      </c>
      <c r="D92">
        <f t="shared" si="10"/>
        <v>5.4643392273709512E-2</v>
      </c>
    </row>
    <row r="93" spans="2:4" x14ac:dyDescent="0.25">
      <c r="B93" s="12">
        <v>44760</v>
      </c>
      <c r="C93" s="18">
        <v>152.57283000000001</v>
      </c>
      <c r="D93">
        <f t="shared" si="10"/>
        <v>2.6103675358252199E-2</v>
      </c>
    </row>
    <row r="94" spans="2:4" x14ac:dyDescent="0.25">
      <c r="B94" s="12">
        <v>44753</v>
      </c>
      <c r="C94" s="18">
        <v>148.69143700000001</v>
      </c>
      <c r="D94">
        <f t="shared" si="10"/>
        <v>2.1286835213791822E-2</v>
      </c>
    </row>
    <row r="95" spans="2:4" x14ac:dyDescent="0.25">
      <c r="B95" s="12">
        <v>44746</v>
      </c>
      <c r="C95" s="18">
        <v>145.59223900000001</v>
      </c>
      <c r="D95">
        <f t="shared" si="10"/>
        <v>5.8374623714497975E-2</v>
      </c>
    </row>
    <row r="96" spans="2:4" x14ac:dyDescent="0.25">
      <c r="B96" s="12">
        <v>44739</v>
      </c>
      <c r="C96" s="18">
        <v>137.56210300000001</v>
      </c>
      <c r="D96">
        <f t="shared" si="10"/>
        <v>-1.9271421204058448E-2</v>
      </c>
    </row>
    <row r="97" spans="2:4" x14ac:dyDescent="0.25">
      <c r="B97" s="12">
        <v>44732</v>
      </c>
      <c r="C97" s="18">
        <v>140.26521299999999</v>
      </c>
      <c r="D97">
        <f t="shared" si="10"/>
        <v>7.6771003685235595E-2</v>
      </c>
    </row>
    <row r="98" spans="2:4" x14ac:dyDescent="0.25">
      <c r="B98" s="12">
        <v>44725</v>
      </c>
      <c r="C98" s="18">
        <v>130.26466400000001</v>
      </c>
      <c r="D98">
        <f t="shared" si="10"/>
        <v>-4.061845532861208E-2</v>
      </c>
    </row>
    <row r="99" spans="2:4" x14ac:dyDescent="0.25">
      <c r="B99" s="12">
        <v>44718</v>
      </c>
      <c r="C99" s="18">
        <v>135.779831</v>
      </c>
      <c r="D99">
        <f t="shared" si="10"/>
        <v>-5.6747674159031924E-2</v>
      </c>
    </row>
    <row r="100" spans="2:4" x14ac:dyDescent="0.25">
      <c r="B100" s="12">
        <v>44711</v>
      </c>
      <c r="C100" s="18">
        <v>143.948578</v>
      </c>
      <c r="D100">
        <f t="shared" si="10"/>
        <v>-2.8468371635690937E-2</v>
      </c>
    </row>
    <row r="101" spans="2:4" x14ac:dyDescent="0.25">
      <c r="B101" s="12">
        <v>44704</v>
      </c>
      <c r="C101" s="18">
        <v>148.166641</v>
      </c>
      <c r="D101">
        <f t="shared" si="10"/>
        <v>8.757899595927765E-2</v>
      </c>
    </row>
    <row r="102" spans="2:4" x14ac:dyDescent="0.25">
      <c r="B102" s="12">
        <v>44697</v>
      </c>
      <c r="C102" s="18">
        <v>136.23529099999999</v>
      </c>
      <c r="D102">
        <f t="shared" si="10"/>
        <v>-6.4713593821843607E-2</v>
      </c>
    </row>
    <row r="103" spans="2:4" x14ac:dyDescent="0.25">
      <c r="B103" s="12">
        <v>44690</v>
      </c>
      <c r="C103" s="18">
        <v>145.661575</v>
      </c>
      <c r="D103">
        <f t="shared" si="10"/>
        <v>-6.3287444817770711E-2</v>
      </c>
    </row>
    <row r="104" spans="2:4" x14ac:dyDescent="0.25">
      <c r="B104" s="12">
        <v>44683</v>
      </c>
      <c r="C104" s="18">
        <v>155.50296</v>
      </c>
      <c r="D104">
        <f t="shared" si="10"/>
        <v>-2.3468397538214392E-3</v>
      </c>
    </row>
    <row r="105" spans="2:4" x14ac:dyDescent="0.25">
      <c r="B105" s="12">
        <v>44676</v>
      </c>
      <c r="C105" s="18">
        <v>155.86875900000001</v>
      </c>
      <c r="D105">
        <f t="shared" si="10"/>
        <v>-2.5588772682810346E-2</v>
      </c>
    </row>
    <row r="106" spans="2:4" x14ac:dyDescent="0.25">
      <c r="B106" s="12">
        <v>44669</v>
      </c>
      <c r="C106" s="18">
        <v>159.96198999999999</v>
      </c>
      <c r="D106">
        <f t="shared" si="10"/>
        <v>-2.1174966438975762E-2</v>
      </c>
    </row>
    <row r="107" spans="2:4" x14ac:dyDescent="0.25">
      <c r="B107" s="12">
        <v>44662</v>
      </c>
      <c r="C107" s="18">
        <v>163.42245500000001</v>
      </c>
      <c r="D107">
        <f t="shared" si="10"/>
        <v>-2.822039012030253E-2</v>
      </c>
    </row>
    <row r="108" spans="2:4" x14ac:dyDescent="0.25">
      <c r="B108" s="12">
        <v>44655</v>
      </c>
      <c r="C108" s="18">
        <v>168.168228</v>
      </c>
      <c r="D108">
        <f t="shared" si="10"/>
        <v>-2.4209729496853183E-2</v>
      </c>
    </row>
    <row r="109" spans="2:4" x14ac:dyDescent="0.25">
      <c r="B109" s="12">
        <v>44648</v>
      </c>
      <c r="C109" s="18">
        <v>172.34054599999999</v>
      </c>
      <c r="D109">
        <f t="shared" si="10"/>
        <v>-2.3465967886210359E-3</v>
      </c>
    </row>
    <row r="110" spans="2:4" x14ac:dyDescent="0.25">
      <c r="B110" s="12">
        <v>44641</v>
      </c>
      <c r="C110" s="18">
        <v>172.74591100000001</v>
      </c>
      <c r="D110">
        <f t="shared" si="10"/>
        <v>6.5495685815330607E-2</v>
      </c>
    </row>
    <row r="111" spans="2:4" x14ac:dyDescent="0.25">
      <c r="B111" s="12">
        <v>44634</v>
      </c>
      <c r="C111" s="18">
        <v>162.127274</v>
      </c>
      <c r="D111">
        <f t="shared" si="10"/>
        <v>5.9781686661925404E-2</v>
      </c>
    </row>
    <row r="112" spans="2:4" x14ac:dyDescent="0.25">
      <c r="B112" s="12">
        <v>44627</v>
      </c>
      <c r="C112" s="18">
        <v>152.98176599999999</v>
      </c>
      <c r="D112">
        <f t="shared" si="10"/>
        <v>-5.1725166793995525E-2</v>
      </c>
    </row>
    <row r="113" spans="2:4" x14ac:dyDescent="0.25">
      <c r="B113" s="12">
        <v>44620</v>
      </c>
      <c r="C113" s="18">
        <v>161.326401</v>
      </c>
      <c r="D113">
        <f t="shared" si="10"/>
        <v>-1.0191129650755193E-2</v>
      </c>
    </row>
    <row r="114" spans="2:4" x14ac:dyDescent="0.25">
      <c r="B114" s="12">
        <v>44613</v>
      </c>
      <c r="C114" s="18">
        <v>162.987427</v>
      </c>
      <c r="D114">
        <f t="shared" si="10"/>
        <v>-1.4644342838714408E-2</v>
      </c>
    </row>
    <row r="115" spans="2:4" x14ac:dyDescent="0.25">
      <c r="B115" s="12">
        <v>44606</v>
      </c>
      <c r="C115" s="18">
        <v>165.40974399999999</v>
      </c>
      <c r="D115">
        <f t="shared" si="10"/>
        <v>-7.9460103003564653E-3</v>
      </c>
    </row>
    <row r="116" spans="2:4" x14ac:dyDescent="0.25">
      <c r="B116" s="12">
        <v>44599</v>
      </c>
      <c r="C116" s="18">
        <v>166.73461900000001</v>
      </c>
      <c r="D116">
        <f t="shared" si="10"/>
        <v>-2.0506655141866781E-2</v>
      </c>
    </row>
    <row r="117" spans="2:4" x14ac:dyDescent="0.25">
      <c r="B117" s="12">
        <v>44592</v>
      </c>
      <c r="C117" s="18">
        <v>170.22537199999999</v>
      </c>
      <c r="D117">
        <f t="shared" si="10"/>
        <v>1.2094077139112258E-2</v>
      </c>
    </row>
    <row r="118" spans="2:4" x14ac:dyDescent="0.25">
      <c r="B118" s="12">
        <v>44585</v>
      </c>
      <c r="C118" s="18">
        <v>168.19125399999999</v>
      </c>
      <c r="D118">
        <f t="shared" si="10"/>
        <v>4.8765498599784518E-2</v>
      </c>
    </row>
    <row r="119" spans="2:4" x14ac:dyDescent="0.25">
      <c r="B119" s="12">
        <v>44578</v>
      </c>
      <c r="C119" s="18">
        <v>160.37069700000001</v>
      </c>
      <c r="D119">
        <f t="shared" si="10"/>
        <v>-6.1593357465050236E-2</v>
      </c>
    </row>
    <row r="120" spans="2:4" x14ac:dyDescent="0.25">
      <c r="B120" s="12">
        <v>44571</v>
      </c>
      <c r="C120" s="18">
        <v>170.896805</v>
      </c>
      <c r="D120">
        <f t="shared" si="10"/>
        <v>5.2274155734060024E-3</v>
      </c>
    </row>
    <row r="121" spans="2:4" x14ac:dyDescent="0.25">
      <c r="B121" s="12">
        <v>44564</v>
      </c>
      <c r="C121" s="18">
        <v>170.00810200000001</v>
      </c>
      <c r="D121">
        <f t="shared" si="10"/>
        <v>-3.0410578396289023E-2</v>
      </c>
    </row>
    <row r="122" spans="2:4" x14ac:dyDescent="0.25">
      <c r="B122" s="12">
        <v>44557</v>
      </c>
      <c r="C122" s="18">
        <v>175.34030200000001</v>
      </c>
      <c r="D122">
        <f t="shared" si="10"/>
        <v>7.3177423289561006E-3</v>
      </c>
    </row>
    <row r="123" spans="2:4" x14ac:dyDescent="0.25">
      <c r="B123" s="12">
        <v>44550</v>
      </c>
      <c r="C123" s="18">
        <v>174.06652800000001</v>
      </c>
      <c r="D123">
        <f t="shared" si="10"/>
        <v>3.0034047425815391E-2</v>
      </c>
    </row>
    <row r="124" spans="2:4" x14ac:dyDescent="0.25">
      <c r="B124" s="12">
        <v>44543</v>
      </c>
      <c r="C124" s="18">
        <v>168.99104299999999</v>
      </c>
      <c r="D124">
        <f t="shared" si="10"/>
        <v>-4.6308267925236346E-2</v>
      </c>
    </row>
    <row r="125" spans="2:4" x14ac:dyDescent="0.25">
      <c r="B125" s="12">
        <v>44536</v>
      </c>
      <c r="C125" s="18">
        <v>177.19671600000001</v>
      </c>
      <c r="D125">
        <f t="shared" si="10"/>
        <v>0.10881111556938206</v>
      </c>
    </row>
    <row r="126" spans="2:4" x14ac:dyDescent="0.25">
      <c r="B126" s="12">
        <v>44529</v>
      </c>
      <c r="C126" s="18">
        <v>159.80784600000001</v>
      </c>
      <c r="D126">
        <f t="shared" si="10"/>
        <v>3.2077052613770585E-2</v>
      </c>
    </row>
    <row r="127" spans="2:4" x14ac:dyDescent="0.25">
      <c r="B127" s="12">
        <v>44522</v>
      </c>
      <c r="C127" s="18">
        <v>154.841003</v>
      </c>
      <c r="D127">
        <f t="shared" si="10"/>
        <v>-2.3294834994635027E-2</v>
      </c>
    </row>
    <row r="128" spans="2:4" x14ac:dyDescent="0.25">
      <c r="B128" s="12">
        <v>44515</v>
      </c>
      <c r="C128" s="18">
        <v>158.53402700000001</v>
      </c>
      <c r="D128">
        <f t="shared" si="10"/>
        <v>7.0404559298501201E-2</v>
      </c>
    </row>
    <row r="129" spans="2:4" x14ac:dyDescent="0.25">
      <c r="B129" s="12">
        <v>44508</v>
      </c>
      <c r="C129" s="18">
        <v>148.10664399999999</v>
      </c>
      <c r="D129">
        <f t="shared" si="10"/>
        <v>-7.0800264301966731E-3</v>
      </c>
    </row>
    <row r="130" spans="2:4" x14ac:dyDescent="0.25">
      <c r="B130" s="12">
        <v>44501</v>
      </c>
      <c r="C130" s="18">
        <v>149.16272000000001</v>
      </c>
      <c r="D130">
        <f t="shared" si="10"/>
        <v>9.8797627909086305E-3</v>
      </c>
    </row>
    <row r="131" spans="2:4" x14ac:dyDescent="0.25">
      <c r="B131" s="12">
        <v>44494</v>
      </c>
      <c r="C131" s="18">
        <v>147.70344499999999</v>
      </c>
      <c r="D131">
        <f t="shared" ref="D131:D194" si="11">C131/C132-1</f>
        <v>7.4651013566056079E-3</v>
      </c>
    </row>
    <row r="132" spans="2:4" x14ac:dyDescent="0.25">
      <c r="B132" s="12">
        <v>44487</v>
      </c>
      <c r="C132" s="18">
        <v>146.608994</v>
      </c>
      <c r="D132">
        <f t="shared" si="11"/>
        <v>2.6581350152587113E-2</v>
      </c>
    </row>
    <row r="133" spans="2:4" x14ac:dyDescent="0.25">
      <c r="B133" s="12">
        <v>44480</v>
      </c>
      <c r="C133" s="18">
        <v>142.812836</v>
      </c>
      <c r="D133">
        <f t="shared" si="11"/>
        <v>1.3575884183501197E-2</v>
      </c>
    </row>
    <row r="134" spans="2:4" x14ac:dyDescent="0.25">
      <c r="B134" s="12">
        <v>44473</v>
      </c>
      <c r="C134" s="18">
        <v>140.89999399999999</v>
      </c>
      <c r="D134">
        <f t="shared" si="11"/>
        <v>1.7523557302536741E-3</v>
      </c>
    </row>
    <row r="135" spans="2:4" x14ac:dyDescent="0.25">
      <c r="B135" s="12">
        <v>44466</v>
      </c>
      <c r="C135" s="18">
        <v>140.65351899999999</v>
      </c>
      <c r="D135">
        <f t="shared" si="11"/>
        <v>-2.9063412232158581E-2</v>
      </c>
    </row>
    <row r="136" spans="2:4" x14ac:dyDescent="0.25">
      <c r="B136" s="12">
        <v>44459</v>
      </c>
      <c r="C136" s="18">
        <v>144.863754</v>
      </c>
      <c r="D136">
        <f t="shared" si="11"/>
        <v>5.8880770688889417E-3</v>
      </c>
    </row>
    <row r="137" spans="2:4" x14ac:dyDescent="0.25">
      <c r="B137" s="12">
        <v>44452</v>
      </c>
      <c r="C137" s="18">
        <v>144.01577800000001</v>
      </c>
      <c r="D137">
        <f t="shared" si="11"/>
        <v>-1.9534172353108392E-2</v>
      </c>
    </row>
    <row r="138" spans="2:4" x14ac:dyDescent="0.25">
      <c r="B138" s="12">
        <v>44445</v>
      </c>
      <c r="C138" s="18">
        <v>146.88505599999999</v>
      </c>
      <c r="D138">
        <f t="shared" si="11"/>
        <v>-3.4543086721502414E-2</v>
      </c>
    </row>
    <row r="139" spans="2:4" x14ac:dyDescent="0.25">
      <c r="B139" s="12">
        <v>44438</v>
      </c>
      <c r="C139" s="18">
        <v>152.140457</v>
      </c>
      <c r="D139">
        <f t="shared" si="11"/>
        <v>3.8357786469726873E-2</v>
      </c>
    </row>
    <row r="140" spans="2:4" x14ac:dyDescent="0.25">
      <c r="B140" s="12">
        <v>44431</v>
      </c>
      <c r="C140" s="18">
        <v>146.520264</v>
      </c>
      <c r="D140">
        <f t="shared" si="11"/>
        <v>2.7668568110501557E-3</v>
      </c>
    </row>
    <row r="141" spans="2:4" x14ac:dyDescent="0.25">
      <c r="B141" s="12">
        <v>44424</v>
      </c>
      <c r="C141" s="18">
        <v>146.115982</v>
      </c>
      <c r="D141">
        <f t="shared" si="11"/>
        <v>-6.1033814228730332E-3</v>
      </c>
    </row>
    <row r="142" spans="2:4" x14ac:dyDescent="0.25">
      <c r="B142" s="12">
        <v>44417</v>
      </c>
      <c r="C142" s="18">
        <v>147.01326</v>
      </c>
      <c r="D142">
        <f t="shared" si="11"/>
        <v>2.1783367004777343E-2</v>
      </c>
    </row>
    <row r="143" spans="2:4" x14ac:dyDescent="0.25">
      <c r="B143" s="12">
        <v>44410</v>
      </c>
      <c r="C143" s="18">
        <v>143.87908899999999</v>
      </c>
      <c r="D143">
        <f t="shared" si="11"/>
        <v>1.9196269303438651E-3</v>
      </c>
    </row>
    <row r="144" spans="2:4" x14ac:dyDescent="0.25">
      <c r="B144" s="12">
        <v>44403</v>
      </c>
      <c r="C144" s="18">
        <v>143.60342399999999</v>
      </c>
      <c r="D144">
        <f t="shared" si="11"/>
        <v>-1.8174402828049829E-2</v>
      </c>
    </row>
    <row r="145" spans="2:4" x14ac:dyDescent="0.25">
      <c r="B145" s="12">
        <v>44396</v>
      </c>
      <c r="C145" s="18">
        <v>146.26164199999999</v>
      </c>
      <c r="D145">
        <f t="shared" si="11"/>
        <v>1.4823310358799135E-2</v>
      </c>
    </row>
    <row r="146" spans="2:4" x14ac:dyDescent="0.25">
      <c r="B146" s="12">
        <v>44389</v>
      </c>
      <c r="C146" s="18">
        <v>144.12522899999999</v>
      </c>
      <c r="D146">
        <f t="shared" si="11"/>
        <v>8.820863629642739E-3</v>
      </c>
    </row>
    <row r="147" spans="2:4" x14ac:dyDescent="0.25">
      <c r="B147" s="12">
        <v>44382</v>
      </c>
      <c r="C147" s="18">
        <v>142.865036</v>
      </c>
      <c r="D147">
        <f t="shared" si="11"/>
        <v>3.6796125808125968E-2</v>
      </c>
    </row>
    <row r="148" spans="2:4" x14ac:dyDescent="0.25">
      <c r="B148" s="12">
        <v>44375</v>
      </c>
      <c r="C148" s="18">
        <v>137.794724</v>
      </c>
      <c r="D148">
        <f t="shared" si="11"/>
        <v>5.1461142463903542E-2</v>
      </c>
    </row>
    <row r="149" spans="2:4" x14ac:dyDescent="0.25">
      <c r="B149" s="12">
        <v>44368</v>
      </c>
      <c r="C149" s="18">
        <v>131.05070499999999</v>
      </c>
      <c r="D149">
        <f t="shared" si="11"/>
        <v>2.0312669301018493E-2</v>
      </c>
    </row>
    <row r="150" spans="2:4" x14ac:dyDescent="0.25">
      <c r="B150" s="12">
        <v>44361</v>
      </c>
      <c r="C150" s="18">
        <v>128.441711</v>
      </c>
      <c r="D150">
        <f t="shared" si="11"/>
        <v>2.4421095139895543E-2</v>
      </c>
    </row>
    <row r="151" spans="2:4" x14ac:dyDescent="0.25">
      <c r="B151" s="12">
        <v>44354</v>
      </c>
      <c r="C151" s="18">
        <v>125.37979900000001</v>
      </c>
      <c r="D151">
        <f t="shared" si="11"/>
        <v>1.1597330882689549E-2</v>
      </c>
    </row>
    <row r="152" spans="2:4" x14ac:dyDescent="0.25">
      <c r="B152" s="12">
        <v>44347</v>
      </c>
      <c r="C152" s="18">
        <v>123.942398</v>
      </c>
      <c r="D152">
        <f t="shared" si="11"/>
        <v>1.0272134855108028E-2</v>
      </c>
    </row>
    <row r="153" spans="2:4" x14ac:dyDescent="0.25">
      <c r="B153" s="12">
        <v>44340</v>
      </c>
      <c r="C153" s="18">
        <v>122.68219000000001</v>
      </c>
      <c r="D153">
        <f t="shared" si="11"/>
        <v>-6.5375593441093782E-3</v>
      </c>
    </row>
    <row r="154" spans="2:4" x14ac:dyDescent="0.25">
      <c r="B154" s="12">
        <v>44333</v>
      </c>
      <c r="C154" s="18">
        <v>123.48951</v>
      </c>
      <c r="D154">
        <f t="shared" si="11"/>
        <v>-1.5849147317846035E-2</v>
      </c>
    </row>
    <row r="155" spans="2:4" x14ac:dyDescent="0.25">
      <c r="B155" s="12">
        <v>44326</v>
      </c>
      <c r="C155" s="18">
        <v>125.478233</v>
      </c>
      <c r="D155">
        <f t="shared" si="11"/>
        <v>-1.9534165902343581E-2</v>
      </c>
    </row>
    <row r="156" spans="2:4" x14ac:dyDescent="0.25">
      <c r="B156" s="12">
        <v>44319</v>
      </c>
      <c r="C156" s="18">
        <v>127.97817999999999</v>
      </c>
      <c r="D156">
        <f t="shared" si="11"/>
        <v>-9.508612618456258E-3</v>
      </c>
    </row>
    <row r="157" spans="2:4" x14ac:dyDescent="0.25">
      <c r="B157" s="12">
        <v>44312</v>
      </c>
      <c r="C157" s="18">
        <v>129.20675700000001</v>
      </c>
      <c r="D157">
        <f t="shared" si="11"/>
        <v>-2.1292508660161302E-2</v>
      </c>
    </row>
    <row r="158" spans="2:4" x14ac:dyDescent="0.25">
      <c r="B158" s="12">
        <v>44305</v>
      </c>
      <c r="C158" s="18">
        <v>132.01774599999999</v>
      </c>
      <c r="D158">
        <f t="shared" si="11"/>
        <v>1.1928367486786495E-3</v>
      </c>
    </row>
    <row r="159" spans="2:4" x14ac:dyDescent="0.25">
      <c r="B159" s="12">
        <v>44298</v>
      </c>
      <c r="C159" s="18">
        <v>131.86045799999999</v>
      </c>
      <c r="D159">
        <f t="shared" si="11"/>
        <v>8.7219491396295368E-3</v>
      </c>
    </row>
    <row r="160" spans="2:4" x14ac:dyDescent="0.25">
      <c r="B160" s="12">
        <v>44291</v>
      </c>
      <c r="C160" s="18">
        <v>130.72032200000001</v>
      </c>
      <c r="D160">
        <f t="shared" si="11"/>
        <v>8.1300771514306591E-2</v>
      </c>
    </row>
    <row r="161" spans="2:4" x14ac:dyDescent="0.25">
      <c r="B161" s="12">
        <v>44284</v>
      </c>
      <c r="C161" s="18">
        <v>120.89173099999999</v>
      </c>
      <c r="D161">
        <f t="shared" si="11"/>
        <v>1.4767667404867568E-2</v>
      </c>
    </row>
    <row r="162" spans="2:4" x14ac:dyDescent="0.25">
      <c r="B162" s="12">
        <v>44277</v>
      </c>
      <c r="C162" s="18">
        <v>119.132423</v>
      </c>
      <c r="D162">
        <f t="shared" si="11"/>
        <v>1.0167575447099786E-2</v>
      </c>
    </row>
    <row r="163" spans="2:4" x14ac:dyDescent="0.25">
      <c r="B163" s="12">
        <v>44270</v>
      </c>
      <c r="C163" s="18">
        <v>117.93332700000001</v>
      </c>
      <c r="D163">
        <f t="shared" si="11"/>
        <v>-8.593077407479055E-3</v>
      </c>
    </row>
    <row r="164" spans="2:4" x14ac:dyDescent="0.25">
      <c r="B164" s="12">
        <v>44263</v>
      </c>
      <c r="C164" s="18">
        <v>118.955521</v>
      </c>
      <c r="D164">
        <f t="shared" si="11"/>
        <v>-3.21199711373088E-3</v>
      </c>
    </row>
    <row r="165" spans="2:4" x14ac:dyDescent="0.25">
      <c r="B165" s="12">
        <v>44256</v>
      </c>
      <c r="C165" s="18">
        <v>119.338837</v>
      </c>
      <c r="D165">
        <f t="shared" si="11"/>
        <v>1.319541245856426E-3</v>
      </c>
    </row>
    <row r="166" spans="2:4" x14ac:dyDescent="0.25">
      <c r="B166" s="12">
        <v>44249</v>
      </c>
      <c r="C166" s="18">
        <v>119.181572</v>
      </c>
      <c r="D166">
        <f t="shared" si="11"/>
        <v>-6.6297195359230843E-2</v>
      </c>
    </row>
    <row r="167" spans="2:4" x14ac:dyDescent="0.25">
      <c r="B167" s="12">
        <v>44242</v>
      </c>
      <c r="C167" s="18">
        <v>127.644012</v>
      </c>
      <c r="D167">
        <f t="shared" si="11"/>
        <v>-4.0629181965991856E-2</v>
      </c>
    </row>
    <row r="168" spans="2:4" x14ac:dyDescent="0.25">
      <c r="B168" s="12">
        <v>44235</v>
      </c>
      <c r="C168" s="18">
        <v>133.049713</v>
      </c>
      <c r="D168">
        <f t="shared" si="11"/>
        <v>-8.684804130484558E-3</v>
      </c>
    </row>
    <row r="169" spans="2:4" x14ac:dyDescent="0.25">
      <c r="B169" s="12">
        <v>44228</v>
      </c>
      <c r="C169" s="18">
        <v>134.21534700000001</v>
      </c>
      <c r="D169">
        <f t="shared" si="11"/>
        <v>3.6374700479876454E-2</v>
      </c>
    </row>
    <row r="170" spans="2:4" x14ac:dyDescent="0.25">
      <c r="B170" s="12">
        <v>44221</v>
      </c>
      <c r="C170" s="18">
        <v>129.50465399999999</v>
      </c>
      <c r="D170">
        <f t="shared" si="11"/>
        <v>-5.1125443478504562E-2</v>
      </c>
    </row>
    <row r="171" spans="2:4" x14ac:dyDescent="0.25">
      <c r="B171" s="12">
        <v>44214</v>
      </c>
      <c r="C171" s="18">
        <v>136.48237599999999</v>
      </c>
      <c r="D171">
        <f t="shared" si="11"/>
        <v>9.3833640240708061E-2</v>
      </c>
    </row>
    <row r="172" spans="2:4" x14ac:dyDescent="0.25">
      <c r="B172" s="12">
        <v>44207</v>
      </c>
      <c r="C172" s="18">
        <v>124.774345</v>
      </c>
      <c r="D172">
        <f t="shared" si="11"/>
        <v>-3.7183003137777559E-2</v>
      </c>
    </row>
    <row r="173" spans="2:4" x14ac:dyDescent="0.25">
      <c r="B173" s="12">
        <v>44200</v>
      </c>
      <c r="C173" s="18">
        <v>129.59300200000001</v>
      </c>
      <c r="D173">
        <f t="shared" si="11"/>
        <v>-4.8230828146555993E-3</v>
      </c>
    </row>
    <row r="174" spans="2:4" x14ac:dyDescent="0.25">
      <c r="B174" s="12">
        <v>44193</v>
      </c>
      <c r="C174" s="18">
        <v>130.221069</v>
      </c>
      <c r="D174">
        <f t="shared" si="11"/>
        <v>5.4559085878060909E-3</v>
      </c>
    </row>
    <row r="175" spans="2:4" x14ac:dyDescent="0.25">
      <c r="B175" s="12">
        <v>44186</v>
      </c>
      <c r="C175" s="18">
        <v>129.51445000000001</v>
      </c>
      <c r="D175">
        <f t="shared" si="11"/>
        <v>4.1923129486828969E-2</v>
      </c>
    </row>
    <row r="176" spans="2:4" x14ac:dyDescent="0.25">
      <c r="B176" s="12">
        <v>44179</v>
      </c>
      <c r="C176" s="18">
        <v>124.303268</v>
      </c>
      <c r="D176">
        <f t="shared" si="11"/>
        <v>3.4719512478955217E-2</v>
      </c>
    </row>
    <row r="177" spans="2:4" x14ac:dyDescent="0.25">
      <c r="B177" s="12">
        <v>44172</v>
      </c>
      <c r="C177" s="18">
        <v>120.13233200000001</v>
      </c>
      <c r="D177">
        <f t="shared" si="11"/>
        <v>1.3086440681258082E-3</v>
      </c>
    </row>
    <row r="178" spans="2:4" x14ac:dyDescent="0.25">
      <c r="B178" s="12">
        <v>44165</v>
      </c>
      <c r="C178" s="18">
        <v>119.97532699999999</v>
      </c>
      <c r="D178">
        <f t="shared" si="11"/>
        <v>4.8546133461384811E-2</v>
      </c>
    </row>
    <row r="179" spans="2:4" x14ac:dyDescent="0.25">
      <c r="B179" s="12">
        <v>44158</v>
      </c>
      <c r="C179" s="18">
        <v>114.420647</v>
      </c>
      <c r="D179">
        <f t="shared" si="11"/>
        <v>-6.3914235374414874E-3</v>
      </c>
    </row>
    <row r="180" spans="2:4" x14ac:dyDescent="0.25">
      <c r="B180" s="12">
        <v>44151</v>
      </c>
      <c r="C180" s="18">
        <v>115.156662</v>
      </c>
      <c r="D180">
        <f t="shared" si="11"/>
        <v>-1.6099558983491025E-2</v>
      </c>
    </row>
    <row r="181" spans="2:4" x14ac:dyDescent="0.25">
      <c r="B181" s="12">
        <v>44144</v>
      </c>
      <c r="C181" s="18">
        <v>117.04097</v>
      </c>
      <c r="D181">
        <f t="shared" si="11"/>
        <v>6.536109592160555E-3</v>
      </c>
    </row>
    <row r="182" spans="2:4" x14ac:dyDescent="0.25">
      <c r="B182" s="12">
        <v>44137</v>
      </c>
      <c r="C182" s="18">
        <v>116.280945</v>
      </c>
      <c r="D182">
        <f t="shared" si="11"/>
        <v>9.0299445196053263E-2</v>
      </c>
    </row>
    <row r="183" spans="2:4" x14ac:dyDescent="0.25">
      <c r="B183" s="12">
        <v>44130</v>
      </c>
      <c r="C183" s="18">
        <v>106.65046700000001</v>
      </c>
      <c r="D183">
        <f t="shared" si="11"/>
        <v>-5.3720516846451516E-2</v>
      </c>
    </row>
    <row r="184" spans="2:4" x14ac:dyDescent="0.25">
      <c r="B184" s="12">
        <v>44123</v>
      </c>
      <c r="C184" s="18">
        <v>112.70504</v>
      </c>
      <c r="D184">
        <f t="shared" si="11"/>
        <v>-3.3439673655800251E-2</v>
      </c>
    </row>
    <row r="185" spans="2:4" x14ac:dyDescent="0.25">
      <c r="B185" s="12">
        <v>44116</v>
      </c>
      <c r="C185" s="18">
        <v>116.604248</v>
      </c>
      <c r="D185">
        <f t="shared" si="11"/>
        <v>1.7526011415423204E-2</v>
      </c>
    </row>
    <row r="186" spans="2:4" x14ac:dyDescent="0.25">
      <c r="B186" s="12">
        <v>44109</v>
      </c>
      <c r="C186" s="18">
        <v>114.59584</v>
      </c>
      <c r="D186">
        <f t="shared" si="11"/>
        <v>3.494949935932401E-2</v>
      </c>
    </row>
    <row r="187" spans="2:4" x14ac:dyDescent="0.25">
      <c r="B187" s="12">
        <v>44102</v>
      </c>
      <c r="C187" s="18">
        <v>110.726021</v>
      </c>
      <c r="D187">
        <f t="shared" si="11"/>
        <v>6.5904910370864211E-3</v>
      </c>
    </row>
    <row r="188" spans="2:4" x14ac:dyDescent="0.25">
      <c r="B188" s="12">
        <v>44095</v>
      </c>
      <c r="C188" s="18">
        <v>110.00106</v>
      </c>
      <c r="D188">
        <f t="shared" si="11"/>
        <v>5.0917383279528661E-2</v>
      </c>
    </row>
    <row r="189" spans="2:4" x14ac:dyDescent="0.25">
      <c r="B189" s="12">
        <v>44088</v>
      </c>
      <c r="C189" s="18">
        <v>104.671463</v>
      </c>
      <c r="D189">
        <f t="shared" si="11"/>
        <v>-4.6071496265568279E-2</v>
      </c>
    </row>
    <row r="190" spans="2:4" x14ac:dyDescent="0.25">
      <c r="B190" s="12">
        <v>44081</v>
      </c>
      <c r="C190" s="18">
        <v>109.726738</v>
      </c>
      <c r="D190">
        <f t="shared" si="11"/>
        <v>-7.4074120641931751E-2</v>
      </c>
    </row>
    <row r="191" spans="2:4" x14ac:dyDescent="0.25">
      <c r="B191" s="12">
        <v>44074</v>
      </c>
      <c r="C191" s="18">
        <v>118.50488300000001</v>
      </c>
      <c r="D191">
        <f t="shared" si="11"/>
        <v>-3.0827549206987825E-2</v>
      </c>
    </row>
    <row r="192" spans="2:4" x14ac:dyDescent="0.25">
      <c r="B192" s="12">
        <v>44067</v>
      </c>
      <c r="C192" s="18">
        <v>122.2743</v>
      </c>
      <c r="D192">
        <f t="shared" si="11"/>
        <v>3.5177283265193093E-3</v>
      </c>
    </row>
    <row r="193" spans="2:4" x14ac:dyDescent="0.25">
      <c r="B193" s="12">
        <v>44060</v>
      </c>
      <c r="C193" s="18">
        <v>121.84568</v>
      </c>
      <c r="D193">
        <f t="shared" si="11"/>
        <v>8.2348970811748634E-2</v>
      </c>
    </row>
    <row r="194" spans="2:4" x14ac:dyDescent="0.25">
      <c r="B194" s="12">
        <v>44053</v>
      </c>
      <c r="C194" s="18">
        <v>112.575226</v>
      </c>
      <c r="D194">
        <f t="shared" si="11"/>
        <v>3.6019064221788799E-2</v>
      </c>
    </row>
    <row r="195" spans="2:4" x14ac:dyDescent="0.25">
      <c r="B195" s="12">
        <v>44046</v>
      </c>
      <c r="C195" s="18">
        <v>108.66134599999999</v>
      </c>
      <c r="D195">
        <f t="shared" ref="D195:D258" si="12">C195/C196-1</f>
        <v>4.5666438000937504E-2</v>
      </c>
    </row>
    <row r="196" spans="2:4" x14ac:dyDescent="0.25">
      <c r="B196" s="12">
        <v>44039</v>
      </c>
      <c r="C196" s="18">
        <v>103.91587800000001</v>
      </c>
      <c r="D196">
        <f t="shared" si="12"/>
        <v>0.14733032186188622</v>
      </c>
    </row>
    <row r="197" spans="2:4" x14ac:dyDescent="0.25">
      <c r="B197" s="12">
        <v>44032</v>
      </c>
      <c r="C197" s="18">
        <v>90.571892000000005</v>
      </c>
      <c r="D197">
        <f t="shared" si="12"/>
        <v>-3.8540381713044303E-2</v>
      </c>
    </row>
    <row r="198" spans="2:4" x14ac:dyDescent="0.25">
      <c r="B198" s="12">
        <v>44025</v>
      </c>
      <c r="C198" s="18">
        <v>94.202492000000007</v>
      </c>
      <c r="D198">
        <f t="shared" si="12"/>
        <v>4.2482093486149175E-3</v>
      </c>
    </row>
    <row r="199" spans="2:4" x14ac:dyDescent="0.25">
      <c r="B199" s="12">
        <v>44018</v>
      </c>
      <c r="C199" s="18">
        <v>93.803993000000006</v>
      </c>
      <c r="D199">
        <f t="shared" si="12"/>
        <v>5.3747732432531947E-2</v>
      </c>
    </row>
    <row r="200" spans="2:4" x14ac:dyDescent="0.25">
      <c r="B200" s="12">
        <v>44011</v>
      </c>
      <c r="C200" s="18">
        <v>89.019401999999999</v>
      </c>
      <c r="D200">
        <f t="shared" si="12"/>
        <v>2.9635507854007592E-2</v>
      </c>
    </row>
    <row r="201" spans="2:4" x14ac:dyDescent="0.25">
      <c r="B201" s="12">
        <v>44004</v>
      </c>
      <c r="C201" s="18">
        <v>86.457199000000003</v>
      </c>
      <c r="D201">
        <f t="shared" si="12"/>
        <v>1.118024276456997E-2</v>
      </c>
    </row>
    <row r="202" spans="2:4" x14ac:dyDescent="0.25">
      <c r="B202" s="12">
        <v>43997</v>
      </c>
      <c r="C202" s="18">
        <v>85.501273999999995</v>
      </c>
      <c r="D202">
        <f t="shared" si="12"/>
        <v>3.2231422788362663E-2</v>
      </c>
    </row>
    <row r="203" spans="2:4" x14ac:dyDescent="0.25">
      <c r="B203" s="12">
        <v>43990</v>
      </c>
      <c r="C203" s="18">
        <v>82.831496999999999</v>
      </c>
      <c r="D203">
        <f t="shared" si="12"/>
        <v>2.2021065098455805E-2</v>
      </c>
    </row>
    <row r="204" spans="2:4" x14ac:dyDescent="0.25">
      <c r="B204" s="12">
        <v>43983</v>
      </c>
      <c r="C204" s="18">
        <v>81.046761000000004</v>
      </c>
      <c r="D204">
        <f t="shared" si="12"/>
        <v>4.264946363093336E-2</v>
      </c>
    </row>
    <row r="205" spans="2:4" x14ac:dyDescent="0.25">
      <c r="B205" s="12">
        <v>43976</v>
      </c>
      <c r="C205" s="18">
        <v>77.731551999999994</v>
      </c>
      <c r="D205">
        <f t="shared" si="12"/>
        <v>-2.9789977159402348E-3</v>
      </c>
    </row>
    <row r="206" spans="2:4" x14ac:dyDescent="0.25">
      <c r="B206" s="12">
        <v>43969</v>
      </c>
      <c r="C206" s="18">
        <v>77.963806000000005</v>
      </c>
      <c r="D206">
        <f t="shared" si="12"/>
        <v>3.6332955609563511E-2</v>
      </c>
    </row>
    <row r="207" spans="2:4" x14ac:dyDescent="0.25">
      <c r="B207" s="12">
        <v>43962</v>
      </c>
      <c r="C207" s="18">
        <v>75.230461000000005</v>
      </c>
      <c r="D207">
        <f t="shared" si="12"/>
        <v>-5.117273512757925E-3</v>
      </c>
    </row>
    <row r="208" spans="2:4" x14ac:dyDescent="0.25">
      <c r="B208" s="12">
        <v>43955</v>
      </c>
      <c r="C208" s="18">
        <v>75.617416000000006</v>
      </c>
      <c r="D208">
        <f t="shared" si="12"/>
        <v>7.2854152752156009E-2</v>
      </c>
    </row>
    <row r="209" spans="2:4" x14ac:dyDescent="0.25">
      <c r="B209" s="12">
        <v>43948</v>
      </c>
      <c r="C209" s="18">
        <v>70.482474999999994</v>
      </c>
      <c r="D209">
        <f t="shared" si="12"/>
        <v>2.1557216529421108E-2</v>
      </c>
    </row>
    <row r="210" spans="2:4" x14ac:dyDescent="0.25">
      <c r="B210" s="12">
        <v>43941</v>
      </c>
      <c r="C210" s="18">
        <v>68.995131999999998</v>
      </c>
      <c r="D210">
        <f t="shared" si="12"/>
        <v>6.0091049215227343E-4</v>
      </c>
    </row>
    <row r="211" spans="2:4" x14ac:dyDescent="0.25">
      <c r="B211" s="12">
        <v>43934</v>
      </c>
      <c r="C211" s="18">
        <v>68.953697000000005</v>
      </c>
      <c r="D211">
        <f t="shared" si="12"/>
        <v>5.5263472994875995E-2</v>
      </c>
    </row>
    <row r="212" spans="2:4" x14ac:dyDescent="0.25">
      <c r="B212" s="12">
        <v>43927</v>
      </c>
      <c r="C212" s="18">
        <v>65.342635999999999</v>
      </c>
      <c r="D212">
        <f t="shared" si="12"/>
        <v>0.11010306960846949</v>
      </c>
    </row>
    <row r="213" spans="2:4" x14ac:dyDescent="0.25">
      <c r="B213" s="12">
        <v>43920</v>
      </c>
      <c r="C213" s="18">
        <v>58.861773999999997</v>
      </c>
      <c r="D213">
        <f t="shared" si="12"/>
        <v>-2.5550984976687285E-2</v>
      </c>
    </row>
    <row r="214" spans="2:4" x14ac:dyDescent="0.25">
      <c r="B214" s="12">
        <v>43913</v>
      </c>
      <c r="C214" s="18">
        <v>60.405186</v>
      </c>
      <c r="D214">
        <f t="shared" si="12"/>
        <v>8.0701389412196844E-2</v>
      </c>
    </row>
    <row r="215" spans="2:4" x14ac:dyDescent="0.25">
      <c r="B215" s="12">
        <v>43906</v>
      </c>
      <c r="C215" s="18">
        <v>55.894427999999998</v>
      </c>
      <c r="D215">
        <f t="shared" si="12"/>
        <v>-0.17530677220015156</v>
      </c>
    </row>
    <row r="216" spans="2:4" x14ac:dyDescent="0.25">
      <c r="B216" s="12">
        <v>43899</v>
      </c>
      <c r="C216" s="18">
        <v>67.776024000000007</v>
      </c>
      <c r="D216">
        <f t="shared" si="12"/>
        <v>-3.8265677593496861E-2</v>
      </c>
    </row>
    <row r="217" spans="2:4" x14ac:dyDescent="0.25">
      <c r="B217" s="12">
        <v>43892</v>
      </c>
      <c r="C217" s="18">
        <v>70.472710000000006</v>
      </c>
      <c r="D217">
        <f t="shared" si="12"/>
        <v>5.7323499067582384E-2</v>
      </c>
    </row>
    <row r="218" spans="2:4" x14ac:dyDescent="0.25">
      <c r="B218" s="12">
        <v>43885</v>
      </c>
      <c r="C218" s="18">
        <v>66.651984999999996</v>
      </c>
      <c r="D218">
        <f t="shared" si="12"/>
        <v>-0.12678479250541907</v>
      </c>
    </row>
    <row r="219" spans="2:4" x14ac:dyDescent="0.25">
      <c r="B219" s="12">
        <v>43878</v>
      </c>
      <c r="C219" s="18">
        <v>76.329391000000001</v>
      </c>
      <c r="D219">
        <f t="shared" si="12"/>
        <v>-3.6621060686781726E-2</v>
      </c>
    </row>
    <row r="220" spans="2:4" x14ac:dyDescent="0.25">
      <c r="B220" s="12">
        <v>43871</v>
      </c>
      <c r="C220" s="18">
        <v>79.230911000000006</v>
      </c>
      <c r="D220">
        <f t="shared" si="12"/>
        <v>1.7783399094128072E-2</v>
      </c>
    </row>
    <row r="221" spans="2:4" x14ac:dyDescent="0.25">
      <c r="B221" s="12">
        <v>43864</v>
      </c>
      <c r="C221" s="18">
        <v>77.846535000000003</v>
      </c>
      <c r="D221">
        <f t="shared" si="12"/>
        <v>3.3989140970472231E-2</v>
      </c>
    </row>
    <row r="222" spans="2:4" x14ac:dyDescent="0.25">
      <c r="B222" s="12">
        <v>43857</v>
      </c>
      <c r="C222" s="18">
        <v>75.287575000000004</v>
      </c>
      <c r="D222">
        <f t="shared" si="12"/>
        <v>-2.7646003287124743E-2</v>
      </c>
    </row>
    <row r="223" spans="2:4" x14ac:dyDescent="0.25">
      <c r="B223" s="12">
        <v>43850</v>
      </c>
      <c r="C223" s="18">
        <v>77.428154000000006</v>
      </c>
      <c r="D223">
        <f t="shared" si="12"/>
        <v>-1.3176523783366978E-3</v>
      </c>
    </row>
    <row r="224" spans="2:4" x14ac:dyDescent="0.25">
      <c r="B224" s="12">
        <v>43843</v>
      </c>
      <c r="C224" s="18">
        <v>77.530311999999995</v>
      </c>
      <c r="D224">
        <f t="shared" si="12"/>
        <v>2.7067987705967411E-2</v>
      </c>
    </row>
    <row r="225" spans="2:4" x14ac:dyDescent="0.25">
      <c r="B225" s="12">
        <v>43836</v>
      </c>
      <c r="C225" s="18">
        <v>75.487030000000004</v>
      </c>
      <c r="D225">
        <f t="shared" si="12"/>
        <v>4.3371547657459208E-2</v>
      </c>
    </row>
    <row r="226" spans="2:4" x14ac:dyDescent="0.25">
      <c r="B226" s="12">
        <v>43829</v>
      </c>
      <c r="C226" s="18">
        <v>72.349136000000001</v>
      </c>
      <c r="D226">
        <f t="shared" si="12"/>
        <v>2.632851336660269E-2</v>
      </c>
    </row>
    <row r="227" spans="2:4" x14ac:dyDescent="0.25">
      <c r="B227" s="12">
        <v>43822</v>
      </c>
      <c r="C227" s="18">
        <v>70.493155999999999</v>
      </c>
      <c r="D227">
        <f t="shared" si="12"/>
        <v>3.7074099621211998E-2</v>
      </c>
    </row>
    <row r="228" spans="2:4" x14ac:dyDescent="0.25">
      <c r="B228" s="12">
        <v>43815</v>
      </c>
      <c r="C228" s="18">
        <v>67.973113999999995</v>
      </c>
      <c r="D228">
        <f t="shared" si="12"/>
        <v>1.5591278931371244E-2</v>
      </c>
    </row>
    <row r="229" spans="2:4" x14ac:dyDescent="0.25">
      <c r="B229" s="12">
        <v>43808</v>
      </c>
      <c r="C229" s="18">
        <v>66.929596000000004</v>
      </c>
      <c r="D229">
        <f t="shared" si="12"/>
        <v>1.6401505710804676E-2</v>
      </c>
    </row>
    <row r="230" spans="2:4" x14ac:dyDescent="0.25">
      <c r="B230" s="12">
        <v>43801</v>
      </c>
      <c r="C230" s="18">
        <v>65.849564000000001</v>
      </c>
      <c r="D230">
        <f t="shared" si="12"/>
        <v>1.2946807295892704E-2</v>
      </c>
    </row>
    <row r="231" spans="2:4" x14ac:dyDescent="0.25">
      <c r="B231" s="12">
        <v>43794</v>
      </c>
      <c r="C231" s="18">
        <v>65.007919000000001</v>
      </c>
      <c r="D231">
        <f t="shared" si="12"/>
        <v>2.0895258792433813E-2</v>
      </c>
    </row>
    <row r="232" spans="2:4" x14ac:dyDescent="0.25">
      <c r="B232" s="12">
        <v>43787</v>
      </c>
      <c r="C232" s="18">
        <v>63.677363999999997</v>
      </c>
      <c r="D232">
        <f t="shared" si="12"/>
        <v>-1.4975848661356594E-2</v>
      </c>
    </row>
    <row r="233" spans="2:4" x14ac:dyDescent="0.25">
      <c r="B233" s="12">
        <v>43780</v>
      </c>
      <c r="C233" s="18">
        <v>64.645484999999994</v>
      </c>
      <c r="D233">
        <f t="shared" si="12"/>
        <v>2.4670754572217124E-2</v>
      </c>
    </row>
    <row r="234" spans="2:4" x14ac:dyDescent="0.25">
      <c r="B234" s="12">
        <v>43773</v>
      </c>
      <c r="C234" s="18">
        <v>63.089030999999999</v>
      </c>
      <c r="D234">
        <f t="shared" si="12"/>
        <v>1.6886916569698984E-2</v>
      </c>
    </row>
    <row r="235" spans="2:4" x14ac:dyDescent="0.25">
      <c r="B235" s="12">
        <v>43766</v>
      </c>
      <c r="C235" s="18">
        <v>62.041344000000002</v>
      </c>
      <c r="D235">
        <f t="shared" si="12"/>
        <v>3.7472670988272228E-2</v>
      </c>
    </row>
    <row r="236" spans="2:4" x14ac:dyDescent="0.25">
      <c r="B236" s="12">
        <v>43759</v>
      </c>
      <c r="C236" s="18">
        <v>59.800460999999999</v>
      </c>
      <c r="D236">
        <f t="shared" si="12"/>
        <v>4.3018477086857132E-2</v>
      </c>
    </row>
    <row r="237" spans="2:4" x14ac:dyDescent="0.25">
      <c r="B237" s="12">
        <v>43752</v>
      </c>
      <c r="C237" s="18">
        <v>57.334038</v>
      </c>
      <c r="D237">
        <f t="shared" si="12"/>
        <v>8.4684567616610806E-4</v>
      </c>
    </row>
    <row r="238" spans="2:4" x14ac:dyDescent="0.25">
      <c r="B238" s="12">
        <v>43745</v>
      </c>
      <c r="C238" s="18">
        <v>57.285525999999997</v>
      </c>
      <c r="D238">
        <f t="shared" si="12"/>
        <v>4.0526675128122358E-2</v>
      </c>
    </row>
    <row r="239" spans="2:4" x14ac:dyDescent="0.25">
      <c r="B239" s="12">
        <v>43738</v>
      </c>
      <c r="C239" s="18">
        <v>55.054355999999999</v>
      </c>
      <c r="D239">
        <f t="shared" si="12"/>
        <v>3.7428064861315224E-2</v>
      </c>
    </row>
    <row r="240" spans="2:4" x14ac:dyDescent="0.25">
      <c r="B240" s="12">
        <v>43731</v>
      </c>
      <c r="C240" s="18">
        <v>53.068119000000003</v>
      </c>
      <c r="D240">
        <f t="shared" si="12"/>
        <v>5.006138197389598E-3</v>
      </c>
    </row>
    <row r="241" spans="2:4" x14ac:dyDescent="0.25">
      <c r="B241" s="12">
        <v>43724</v>
      </c>
      <c r="C241" s="18">
        <v>52.803775999999999</v>
      </c>
      <c r="D241">
        <f t="shared" si="12"/>
        <v>-4.6628775057399041E-3</v>
      </c>
    </row>
    <row r="242" spans="2:4" x14ac:dyDescent="0.25">
      <c r="B242" s="12">
        <v>43717</v>
      </c>
      <c r="C242" s="18">
        <v>53.051147</v>
      </c>
      <c r="D242">
        <f t="shared" si="12"/>
        <v>2.5743378631282621E-2</v>
      </c>
    </row>
    <row r="243" spans="2:4" x14ac:dyDescent="0.25">
      <c r="B243" s="12">
        <v>43710</v>
      </c>
      <c r="C243" s="18">
        <v>51.719707</v>
      </c>
      <c r="D243">
        <f t="shared" si="12"/>
        <v>2.1653628854443108E-2</v>
      </c>
    </row>
    <row r="244" spans="2:4" x14ac:dyDescent="0.25">
      <c r="B244" s="12">
        <v>43703</v>
      </c>
      <c r="C244" s="18">
        <v>50.623524000000003</v>
      </c>
      <c r="D244">
        <f t="shared" si="12"/>
        <v>3.0102832593733586E-2</v>
      </c>
    </row>
    <row r="245" spans="2:4" x14ac:dyDescent="0.25">
      <c r="B245" s="12">
        <v>43696</v>
      </c>
      <c r="C245" s="18">
        <v>49.144145999999999</v>
      </c>
      <c r="D245">
        <f t="shared" si="12"/>
        <v>-1.8692745432513869E-2</v>
      </c>
    </row>
    <row r="246" spans="2:4" x14ac:dyDescent="0.25">
      <c r="B246" s="12">
        <v>43689</v>
      </c>
      <c r="C246" s="18">
        <v>50.080283999999999</v>
      </c>
      <c r="D246">
        <f t="shared" si="12"/>
        <v>3.131799262010504E-2</v>
      </c>
    </row>
    <row r="247" spans="2:4" x14ac:dyDescent="0.25">
      <c r="B247" s="12">
        <v>43682</v>
      </c>
      <c r="C247" s="18">
        <v>48.559497999999998</v>
      </c>
      <c r="D247">
        <f t="shared" si="12"/>
        <v>-1.4851610388367353E-2</v>
      </c>
    </row>
    <row r="248" spans="2:4" x14ac:dyDescent="0.25">
      <c r="B248" s="12">
        <v>43675</v>
      </c>
      <c r="C248" s="18">
        <v>49.291556999999997</v>
      </c>
      <c r="D248">
        <f t="shared" si="12"/>
        <v>-1.7907000583678334E-2</v>
      </c>
    </row>
    <row r="249" spans="2:4" x14ac:dyDescent="0.25">
      <c r="B249" s="12">
        <v>43668</v>
      </c>
      <c r="C249" s="18">
        <v>50.190314999999998</v>
      </c>
      <c r="D249">
        <f t="shared" si="12"/>
        <v>2.5420859172659904E-2</v>
      </c>
    </row>
    <row r="250" spans="2:4" x14ac:dyDescent="0.25">
      <c r="B250" s="12">
        <v>43661</v>
      </c>
      <c r="C250" s="18">
        <v>48.946064</v>
      </c>
      <c r="D250">
        <f t="shared" si="12"/>
        <v>-3.4924139111593977E-3</v>
      </c>
    </row>
    <row r="251" spans="2:4" x14ac:dyDescent="0.25">
      <c r="B251" s="12">
        <v>43654</v>
      </c>
      <c r="C251" s="18">
        <v>49.117603000000003</v>
      </c>
      <c r="D251">
        <f t="shared" si="12"/>
        <v>-4.553538612976582E-3</v>
      </c>
    </row>
    <row r="252" spans="2:4" x14ac:dyDescent="0.25">
      <c r="B252" s="12">
        <v>43647</v>
      </c>
      <c r="C252" s="18">
        <v>49.342284999999997</v>
      </c>
      <c r="D252">
        <f t="shared" si="12"/>
        <v>3.1881637489790338E-2</v>
      </c>
    </row>
    <row r="253" spans="2:4" x14ac:dyDescent="0.25">
      <c r="B253" s="12">
        <v>43640</v>
      </c>
      <c r="C253" s="18">
        <v>47.817776000000002</v>
      </c>
      <c r="D253">
        <f t="shared" si="12"/>
        <v>-4.3264257955997198E-3</v>
      </c>
    </row>
    <row r="254" spans="2:4" x14ac:dyDescent="0.25">
      <c r="B254" s="12">
        <v>43633</v>
      </c>
      <c r="C254" s="18">
        <v>48.025554999999997</v>
      </c>
      <c r="D254">
        <f t="shared" si="12"/>
        <v>3.1337413022914706E-2</v>
      </c>
    </row>
    <row r="255" spans="2:4" x14ac:dyDescent="0.25">
      <c r="B255" s="12">
        <v>43626</v>
      </c>
      <c r="C255" s="18">
        <v>46.566288</v>
      </c>
      <c r="D255">
        <f t="shared" si="12"/>
        <v>1.3621066487937039E-2</v>
      </c>
    </row>
    <row r="256" spans="2:4" x14ac:dyDescent="0.25">
      <c r="B256" s="12">
        <v>43619</v>
      </c>
      <c r="C256" s="18">
        <v>45.940528999999998</v>
      </c>
      <c r="D256">
        <f t="shared" si="12"/>
        <v>8.6136616350324102E-2</v>
      </c>
    </row>
    <row r="257" spans="2:4" x14ac:dyDescent="0.25">
      <c r="B257" s="12">
        <v>43612</v>
      </c>
      <c r="C257" s="18">
        <v>42.297192000000003</v>
      </c>
      <c r="D257">
        <f t="shared" si="12"/>
        <v>-2.1791333684571312E-2</v>
      </c>
    </row>
    <row r="258" spans="2:4" x14ac:dyDescent="0.25">
      <c r="B258" s="12">
        <v>43605</v>
      </c>
      <c r="C258" s="18">
        <v>43.239437000000002</v>
      </c>
      <c r="D258">
        <f t="shared" si="12"/>
        <v>-5.3068783644664275E-2</v>
      </c>
    </row>
    <row r="259" spans="2:4" x14ac:dyDescent="0.25">
      <c r="B259" s="12">
        <v>43598</v>
      </c>
      <c r="C259" s="18">
        <v>45.662700999999998</v>
      </c>
      <c r="D259">
        <f t="shared" ref="D259:D322" si="13">C259/C260-1</f>
        <v>-3.7793493028250635E-2</v>
      </c>
    </row>
    <row r="260" spans="2:4" x14ac:dyDescent="0.25">
      <c r="B260" s="12">
        <v>43591</v>
      </c>
      <c r="C260" s="18">
        <v>47.456237999999999</v>
      </c>
      <c r="D260">
        <f t="shared" si="13"/>
        <v>-6.880754827220481E-2</v>
      </c>
    </row>
    <row r="261" spans="2:4" x14ac:dyDescent="0.25">
      <c r="B261" s="12">
        <v>43584</v>
      </c>
      <c r="C261" s="18">
        <v>50.962868</v>
      </c>
      <c r="D261">
        <f t="shared" si="13"/>
        <v>3.6465738467837072E-2</v>
      </c>
    </row>
    <row r="262" spans="2:4" x14ac:dyDescent="0.25">
      <c r="B262" s="12">
        <v>43577</v>
      </c>
      <c r="C262" s="18">
        <v>49.169853000000003</v>
      </c>
      <c r="D262">
        <f t="shared" si="13"/>
        <v>2.1584686923903362E-3</v>
      </c>
    </row>
    <row r="263" spans="2:4" x14ac:dyDescent="0.25">
      <c r="B263" s="12">
        <v>43570</v>
      </c>
      <c r="C263" s="18">
        <v>49.063949999999998</v>
      </c>
      <c r="D263">
        <f t="shared" si="13"/>
        <v>2.5091920736395323E-2</v>
      </c>
    </row>
    <row r="264" spans="2:4" x14ac:dyDescent="0.25">
      <c r="B264" s="12">
        <v>43563</v>
      </c>
      <c r="C264" s="18">
        <v>47.862976000000003</v>
      </c>
      <c r="D264">
        <f t="shared" si="13"/>
        <v>9.4923927265893049E-3</v>
      </c>
    </row>
    <row r="265" spans="2:4" x14ac:dyDescent="0.25">
      <c r="B265" s="12">
        <v>43556</v>
      </c>
      <c r="C265" s="18">
        <v>47.412914000000001</v>
      </c>
      <c r="D265">
        <f t="shared" si="13"/>
        <v>3.7114631746859805E-2</v>
      </c>
    </row>
    <row r="266" spans="2:4" x14ac:dyDescent="0.25">
      <c r="B266" s="12">
        <v>43549</v>
      </c>
      <c r="C266" s="18">
        <v>45.716175</v>
      </c>
      <c r="D266">
        <f t="shared" si="13"/>
        <v>-5.7574331885189567E-3</v>
      </c>
    </row>
    <row r="267" spans="2:4" x14ac:dyDescent="0.25">
      <c r="B267" s="12">
        <v>43542</v>
      </c>
      <c r="C267" s="18">
        <v>45.980907000000002</v>
      </c>
      <c r="D267">
        <f t="shared" si="13"/>
        <v>2.6488644274787809E-2</v>
      </c>
    </row>
    <row r="268" spans="2:4" x14ac:dyDescent="0.25">
      <c r="B268" s="12">
        <v>43535</v>
      </c>
      <c r="C268" s="18">
        <v>44.794364999999999</v>
      </c>
      <c r="D268">
        <f t="shared" si="13"/>
        <v>7.6397762377746314E-2</v>
      </c>
    </row>
    <row r="269" spans="2:4" x14ac:dyDescent="0.25">
      <c r="B269" s="12">
        <v>43528</v>
      </c>
      <c r="C269" s="18">
        <v>41.615067000000003</v>
      </c>
      <c r="D269">
        <f t="shared" si="13"/>
        <v>-1.1773307549638345E-2</v>
      </c>
    </row>
    <row r="270" spans="2:4" x14ac:dyDescent="0.25">
      <c r="B270" s="12">
        <v>43521</v>
      </c>
      <c r="C270" s="18">
        <v>42.110850999999997</v>
      </c>
      <c r="D270">
        <f t="shared" si="13"/>
        <v>1.1562519269684435E-2</v>
      </c>
    </row>
    <row r="271" spans="2:4" x14ac:dyDescent="0.25">
      <c r="B271" s="12">
        <v>43514</v>
      </c>
      <c r="C271" s="18">
        <v>41.629508999999999</v>
      </c>
      <c r="D271">
        <f t="shared" si="13"/>
        <v>1.4963216231333121E-2</v>
      </c>
    </row>
    <row r="272" spans="2:4" x14ac:dyDescent="0.25">
      <c r="B272" s="12">
        <v>43507</v>
      </c>
      <c r="C272" s="18">
        <v>41.015780999999997</v>
      </c>
      <c r="D272">
        <f t="shared" si="13"/>
        <v>4.3476663900465784E-3</v>
      </c>
    </row>
    <row r="273" spans="2:4" x14ac:dyDescent="0.25">
      <c r="B273" s="12">
        <v>43500</v>
      </c>
      <c r="C273" s="18">
        <v>40.838230000000003</v>
      </c>
      <c r="D273">
        <f t="shared" si="13"/>
        <v>2.3360596233118036E-2</v>
      </c>
    </row>
    <row r="274" spans="2:4" x14ac:dyDescent="0.25">
      <c r="B274" s="12">
        <v>43493</v>
      </c>
      <c r="C274" s="18">
        <v>39.906002000000001</v>
      </c>
      <c r="D274">
        <f t="shared" si="13"/>
        <v>5.5527303653971627E-2</v>
      </c>
    </row>
    <row r="275" spans="2:4" x14ac:dyDescent="0.25">
      <c r="B275" s="12">
        <v>43486</v>
      </c>
      <c r="C275" s="18">
        <v>37.806697999999997</v>
      </c>
      <c r="D275">
        <f t="shared" si="13"/>
        <v>5.9939700015720909E-3</v>
      </c>
    </row>
    <row r="276" spans="2:4" x14ac:dyDescent="0.25">
      <c r="B276" s="12">
        <v>43479</v>
      </c>
      <c r="C276" s="18">
        <v>37.581435999999997</v>
      </c>
      <c r="D276">
        <f t="shared" si="13"/>
        <v>2.9746000303431774E-2</v>
      </c>
    </row>
    <row r="277" spans="2:4" x14ac:dyDescent="0.25">
      <c r="B277" s="12">
        <v>43472</v>
      </c>
      <c r="C277" s="18">
        <v>36.495831000000003</v>
      </c>
      <c r="D277">
        <f t="shared" si="13"/>
        <v>2.7182147347507124E-2</v>
      </c>
    </row>
    <row r="278" spans="2:4" x14ac:dyDescent="0.25">
      <c r="B278" s="12">
        <v>43465</v>
      </c>
      <c r="C278" s="18">
        <v>35.530048000000001</v>
      </c>
      <c r="D278">
        <f t="shared" si="13"/>
        <v>-5.1014714433672781E-2</v>
      </c>
    </row>
    <row r="279" spans="2:4" x14ac:dyDescent="0.25">
      <c r="B279" s="12">
        <v>43458</v>
      </c>
      <c r="C279" s="18">
        <v>37.440041000000001</v>
      </c>
      <c r="D279">
        <f t="shared" si="13"/>
        <v>3.6489196785148392E-2</v>
      </c>
    </row>
    <row r="280" spans="2:4" x14ac:dyDescent="0.25">
      <c r="B280" s="12">
        <v>43451</v>
      </c>
      <c r="C280" s="18">
        <v>36.121979000000003</v>
      </c>
      <c r="D280">
        <f t="shared" si="13"/>
        <v>-8.9134754675972538E-2</v>
      </c>
    </row>
    <row r="281" spans="2:4" x14ac:dyDescent="0.25">
      <c r="B281" s="12">
        <v>43444</v>
      </c>
      <c r="C281" s="18">
        <v>39.656776000000001</v>
      </c>
      <c r="D281">
        <f t="shared" si="13"/>
        <v>-1.7864651786511088E-2</v>
      </c>
    </row>
    <row r="282" spans="2:4" x14ac:dyDescent="0.25">
      <c r="B282" s="12">
        <v>43437</v>
      </c>
      <c r="C282" s="18">
        <v>40.378117000000003</v>
      </c>
      <c r="D282">
        <f t="shared" si="13"/>
        <v>-5.6500938086961439E-2</v>
      </c>
    </row>
    <row r="283" spans="2:4" x14ac:dyDescent="0.25">
      <c r="B283" s="12">
        <v>43430</v>
      </c>
      <c r="C283" s="18">
        <v>42.796138999999997</v>
      </c>
      <c r="D283">
        <f t="shared" si="13"/>
        <v>3.6508091244676244E-2</v>
      </c>
    </row>
    <row r="284" spans="2:4" x14ac:dyDescent="0.25">
      <c r="B284" s="12">
        <v>43423</v>
      </c>
      <c r="C284" s="18">
        <v>41.288764999999998</v>
      </c>
      <c r="D284">
        <f t="shared" si="13"/>
        <v>-0.10975032590279288</v>
      </c>
    </row>
    <row r="285" spans="2:4" x14ac:dyDescent="0.25">
      <c r="B285" s="12">
        <v>43416</v>
      </c>
      <c r="C285" s="18">
        <v>46.378860000000003</v>
      </c>
      <c r="D285">
        <f t="shared" si="13"/>
        <v>-5.0201990631419169E-2</v>
      </c>
    </row>
    <row r="286" spans="2:4" x14ac:dyDescent="0.25">
      <c r="B286" s="12">
        <v>43409</v>
      </c>
      <c r="C286" s="18">
        <v>48.830235000000002</v>
      </c>
      <c r="D286">
        <f t="shared" si="13"/>
        <v>-1.45073586762825E-2</v>
      </c>
    </row>
    <row r="287" spans="2:4" x14ac:dyDescent="0.25">
      <c r="B287" s="12">
        <v>43402</v>
      </c>
      <c r="C287" s="18">
        <v>49.549061000000002</v>
      </c>
      <c r="D287">
        <f t="shared" si="13"/>
        <v>-4.0776725004098791E-2</v>
      </c>
    </row>
    <row r="288" spans="2:4" x14ac:dyDescent="0.25">
      <c r="B288" s="12">
        <v>43395</v>
      </c>
      <c r="C288" s="18">
        <v>51.655399000000003</v>
      </c>
      <c r="D288">
        <f t="shared" si="13"/>
        <v>-1.3724823351088711E-2</v>
      </c>
    </row>
    <row r="289" spans="2:4" x14ac:dyDescent="0.25">
      <c r="B289" s="12">
        <v>43388</v>
      </c>
      <c r="C289" s="18">
        <v>52.374226</v>
      </c>
      <c r="D289">
        <f t="shared" si="13"/>
        <v>-1.2606286609518014E-2</v>
      </c>
    </row>
    <row r="290" spans="2:4" x14ac:dyDescent="0.25">
      <c r="B290" s="12">
        <v>43381</v>
      </c>
      <c r="C290" s="18">
        <v>53.042900000000003</v>
      </c>
      <c r="D290">
        <f t="shared" si="13"/>
        <v>-9.7194345396390824E-3</v>
      </c>
    </row>
    <row r="291" spans="2:4" x14ac:dyDescent="0.25">
      <c r="B291" s="12">
        <v>43374</v>
      </c>
      <c r="C291" s="18">
        <v>53.563507000000001</v>
      </c>
      <c r="D291">
        <f t="shared" si="13"/>
        <v>-6.4233787592198333E-3</v>
      </c>
    </row>
    <row r="292" spans="2:4" x14ac:dyDescent="0.25">
      <c r="B292" s="12">
        <v>43367</v>
      </c>
      <c r="C292" s="18">
        <v>53.909790000000001</v>
      </c>
      <c r="D292">
        <f t="shared" si="13"/>
        <v>3.7122053773612551E-2</v>
      </c>
    </row>
    <row r="293" spans="2:4" x14ac:dyDescent="0.25">
      <c r="B293" s="12">
        <v>43360</v>
      </c>
      <c r="C293" s="18">
        <v>51.980179</v>
      </c>
      <c r="D293">
        <f t="shared" si="13"/>
        <v>-2.7609145493433851E-2</v>
      </c>
    </row>
    <row r="294" spans="2:4" x14ac:dyDescent="0.25">
      <c r="B294" s="12">
        <v>43353</v>
      </c>
      <c r="C294" s="18">
        <v>53.456054999999999</v>
      </c>
      <c r="D294">
        <f t="shared" si="13"/>
        <v>1.1477770795051301E-2</v>
      </c>
    </row>
    <row r="295" spans="2:4" x14ac:dyDescent="0.25">
      <c r="B295" s="12">
        <v>43346</v>
      </c>
      <c r="C295" s="18">
        <v>52.849460999999998</v>
      </c>
      <c r="D295">
        <f t="shared" si="13"/>
        <v>-2.7808367430597003E-2</v>
      </c>
    </row>
    <row r="296" spans="2:4" x14ac:dyDescent="0.25">
      <c r="B296" s="12">
        <v>43339</v>
      </c>
      <c r="C296" s="18">
        <v>54.361156000000001</v>
      </c>
      <c r="D296">
        <f t="shared" si="13"/>
        <v>5.3062529740247832E-2</v>
      </c>
    </row>
    <row r="297" spans="2:4" x14ac:dyDescent="0.25">
      <c r="B297" s="12">
        <v>43332</v>
      </c>
      <c r="C297" s="18">
        <v>51.621963999999998</v>
      </c>
      <c r="D297">
        <f t="shared" si="13"/>
        <v>-6.5263271380487931E-3</v>
      </c>
    </row>
    <row r="298" spans="2:4" x14ac:dyDescent="0.25">
      <c r="B298" s="12">
        <v>43325</v>
      </c>
      <c r="C298" s="18">
        <v>51.961078999999998</v>
      </c>
      <c r="D298">
        <f t="shared" si="13"/>
        <v>5.2103578296809339E-2</v>
      </c>
    </row>
    <row r="299" spans="2:4" x14ac:dyDescent="0.25">
      <c r="B299" s="12">
        <v>43318</v>
      </c>
      <c r="C299" s="18">
        <v>49.387797999999997</v>
      </c>
      <c r="D299">
        <f t="shared" si="13"/>
        <v>-2.2116573744705992E-3</v>
      </c>
    </row>
    <row r="300" spans="2:4" x14ac:dyDescent="0.25">
      <c r="B300" s="12">
        <v>43311</v>
      </c>
      <c r="C300" s="18">
        <v>49.497269000000003</v>
      </c>
      <c r="D300">
        <f t="shared" si="13"/>
        <v>8.9066985979656232E-2</v>
      </c>
    </row>
    <row r="301" spans="2:4" x14ac:dyDescent="0.25">
      <c r="B301" s="12">
        <v>43304</v>
      </c>
      <c r="C301" s="18">
        <v>45.449241999999998</v>
      </c>
      <c r="D301">
        <f t="shared" si="13"/>
        <v>-2.402833512940461E-3</v>
      </c>
    </row>
    <row r="302" spans="2:4" x14ac:dyDescent="0.25">
      <c r="B302" s="12">
        <v>43297</v>
      </c>
      <c r="C302" s="18">
        <v>45.558712</v>
      </c>
      <c r="D302">
        <f t="shared" si="13"/>
        <v>5.7481969103467812E-4</v>
      </c>
    </row>
    <row r="303" spans="2:4" x14ac:dyDescent="0.25">
      <c r="B303" s="12">
        <v>43290</v>
      </c>
      <c r="C303" s="18">
        <v>45.532539</v>
      </c>
      <c r="D303">
        <f t="shared" si="13"/>
        <v>1.7875449126748322E-2</v>
      </c>
    </row>
    <row r="304" spans="2:4" x14ac:dyDescent="0.25">
      <c r="B304" s="12">
        <v>43283</v>
      </c>
      <c r="C304" s="18">
        <v>44.732917999999998</v>
      </c>
      <c r="D304">
        <f t="shared" si="13"/>
        <v>1.5450157055352909E-2</v>
      </c>
    </row>
    <row r="305" spans="2:4" x14ac:dyDescent="0.25">
      <c r="B305" s="12">
        <v>43276</v>
      </c>
      <c r="C305" s="18">
        <v>44.052303000000002</v>
      </c>
      <c r="D305">
        <f t="shared" si="13"/>
        <v>1.0274481238112809E-3</v>
      </c>
    </row>
    <row r="306" spans="2:4" x14ac:dyDescent="0.25">
      <c r="B306" s="12">
        <v>43269</v>
      </c>
      <c r="C306" s="18">
        <v>44.007088000000003</v>
      </c>
      <c r="D306">
        <f t="shared" si="13"/>
        <v>-2.0758272080502738E-2</v>
      </c>
    </row>
    <row r="307" spans="2:4" x14ac:dyDescent="0.25">
      <c r="B307" s="12">
        <v>43262</v>
      </c>
      <c r="C307" s="18">
        <v>44.939964000000003</v>
      </c>
      <c r="D307">
        <f t="shared" si="13"/>
        <v>-1.4919034675118792E-2</v>
      </c>
    </row>
    <row r="308" spans="2:4" x14ac:dyDescent="0.25">
      <c r="B308" s="12">
        <v>43255</v>
      </c>
      <c r="C308" s="18">
        <v>45.620578999999999</v>
      </c>
      <c r="D308">
        <f t="shared" si="13"/>
        <v>7.6745302936760407E-3</v>
      </c>
    </row>
    <row r="309" spans="2:4" x14ac:dyDescent="0.25">
      <c r="B309" s="12">
        <v>43248</v>
      </c>
      <c r="C309" s="18">
        <v>45.273128999999997</v>
      </c>
      <c r="D309">
        <f t="shared" si="13"/>
        <v>8.8027611164629427E-3</v>
      </c>
    </row>
    <row r="310" spans="2:4" x14ac:dyDescent="0.25">
      <c r="B310" s="12">
        <v>43241</v>
      </c>
      <c r="C310" s="18">
        <v>44.878078000000002</v>
      </c>
      <c r="D310">
        <f t="shared" si="13"/>
        <v>1.2183781924596238E-2</v>
      </c>
    </row>
    <row r="311" spans="2:4" x14ac:dyDescent="0.25">
      <c r="B311" s="12">
        <v>43234</v>
      </c>
      <c r="C311" s="18">
        <v>44.337874999999997</v>
      </c>
      <c r="D311">
        <f t="shared" si="13"/>
        <v>-8.2802502608646522E-3</v>
      </c>
    </row>
    <row r="312" spans="2:4" x14ac:dyDescent="0.25">
      <c r="B312" s="12">
        <v>43227</v>
      </c>
      <c r="C312" s="18">
        <v>44.708069000000002</v>
      </c>
      <c r="D312">
        <f t="shared" si="13"/>
        <v>2.5893584792677116E-2</v>
      </c>
    </row>
    <row r="313" spans="2:4" x14ac:dyDescent="0.25">
      <c r="B313" s="12">
        <v>43220</v>
      </c>
      <c r="C313" s="18">
        <v>43.579636000000001</v>
      </c>
      <c r="D313">
        <f t="shared" si="13"/>
        <v>0.13251559203474716</v>
      </c>
    </row>
    <row r="314" spans="2:4" x14ac:dyDescent="0.25">
      <c r="B314" s="12">
        <v>43213</v>
      </c>
      <c r="C314" s="18">
        <v>38.480384999999998</v>
      </c>
      <c r="D314">
        <f t="shared" si="13"/>
        <v>-2.0516187895289528E-2</v>
      </c>
    </row>
    <row r="315" spans="2:4" x14ac:dyDescent="0.25">
      <c r="B315" s="12">
        <v>43206</v>
      </c>
      <c r="C315" s="18">
        <v>39.286391999999999</v>
      </c>
      <c r="D315">
        <f t="shared" si="13"/>
        <v>-5.1565487969829626E-2</v>
      </c>
    </row>
    <row r="316" spans="2:4" x14ac:dyDescent="0.25">
      <c r="B316" s="12">
        <v>43199</v>
      </c>
      <c r="C316" s="18">
        <v>41.422356000000001</v>
      </c>
      <c r="D316">
        <f t="shared" si="13"/>
        <v>3.771254266824009E-2</v>
      </c>
    </row>
    <row r="317" spans="2:4" x14ac:dyDescent="0.25">
      <c r="B317" s="12">
        <v>43192</v>
      </c>
      <c r="C317" s="18">
        <v>39.916984999999997</v>
      </c>
      <c r="D317">
        <f t="shared" si="13"/>
        <v>3.5762142718611667E-3</v>
      </c>
    </row>
    <row r="318" spans="2:4" x14ac:dyDescent="0.25">
      <c r="B318" s="12">
        <v>43185</v>
      </c>
      <c r="C318" s="18">
        <v>39.774742000000003</v>
      </c>
      <c r="D318">
        <f t="shared" si="13"/>
        <v>1.7218351254693065E-2</v>
      </c>
    </row>
    <row r="319" spans="2:4" x14ac:dyDescent="0.25">
      <c r="B319" s="12">
        <v>43178</v>
      </c>
      <c r="C319" s="18">
        <v>39.101478999999998</v>
      </c>
      <c r="D319">
        <f t="shared" si="13"/>
        <v>-7.3475187999820224E-2</v>
      </c>
    </row>
    <row r="320" spans="2:4" x14ac:dyDescent="0.25">
      <c r="B320" s="12">
        <v>43171</v>
      </c>
      <c r="C320" s="18">
        <v>42.202300999999999</v>
      </c>
      <c r="D320">
        <f t="shared" si="13"/>
        <v>-1.0889976345387686E-2</v>
      </c>
    </row>
    <row r="321" spans="2:4" x14ac:dyDescent="0.25">
      <c r="B321" s="12">
        <v>43164</v>
      </c>
      <c r="C321" s="18">
        <v>42.666943000000003</v>
      </c>
      <c r="D321">
        <f t="shared" si="13"/>
        <v>2.1395006679521211E-2</v>
      </c>
    </row>
    <row r="322" spans="2:4" x14ac:dyDescent="0.25">
      <c r="B322" s="12">
        <v>43157</v>
      </c>
      <c r="C322" s="18">
        <v>41.773204999999997</v>
      </c>
      <c r="D322">
        <f t="shared" si="13"/>
        <v>4.0454857076546169E-3</v>
      </c>
    </row>
    <row r="323" spans="2:4" x14ac:dyDescent="0.25">
      <c r="B323" s="12">
        <v>43150</v>
      </c>
      <c r="C323" s="18">
        <v>41.604892999999997</v>
      </c>
      <c r="D323">
        <f t="shared" ref="D323:D386" si="14">C323/C324-1</f>
        <v>1.7804468409181151E-2</v>
      </c>
    </row>
    <row r="324" spans="2:4" x14ac:dyDescent="0.25">
      <c r="B324" s="12">
        <v>43143</v>
      </c>
      <c r="C324" s="18">
        <v>40.877097999999997</v>
      </c>
      <c r="D324">
        <f t="shared" si="14"/>
        <v>0.10691757785340439</v>
      </c>
    </row>
    <row r="325" spans="2:4" x14ac:dyDescent="0.25">
      <c r="B325" s="12">
        <v>43136</v>
      </c>
      <c r="C325" s="18">
        <v>36.928764000000001</v>
      </c>
      <c r="D325">
        <f t="shared" si="14"/>
        <v>-2.5482724803498003E-2</v>
      </c>
    </row>
    <row r="326" spans="2:4" x14ac:dyDescent="0.25">
      <c r="B326" s="12">
        <v>43129</v>
      </c>
      <c r="C326" s="18">
        <v>37.894416999999997</v>
      </c>
      <c r="D326">
        <f t="shared" si="14"/>
        <v>-6.4194526662581186E-2</v>
      </c>
    </row>
    <row r="327" spans="2:4" x14ac:dyDescent="0.25">
      <c r="B327" s="12">
        <v>43122</v>
      </c>
      <c r="C327" s="18">
        <v>40.493904000000001</v>
      </c>
      <c r="D327">
        <f t="shared" si="14"/>
        <v>-3.8944576656265828E-2</v>
      </c>
    </row>
    <row r="328" spans="2:4" x14ac:dyDescent="0.25">
      <c r="B328" s="12">
        <v>43115</v>
      </c>
      <c r="C328" s="18">
        <v>42.134827000000001</v>
      </c>
      <c r="D328">
        <f t="shared" si="14"/>
        <v>7.7365352835279122E-3</v>
      </c>
    </row>
    <row r="329" spans="2:4" x14ac:dyDescent="0.25">
      <c r="B329" s="12">
        <v>43108</v>
      </c>
      <c r="C329" s="18">
        <v>41.811351999999999</v>
      </c>
      <c r="D329">
        <f t="shared" si="14"/>
        <v>1.1942961081220504E-2</v>
      </c>
    </row>
    <row r="330" spans="2:4" x14ac:dyDescent="0.25">
      <c r="B330" s="12">
        <v>43101</v>
      </c>
      <c r="C330" s="18">
        <v>41.317894000000003</v>
      </c>
      <c r="D330">
        <f t="shared" si="14"/>
        <v>3.4095480359455976E-2</v>
      </c>
    </row>
    <row r="331" spans="2:4" x14ac:dyDescent="0.25">
      <c r="B331" s="12">
        <v>43094</v>
      </c>
      <c r="C331" s="18">
        <v>39.955589000000003</v>
      </c>
      <c r="D331">
        <f t="shared" si="14"/>
        <v>-3.3026656488285733E-2</v>
      </c>
    </row>
    <row r="332" spans="2:4" x14ac:dyDescent="0.25">
      <c r="B332" s="12">
        <v>43087</v>
      </c>
      <c r="C332" s="18">
        <v>41.320259</v>
      </c>
      <c r="D332">
        <f t="shared" si="14"/>
        <v>5.9779842659894999E-3</v>
      </c>
    </row>
    <row r="333" spans="2:4" x14ac:dyDescent="0.25">
      <c r="B333" s="12">
        <v>43080</v>
      </c>
      <c r="C333" s="18">
        <v>41.074714999999998</v>
      </c>
      <c r="D333">
        <f t="shared" si="14"/>
        <v>2.7159408519122907E-2</v>
      </c>
    </row>
    <row r="334" spans="2:4" x14ac:dyDescent="0.25">
      <c r="B334" s="12">
        <v>43073</v>
      </c>
      <c r="C334" s="18">
        <v>39.988647</v>
      </c>
      <c r="D334">
        <f t="shared" si="14"/>
        <v>-9.8215211617139753E-3</v>
      </c>
    </row>
    <row r="335" spans="2:4" x14ac:dyDescent="0.25">
      <c r="B335" s="12">
        <v>43066</v>
      </c>
      <c r="C335" s="18">
        <v>40.385292</v>
      </c>
      <c r="D335">
        <f t="shared" si="14"/>
        <v>-2.2403867423188562E-2</v>
      </c>
    </row>
    <row r="336" spans="2:4" x14ac:dyDescent="0.25">
      <c r="B336" s="12">
        <v>43059</v>
      </c>
      <c r="C336" s="18">
        <v>41.310814000000001</v>
      </c>
      <c r="D336">
        <f t="shared" si="14"/>
        <v>2.8327819570283408E-2</v>
      </c>
    </row>
    <row r="337" spans="2:4" x14ac:dyDescent="0.25">
      <c r="B337" s="12">
        <v>43052</v>
      </c>
      <c r="C337" s="18">
        <v>40.172806000000001</v>
      </c>
      <c r="D337">
        <f t="shared" si="14"/>
        <v>-2.2375309723792758E-2</v>
      </c>
    </row>
    <row r="338" spans="2:4" x14ac:dyDescent="0.25">
      <c r="B338" s="12">
        <v>43045</v>
      </c>
      <c r="C338" s="18">
        <v>41.092258000000001</v>
      </c>
      <c r="D338">
        <f t="shared" si="14"/>
        <v>1.2579493841568201E-2</v>
      </c>
    </row>
    <row r="339" spans="2:4" x14ac:dyDescent="0.25">
      <c r="B339" s="12">
        <v>43038</v>
      </c>
      <c r="C339" s="18">
        <v>40.581760000000003</v>
      </c>
      <c r="D339">
        <f t="shared" si="14"/>
        <v>5.7957883631661211E-2</v>
      </c>
    </row>
    <row r="340" spans="2:4" x14ac:dyDescent="0.25">
      <c r="B340" s="12">
        <v>43031</v>
      </c>
      <c r="C340" s="18">
        <v>38.358578000000001</v>
      </c>
      <c r="D340">
        <f t="shared" si="14"/>
        <v>4.3519845662154832E-2</v>
      </c>
    </row>
    <row r="341" spans="2:4" x14ac:dyDescent="0.25">
      <c r="B341" s="12">
        <v>43024</v>
      </c>
      <c r="C341" s="18">
        <v>36.758839000000002</v>
      </c>
      <c r="D341">
        <f t="shared" si="14"/>
        <v>-4.7131946896900034E-3</v>
      </c>
    </row>
    <row r="342" spans="2:4" x14ac:dyDescent="0.25">
      <c r="B342" s="12">
        <v>43017</v>
      </c>
      <c r="C342" s="18">
        <v>36.932910999999997</v>
      </c>
      <c r="D342">
        <f t="shared" si="14"/>
        <v>1.088173717159302E-2</v>
      </c>
    </row>
    <row r="343" spans="2:4" x14ac:dyDescent="0.25">
      <c r="B343" s="12">
        <v>43010</v>
      </c>
      <c r="C343" s="18">
        <v>36.535342999999997</v>
      </c>
      <c r="D343">
        <f t="shared" si="14"/>
        <v>7.6561566923571966E-3</v>
      </c>
    </row>
    <row r="344" spans="2:4" x14ac:dyDescent="0.25">
      <c r="B344" s="12">
        <v>43003</v>
      </c>
      <c r="C344" s="18">
        <v>36.257747999999999</v>
      </c>
      <c r="D344">
        <f t="shared" si="14"/>
        <v>1.4681727799674027E-2</v>
      </c>
    </row>
    <row r="345" spans="2:4" x14ac:dyDescent="0.25">
      <c r="B345" s="12">
        <v>42996</v>
      </c>
      <c r="C345" s="18">
        <v>35.733123999999997</v>
      </c>
      <c r="D345">
        <f t="shared" si="14"/>
        <v>-4.9974774555566537E-2</v>
      </c>
    </row>
    <row r="346" spans="2:4" x14ac:dyDescent="0.25">
      <c r="B346" s="12">
        <v>42989</v>
      </c>
      <c r="C346" s="18">
        <v>37.612816000000002</v>
      </c>
      <c r="D346">
        <f t="shared" si="14"/>
        <v>7.8801970173858482E-3</v>
      </c>
    </row>
    <row r="347" spans="2:4" x14ac:dyDescent="0.25">
      <c r="B347" s="12">
        <v>42982</v>
      </c>
      <c r="C347" s="18">
        <v>37.318736999999999</v>
      </c>
      <c r="D347">
        <f t="shared" si="14"/>
        <v>-3.3038878697566054E-2</v>
      </c>
    </row>
    <row r="348" spans="2:4" x14ac:dyDescent="0.25">
      <c r="B348" s="12">
        <v>42975</v>
      </c>
      <c r="C348" s="18">
        <v>38.593834000000001</v>
      </c>
      <c r="D348">
        <f t="shared" si="14"/>
        <v>2.6210137597944216E-2</v>
      </c>
    </row>
    <row r="349" spans="2:4" x14ac:dyDescent="0.25">
      <c r="B349" s="12">
        <v>42968</v>
      </c>
      <c r="C349" s="18">
        <v>37.60812</v>
      </c>
      <c r="D349">
        <f t="shared" si="14"/>
        <v>1.4984467343475361E-2</v>
      </c>
    </row>
    <row r="350" spans="2:4" x14ac:dyDescent="0.25">
      <c r="B350" s="12">
        <v>42961</v>
      </c>
      <c r="C350" s="18">
        <v>37.052902000000003</v>
      </c>
      <c r="D350">
        <f t="shared" si="14"/>
        <v>4.0545723922877919E-3</v>
      </c>
    </row>
    <row r="351" spans="2:4" x14ac:dyDescent="0.25">
      <c r="B351" s="12">
        <v>42954</v>
      </c>
      <c r="C351" s="18">
        <v>36.903275000000001</v>
      </c>
      <c r="D351">
        <f t="shared" si="14"/>
        <v>6.9693009401774475E-3</v>
      </c>
    </row>
    <row r="352" spans="2:4" x14ac:dyDescent="0.25">
      <c r="B352" s="12">
        <v>42947</v>
      </c>
      <c r="C352" s="18">
        <v>36.647865000000003</v>
      </c>
      <c r="D352">
        <f t="shared" si="14"/>
        <v>4.6087207537724328E-2</v>
      </c>
    </row>
    <row r="353" spans="2:4" x14ac:dyDescent="0.25">
      <c r="B353" s="12">
        <v>42940</v>
      </c>
      <c r="C353" s="18">
        <v>35.033279</v>
      </c>
      <c r="D353">
        <f t="shared" si="14"/>
        <v>-5.1243370269877797E-3</v>
      </c>
    </row>
    <row r="354" spans="2:4" x14ac:dyDescent="0.25">
      <c r="B354" s="12">
        <v>42933</v>
      </c>
      <c r="C354" s="18">
        <v>35.213726000000001</v>
      </c>
      <c r="D354">
        <f t="shared" si="14"/>
        <v>8.2531721826013538E-3</v>
      </c>
    </row>
    <row r="355" spans="2:4" x14ac:dyDescent="0.25">
      <c r="B355" s="12">
        <v>42926</v>
      </c>
      <c r="C355" s="18">
        <v>34.92548</v>
      </c>
      <c r="D355">
        <f t="shared" si="14"/>
        <v>3.3707732145959568E-2</v>
      </c>
    </row>
    <row r="356" spans="2:4" x14ac:dyDescent="0.25">
      <c r="B356" s="12">
        <v>42919</v>
      </c>
      <c r="C356" s="18">
        <v>33.786610000000003</v>
      </c>
      <c r="D356">
        <f t="shared" si="14"/>
        <v>1.1108734423557198E-3</v>
      </c>
    </row>
    <row r="357" spans="2:4" x14ac:dyDescent="0.25">
      <c r="B357" s="12">
        <v>42912</v>
      </c>
      <c r="C357" s="18">
        <v>33.749119</v>
      </c>
      <c r="D357">
        <f t="shared" si="14"/>
        <v>-1.5449876324148626E-2</v>
      </c>
    </row>
    <row r="358" spans="2:4" x14ac:dyDescent="0.25">
      <c r="B358" s="12">
        <v>42905</v>
      </c>
      <c r="C358" s="18">
        <v>34.278720999999997</v>
      </c>
      <c r="D358">
        <f t="shared" si="14"/>
        <v>2.8186098069337362E-2</v>
      </c>
    </row>
    <row r="359" spans="2:4" x14ac:dyDescent="0.25">
      <c r="B359" s="12">
        <v>42898</v>
      </c>
      <c r="C359" s="18">
        <v>33.339024000000002</v>
      </c>
      <c r="D359">
        <f t="shared" si="14"/>
        <v>-4.5039862302976408E-2</v>
      </c>
    </row>
    <row r="360" spans="2:4" x14ac:dyDescent="0.25">
      <c r="B360" s="12">
        <v>42891</v>
      </c>
      <c r="C360" s="18">
        <v>34.911430000000003</v>
      </c>
      <c r="D360">
        <f t="shared" si="14"/>
        <v>-4.1620989282242227E-2</v>
      </c>
    </row>
    <row r="361" spans="2:4" x14ac:dyDescent="0.25">
      <c r="B361" s="12">
        <v>42884</v>
      </c>
      <c r="C361" s="18">
        <v>36.427582000000001</v>
      </c>
      <c r="D361">
        <f t="shared" si="14"/>
        <v>1.1978278832106781E-2</v>
      </c>
    </row>
    <row r="362" spans="2:4" x14ac:dyDescent="0.25">
      <c r="B362" s="12">
        <v>42877</v>
      </c>
      <c r="C362" s="18">
        <v>35.996406999999998</v>
      </c>
      <c r="D362">
        <f t="shared" si="14"/>
        <v>3.5934462040709825E-3</v>
      </c>
    </row>
    <row r="363" spans="2:4" x14ac:dyDescent="0.25">
      <c r="B363" s="12">
        <v>42870</v>
      </c>
      <c r="C363" s="18">
        <v>35.867519000000001</v>
      </c>
      <c r="D363">
        <f t="shared" si="14"/>
        <v>-1.5427374016975248E-2</v>
      </c>
    </row>
    <row r="364" spans="2:4" x14ac:dyDescent="0.25">
      <c r="B364" s="12">
        <v>42863</v>
      </c>
      <c r="C364" s="18">
        <v>36.429530999999997</v>
      </c>
      <c r="D364">
        <f t="shared" si="14"/>
        <v>4.7932316335918879E-2</v>
      </c>
    </row>
    <row r="365" spans="2:4" x14ac:dyDescent="0.25">
      <c r="B365" s="12">
        <v>42856</v>
      </c>
      <c r="C365" s="18">
        <v>34.763247999999997</v>
      </c>
      <c r="D365">
        <f t="shared" si="14"/>
        <v>3.6964509775191834E-2</v>
      </c>
    </row>
    <row r="366" spans="2:4" x14ac:dyDescent="0.25">
      <c r="B366" s="12">
        <v>42849</v>
      </c>
      <c r="C366" s="18">
        <v>33.524048000000001</v>
      </c>
      <c r="D366">
        <f t="shared" si="14"/>
        <v>9.7001432203569493E-3</v>
      </c>
    </row>
    <row r="367" spans="2:4" x14ac:dyDescent="0.25">
      <c r="B367" s="12">
        <v>42842</v>
      </c>
      <c r="C367" s="18">
        <v>33.201984000000003</v>
      </c>
      <c r="D367">
        <f t="shared" si="14"/>
        <v>8.6491355694719996E-3</v>
      </c>
    </row>
    <row r="368" spans="2:4" x14ac:dyDescent="0.25">
      <c r="B368" s="12">
        <v>42835</v>
      </c>
      <c r="C368" s="18">
        <v>32.917278000000003</v>
      </c>
      <c r="D368">
        <f t="shared" si="14"/>
        <v>-1.5975752976814861E-2</v>
      </c>
    </row>
    <row r="369" spans="2:4" x14ac:dyDescent="0.25">
      <c r="B369" s="12">
        <v>42828</v>
      </c>
      <c r="C369" s="18">
        <v>33.451694000000003</v>
      </c>
      <c r="D369">
        <f t="shared" si="14"/>
        <v>-2.2275298179418312E-3</v>
      </c>
    </row>
    <row r="370" spans="2:4" x14ac:dyDescent="0.25">
      <c r="B370" s="12">
        <v>42821</v>
      </c>
      <c r="C370" s="18">
        <v>33.526375000000002</v>
      </c>
      <c r="D370">
        <f t="shared" si="14"/>
        <v>2.1472964235318415E-2</v>
      </c>
    </row>
    <row r="371" spans="2:4" x14ac:dyDescent="0.25">
      <c r="B371" s="12">
        <v>42814</v>
      </c>
      <c r="C371" s="18">
        <v>32.821598000000002</v>
      </c>
      <c r="D371">
        <f t="shared" si="14"/>
        <v>4.6436334911554855E-3</v>
      </c>
    </row>
    <row r="372" spans="2:4" x14ac:dyDescent="0.25">
      <c r="B372" s="12">
        <v>42807</v>
      </c>
      <c r="C372" s="18">
        <v>32.669891</v>
      </c>
      <c r="D372">
        <f t="shared" si="14"/>
        <v>6.1088596172269582E-3</v>
      </c>
    </row>
    <row r="373" spans="2:4" x14ac:dyDescent="0.25">
      <c r="B373" s="12">
        <v>42800</v>
      </c>
      <c r="C373" s="18">
        <v>32.471527000000002</v>
      </c>
      <c r="D373">
        <f t="shared" si="14"/>
        <v>-4.5786920331536418E-3</v>
      </c>
    </row>
    <row r="374" spans="2:4" x14ac:dyDescent="0.25">
      <c r="B374" s="12">
        <v>42793</v>
      </c>
      <c r="C374" s="18">
        <v>32.620888000000001</v>
      </c>
      <c r="D374">
        <f t="shared" si="14"/>
        <v>2.2830478678217858E-2</v>
      </c>
    </row>
    <row r="375" spans="2:4" x14ac:dyDescent="0.25">
      <c r="B375" s="12">
        <v>42786</v>
      </c>
      <c r="C375" s="18">
        <v>31.892761</v>
      </c>
      <c r="D375">
        <f t="shared" si="14"/>
        <v>6.9260983384538122E-3</v>
      </c>
    </row>
    <row r="376" spans="2:4" x14ac:dyDescent="0.25">
      <c r="B376" s="12">
        <v>42779</v>
      </c>
      <c r="C376" s="18">
        <v>31.673387999999999</v>
      </c>
      <c r="D376">
        <f t="shared" si="14"/>
        <v>3.1701744682597566E-2</v>
      </c>
    </row>
    <row r="377" spans="2:4" x14ac:dyDescent="0.25">
      <c r="B377" s="12">
        <v>42772</v>
      </c>
      <c r="C377" s="18">
        <v>30.700140000000001</v>
      </c>
      <c r="D377">
        <f t="shared" si="14"/>
        <v>2.3551308092606638E-2</v>
      </c>
    </row>
    <row r="378" spans="2:4" x14ac:dyDescent="0.25">
      <c r="B378" s="12">
        <v>42765</v>
      </c>
      <c r="C378" s="18">
        <v>29.993748</v>
      </c>
      <c r="D378">
        <f t="shared" si="14"/>
        <v>5.8466527646926947E-2</v>
      </c>
    </row>
    <row r="379" spans="2:4" x14ac:dyDescent="0.25">
      <c r="B379" s="12">
        <v>42758</v>
      </c>
      <c r="C379" s="18">
        <v>28.336983</v>
      </c>
      <c r="D379">
        <f t="shared" si="14"/>
        <v>1.6249748914040962E-2</v>
      </c>
    </row>
    <row r="380" spans="2:4" x14ac:dyDescent="0.25">
      <c r="B380" s="12">
        <v>42751</v>
      </c>
      <c r="C380" s="18">
        <v>27.883876999999998</v>
      </c>
      <c r="D380">
        <f t="shared" si="14"/>
        <v>8.0646248773037499E-3</v>
      </c>
    </row>
    <row r="381" spans="2:4" x14ac:dyDescent="0.25">
      <c r="B381" s="12">
        <v>42744</v>
      </c>
      <c r="C381" s="18">
        <v>27.660803000000001</v>
      </c>
      <c r="D381">
        <f t="shared" si="14"/>
        <v>9.5835015923655398E-3</v>
      </c>
    </row>
    <row r="382" spans="2:4" x14ac:dyDescent="0.25">
      <c r="B382" s="12">
        <v>42737</v>
      </c>
      <c r="C382" s="18">
        <v>27.398232</v>
      </c>
      <c r="D382">
        <f t="shared" si="14"/>
        <v>1.8045235931973602E-2</v>
      </c>
    </row>
    <row r="383" spans="2:4" x14ac:dyDescent="0.25">
      <c r="B383" s="12">
        <v>42730</v>
      </c>
      <c r="C383" s="18">
        <v>26.912588</v>
      </c>
      <c r="D383">
        <f t="shared" si="14"/>
        <v>-6.0075176425933297E-3</v>
      </c>
    </row>
    <row r="384" spans="2:4" x14ac:dyDescent="0.25">
      <c r="B384" s="12">
        <v>42723</v>
      </c>
      <c r="C384" s="18">
        <v>27.075243</v>
      </c>
      <c r="D384">
        <f t="shared" si="14"/>
        <v>4.7424158585411824E-3</v>
      </c>
    </row>
    <row r="385" spans="2:4" x14ac:dyDescent="0.25">
      <c r="B385" s="12">
        <v>42716</v>
      </c>
      <c r="C385" s="18">
        <v>26.947447</v>
      </c>
      <c r="D385">
        <f t="shared" si="14"/>
        <v>1.7727317052131708E-2</v>
      </c>
    </row>
    <row r="386" spans="2:4" x14ac:dyDescent="0.25">
      <c r="B386" s="12">
        <v>42709</v>
      </c>
      <c r="C386" s="18">
        <v>26.478062000000001</v>
      </c>
      <c r="D386">
        <f t="shared" si="14"/>
        <v>3.6851734230124444E-2</v>
      </c>
    </row>
    <row r="387" spans="2:4" x14ac:dyDescent="0.25">
      <c r="B387" s="12">
        <v>42702</v>
      </c>
      <c r="C387" s="18">
        <v>25.53698</v>
      </c>
      <c r="D387">
        <f t="shared" ref="D387:D450" si="15">C387/C388-1</f>
        <v>-1.6906700303674804E-2</v>
      </c>
    </row>
    <row r="388" spans="2:4" x14ac:dyDescent="0.25">
      <c r="B388" s="12">
        <v>42695</v>
      </c>
      <c r="C388" s="18">
        <v>25.976151000000002</v>
      </c>
      <c r="D388">
        <f t="shared" si="15"/>
        <v>1.5718520289403237E-2</v>
      </c>
    </row>
    <row r="389" spans="2:4" x14ac:dyDescent="0.25">
      <c r="B389" s="12">
        <v>42688</v>
      </c>
      <c r="C389" s="18">
        <v>25.574162999999999</v>
      </c>
      <c r="D389">
        <f t="shared" si="15"/>
        <v>1.5032780182228533E-2</v>
      </c>
    </row>
    <row r="390" spans="2:4" x14ac:dyDescent="0.25">
      <c r="B390" s="12">
        <v>42681</v>
      </c>
      <c r="C390" s="18">
        <v>25.195405999999998</v>
      </c>
      <c r="D390">
        <f t="shared" si="15"/>
        <v>1.3478930958421564E-3</v>
      </c>
    </row>
    <row r="391" spans="2:4" x14ac:dyDescent="0.25">
      <c r="B391" s="12">
        <v>42674</v>
      </c>
      <c r="C391" s="18">
        <v>25.161491000000002</v>
      </c>
      <c r="D391">
        <f t="shared" si="15"/>
        <v>-4.2912375908351952E-2</v>
      </c>
    </row>
    <row r="392" spans="2:4" x14ac:dyDescent="0.25">
      <c r="B392" s="12">
        <v>42667</v>
      </c>
      <c r="C392" s="18">
        <v>26.289642000000001</v>
      </c>
      <c r="D392">
        <f t="shared" si="15"/>
        <v>-2.4699840703751086E-2</v>
      </c>
    </row>
    <row r="393" spans="2:4" x14ac:dyDescent="0.25">
      <c r="B393" s="12">
        <v>42660</v>
      </c>
      <c r="C393" s="18">
        <v>26.955437</v>
      </c>
      <c r="D393">
        <f t="shared" si="15"/>
        <v>-8.7560120887516524E-3</v>
      </c>
    </row>
    <row r="394" spans="2:4" x14ac:dyDescent="0.25">
      <c r="B394" s="12">
        <v>42653</v>
      </c>
      <c r="C394" s="18">
        <v>27.193543999999999</v>
      </c>
      <c r="D394">
        <f t="shared" si="15"/>
        <v>3.1299169000282179E-2</v>
      </c>
    </row>
    <row r="395" spans="2:4" x14ac:dyDescent="0.25">
      <c r="B395" s="12">
        <v>42646</v>
      </c>
      <c r="C395" s="18">
        <v>26.36824</v>
      </c>
      <c r="D395">
        <f t="shared" si="15"/>
        <v>8.9339275969462228E-3</v>
      </c>
    </row>
    <row r="396" spans="2:4" x14ac:dyDescent="0.25">
      <c r="B396" s="12">
        <v>42639</v>
      </c>
      <c r="C396" s="18">
        <v>26.134754000000001</v>
      </c>
      <c r="D396">
        <f t="shared" si="15"/>
        <v>3.0165618456201582E-3</v>
      </c>
    </row>
    <row r="397" spans="2:4" x14ac:dyDescent="0.25">
      <c r="B397" s="12">
        <v>42632</v>
      </c>
      <c r="C397" s="18">
        <v>26.056153999999999</v>
      </c>
      <c r="D397">
        <f t="shared" si="15"/>
        <v>-1.9230622287641608E-2</v>
      </c>
    </row>
    <row r="398" spans="2:4" x14ac:dyDescent="0.25">
      <c r="B398" s="12">
        <v>42625</v>
      </c>
      <c r="C398" s="18">
        <v>26.567055</v>
      </c>
      <c r="D398">
        <f t="shared" si="15"/>
        <v>0.11432169482580745</v>
      </c>
    </row>
    <row r="399" spans="2:4" x14ac:dyDescent="0.25">
      <c r="B399" s="12">
        <v>42618</v>
      </c>
      <c r="C399" s="18">
        <v>23.841459</v>
      </c>
      <c r="D399">
        <f t="shared" si="15"/>
        <v>-4.2699263867132298E-2</v>
      </c>
    </row>
    <row r="400" spans="2:4" x14ac:dyDescent="0.25">
      <c r="B400" s="12">
        <v>42611</v>
      </c>
      <c r="C400" s="18">
        <v>24.904879000000001</v>
      </c>
      <c r="D400">
        <f t="shared" si="15"/>
        <v>7.3872321491774695E-3</v>
      </c>
    </row>
    <row r="401" spans="2:4" x14ac:dyDescent="0.25">
      <c r="B401" s="12">
        <v>42604</v>
      </c>
      <c r="C401" s="18">
        <v>24.722249999999999</v>
      </c>
      <c r="D401">
        <f t="shared" si="15"/>
        <v>-2.2128731681118619E-2</v>
      </c>
    </row>
    <row r="402" spans="2:4" x14ac:dyDescent="0.25">
      <c r="B402" s="12">
        <v>42597</v>
      </c>
      <c r="C402" s="18">
        <v>25.281701999999999</v>
      </c>
      <c r="D402">
        <f t="shared" si="15"/>
        <v>1.0907671197064817E-2</v>
      </c>
    </row>
    <row r="403" spans="2:4" x14ac:dyDescent="0.25">
      <c r="B403" s="12">
        <v>42590</v>
      </c>
      <c r="C403" s="18">
        <v>25.008913</v>
      </c>
      <c r="D403">
        <f t="shared" si="15"/>
        <v>1.1965586818868834E-2</v>
      </c>
    </row>
    <row r="404" spans="2:4" x14ac:dyDescent="0.25">
      <c r="B404" s="12">
        <v>42583</v>
      </c>
      <c r="C404" s="18">
        <v>24.713204999999999</v>
      </c>
      <c r="D404">
        <f t="shared" si="15"/>
        <v>3.1378597817516951E-2</v>
      </c>
    </row>
    <row r="405" spans="2:4" x14ac:dyDescent="0.25">
      <c r="B405" s="12">
        <v>42576</v>
      </c>
      <c r="C405" s="18">
        <v>23.961331999999999</v>
      </c>
      <c r="D405">
        <f t="shared" si="15"/>
        <v>5.6254131549050568E-2</v>
      </c>
    </row>
    <row r="406" spans="2:4" x14ac:dyDescent="0.25">
      <c r="B406" s="12">
        <v>42569</v>
      </c>
      <c r="C406" s="18">
        <v>22.685196000000001</v>
      </c>
      <c r="D406">
        <f t="shared" si="15"/>
        <v>-1.2149541639333572E-3</v>
      </c>
    </row>
    <row r="407" spans="2:4" x14ac:dyDescent="0.25">
      <c r="B407" s="12">
        <v>42562</v>
      </c>
      <c r="C407" s="18">
        <v>22.712790999999999</v>
      </c>
      <c r="D407">
        <f t="shared" si="15"/>
        <v>2.1721440805580583E-2</v>
      </c>
    </row>
    <row r="408" spans="2:4" x14ac:dyDescent="0.25">
      <c r="B408" s="12">
        <v>42555</v>
      </c>
      <c r="C408" s="18">
        <v>22.229925000000001</v>
      </c>
      <c r="D408">
        <f t="shared" si="15"/>
        <v>8.2383739359659369E-3</v>
      </c>
    </row>
    <row r="409" spans="2:4" x14ac:dyDescent="0.25">
      <c r="B409" s="12">
        <v>42548</v>
      </c>
      <c r="C409" s="18">
        <v>22.048283000000001</v>
      </c>
      <c r="D409">
        <f t="shared" si="15"/>
        <v>2.6659320087201843E-2</v>
      </c>
    </row>
    <row r="410" spans="2:4" x14ac:dyDescent="0.25">
      <c r="B410" s="12">
        <v>42541</v>
      </c>
      <c r="C410" s="18">
        <v>21.475753999999998</v>
      </c>
      <c r="D410">
        <f t="shared" si="15"/>
        <v>-2.0245644876767277E-2</v>
      </c>
    </row>
    <row r="411" spans="2:4" x14ac:dyDescent="0.25">
      <c r="B411" s="12">
        <v>42534</v>
      </c>
      <c r="C411" s="18">
        <v>21.919529000000001</v>
      </c>
      <c r="D411">
        <f t="shared" si="15"/>
        <v>-3.5414174197998083E-2</v>
      </c>
    </row>
    <row r="412" spans="2:4" x14ac:dyDescent="0.25">
      <c r="B412" s="12">
        <v>42527</v>
      </c>
      <c r="C412" s="18">
        <v>22.724291000000001</v>
      </c>
      <c r="D412">
        <f t="shared" si="15"/>
        <v>9.2936078964087621E-3</v>
      </c>
    </row>
    <row r="413" spans="2:4" x14ac:dyDescent="0.25">
      <c r="B413" s="12">
        <v>42520</v>
      </c>
      <c r="C413" s="18">
        <v>22.515045000000001</v>
      </c>
      <c r="D413">
        <f t="shared" si="15"/>
        <v>-2.4215148103171602E-2</v>
      </c>
    </row>
    <row r="414" spans="2:4" x14ac:dyDescent="0.25">
      <c r="B414" s="12">
        <v>42513</v>
      </c>
      <c r="C414" s="18">
        <v>23.073779999999999</v>
      </c>
      <c r="D414">
        <f t="shared" si="15"/>
        <v>5.3874925037327159E-2</v>
      </c>
    </row>
    <row r="415" spans="2:4" x14ac:dyDescent="0.25">
      <c r="B415" s="12">
        <v>42506</v>
      </c>
      <c r="C415" s="18">
        <v>21.89423</v>
      </c>
      <c r="D415">
        <f t="shared" si="15"/>
        <v>5.1922399941461084E-2</v>
      </c>
    </row>
    <row r="416" spans="2:4" x14ac:dyDescent="0.25">
      <c r="B416" s="12">
        <v>42499</v>
      </c>
      <c r="C416" s="18">
        <v>20.813541000000001</v>
      </c>
      <c r="D416">
        <f t="shared" si="15"/>
        <v>-1.7783401504210983E-2</v>
      </c>
    </row>
    <row r="417" spans="2:4" x14ac:dyDescent="0.25">
      <c r="B417" s="12">
        <v>42492</v>
      </c>
      <c r="C417" s="18">
        <v>21.190377999999999</v>
      </c>
      <c r="D417">
        <f t="shared" si="15"/>
        <v>-1.0881001771560483E-2</v>
      </c>
    </row>
    <row r="418" spans="2:4" x14ac:dyDescent="0.25">
      <c r="B418" s="12">
        <v>42485</v>
      </c>
      <c r="C418" s="18">
        <v>21.423487000000002</v>
      </c>
      <c r="D418">
        <f t="shared" si="15"/>
        <v>-0.11298264863247864</v>
      </c>
    </row>
    <row r="419" spans="2:4" x14ac:dyDescent="0.25">
      <c r="B419" s="12">
        <v>42478</v>
      </c>
      <c r="C419" s="18">
        <v>24.152274999999999</v>
      </c>
      <c r="D419">
        <f t="shared" si="15"/>
        <v>-3.7960916213093832E-2</v>
      </c>
    </row>
    <row r="420" spans="2:4" x14ac:dyDescent="0.25">
      <c r="B420" s="12">
        <v>42471</v>
      </c>
      <c r="C420" s="18">
        <v>25.105295000000002</v>
      </c>
      <c r="D420">
        <f t="shared" si="15"/>
        <v>1.095169362720938E-2</v>
      </c>
    </row>
    <row r="421" spans="2:4" x14ac:dyDescent="0.25">
      <c r="B421" s="12">
        <v>42464</v>
      </c>
      <c r="C421" s="18">
        <v>24.833328000000002</v>
      </c>
      <c r="D421">
        <f t="shared" si="15"/>
        <v>-1.2092271662483944E-2</v>
      </c>
    </row>
    <row r="422" spans="2:4" x14ac:dyDescent="0.25">
      <c r="B422" s="12">
        <v>42457</v>
      </c>
      <c r="C422" s="18">
        <v>25.137295000000002</v>
      </c>
      <c r="D422">
        <f t="shared" si="15"/>
        <v>4.0882039142535742E-2</v>
      </c>
    </row>
    <row r="423" spans="2:4" x14ac:dyDescent="0.25">
      <c r="B423" s="12">
        <v>42450</v>
      </c>
      <c r="C423" s="18">
        <v>24.149994</v>
      </c>
      <c r="D423">
        <f t="shared" si="15"/>
        <v>-2.3606260269182222E-3</v>
      </c>
    </row>
    <row r="424" spans="2:4" x14ac:dyDescent="0.25">
      <c r="B424" s="12">
        <v>42443</v>
      </c>
      <c r="C424" s="18">
        <v>24.207138</v>
      </c>
      <c r="D424">
        <f t="shared" si="15"/>
        <v>3.5791445927005672E-2</v>
      </c>
    </row>
    <row r="425" spans="2:4" x14ac:dyDescent="0.25">
      <c r="B425" s="12">
        <v>42436</v>
      </c>
      <c r="C425" s="18">
        <v>23.370667999999998</v>
      </c>
      <c r="D425">
        <f t="shared" si="15"/>
        <v>-7.2809211897881809E-3</v>
      </c>
    </row>
    <row r="426" spans="2:4" x14ac:dyDescent="0.25">
      <c r="B426" s="12">
        <v>42429</v>
      </c>
      <c r="C426" s="18">
        <v>23.542076000000002</v>
      </c>
      <c r="D426">
        <f t="shared" si="15"/>
        <v>6.2945091581756651E-2</v>
      </c>
    </row>
    <row r="427" spans="2:4" x14ac:dyDescent="0.25">
      <c r="B427" s="12">
        <v>42422</v>
      </c>
      <c r="C427" s="18">
        <v>22.147970000000001</v>
      </c>
      <c r="D427">
        <f t="shared" si="15"/>
        <v>9.0587152416321537E-3</v>
      </c>
    </row>
    <row r="428" spans="2:4" x14ac:dyDescent="0.25">
      <c r="B428" s="12">
        <v>42415</v>
      </c>
      <c r="C428" s="18">
        <v>21.949138999999999</v>
      </c>
      <c r="D428">
        <f t="shared" si="15"/>
        <v>2.1811004102534115E-2</v>
      </c>
    </row>
    <row r="429" spans="2:4" x14ac:dyDescent="0.25">
      <c r="B429" s="12">
        <v>42408</v>
      </c>
      <c r="C429" s="18">
        <v>21.480625</v>
      </c>
      <c r="D429">
        <f t="shared" si="15"/>
        <v>5.1051116109142036E-3</v>
      </c>
    </row>
    <row r="430" spans="2:4" x14ac:dyDescent="0.25">
      <c r="B430" s="12">
        <v>42401</v>
      </c>
      <c r="C430" s="18">
        <v>21.371521000000001</v>
      </c>
      <c r="D430">
        <f t="shared" si="15"/>
        <v>-3.4106931351041703E-2</v>
      </c>
    </row>
    <row r="431" spans="2:4" x14ac:dyDescent="0.25">
      <c r="B431" s="12">
        <v>42394</v>
      </c>
      <c r="C431" s="18">
        <v>22.126176999999998</v>
      </c>
      <c r="D431">
        <f t="shared" si="15"/>
        <v>-4.0228904832989687E-2</v>
      </c>
    </row>
    <row r="432" spans="2:4" x14ac:dyDescent="0.25">
      <c r="B432" s="12">
        <v>42387</v>
      </c>
      <c r="C432" s="18">
        <v>23.053598000000001</v>
      </c>
      <c r="D432">
        <f t="shared" si="15"/>
        <v>4.416745940804101E-2</v>
      </c>
    </row>
    <row r="433" spans="2:4" x14ac:dyDescent="0.25">
      <c r="B433" s="12">
        <v>42380</v>
      </c>
      <c r="C433" s="18">
        <v>22.078448999999999</v>
      </c>
      <c r="D433">
        <f t="shared" si="15"/>
        <v>1.7535548528773148E-3</v>
      </c>
    </row>
    <row r="434" spans="2:4" x14ac:dyDescent="0.25">
      <c r="B434" s="12">
        <v>42373</v>
      </c>
      <c r="C434" s="18">
        <v>22.039801000000001</v>
      </c>
      <c r="D434">
        <f t="shared" si="15"/>
        <v>-7.8852331590409275E-2</v>
      </c>
    </row>
    <row r="435" spans="2:4" x14ac:dyDescent="0.25">
      <c r="B435" s="12">
        <v>42366</v>
      </c>
      <c r="C435" s="18">
        <v>23.926458</v>
      </c>
      <c r="D435">
        <f t="shared" si="15"/>
        <v>-2.5641079938457656E-2</v>
      </c>
    </row>
    <row r="436" spans="2:4" x14ac:dyDescent="0.25">
      <c r="B436" s="12">
        <v>42359</v>
      </c>
      <c r="C436" s="18">
        <v>24.556103</v>
      </c>
      <c r="D436">
        <f t="shared" si="15"/>
        <v>1.8862612869596562E-2</v>
      </c>
    </row>
    <row r="437" spans="2:4" x14ac:dyDescent="0.25">
      <c r="B437" s="12">
        <v>42352</v>
      </c>
      <c r="C437" s="18">
        <v>24.101486000000001</v>
      </c>
      <c r="D437">
        <f t="shared" si="15"/>
        <v>-6.3173943568300417E-2</v>
      </c>
    </row>
    <row r="438" spans="2:4" x14ac:dyDescent="0.25">
      <c r="B438" s="12">
        <v>42345</v>
      </c>
      <c r="C438" s="18">
        <v>25.726745999999999</v>
      </c>
      <c r="D438">
        <f t="shared" si="15"/>
        <v>-4.9147092006821103E-2</v>
      </c>
    </row>
    <row r="439" spans="2:4" x14ac:dyDescent="0.25">
      <c r="B439" s="12">
        <v>42338</v>
      </c>
      <c r="C439" s="18">
        <v>27.056494000000001</v>
      </c>
      <c r="D439">
        <f t="shared" si="15"/>
        <v>1.0355544480617151E-2</v>
      </c>
    </row>
    <row r="440" spans="2:4" x14ac:dyDescent="0.25">
      <c r="B440" s="12">
        <v>42331</v>
      </c>
      <c r="C440" s="18">
        <v>26.779181000000001</v>
      </c>
      <c r="D440">
        <f t="shared" si="15"/>
        <v>-1.2489258464061126E-2</v>
      </c>
    </row>
    <row r="441" spans="2:4" x14ac:dyDescent="0.25">
      <c r="B441" s="12">
        <v>42324</v>
      </c>
      <c r="C441" s="18">
        <v>27.117863</v>
      </c>
      <c r="D441">
        <f t="shared" si="15"/>
        <v>6.1954581964780875E-2</v>
      </c>
    </row>
    <row r="442" spans="2:4" x14ac:dyDescent="0.25">
      <c r="B442" s="12">
        <v>42317</v>
      </c>
      <c r="C442" s="18">
        <v>25.535803000000001</v>
      </c>
      <c r="D442">
        <f t="shared" si="15"/>
        <v>-6.8058120834335267E-2</v>
      </c>
    </row>
    <row r="443" spans="2:4" x14ac:dyDescent="0.25">
      <c r="B443" s="12">
        <v>42310</v>
      </c>
      <c r="C443" s="18">
        <v>27.400639000000002</v>
      </c>
      <c r="D443">
        <f t="shared" si="15"/>
        <v>1.3054155429052416E-2</v>
      </c>
    </row>
    <row r="444" spans="2:4" x14ac:dyDescent="0.25">
      <c r="B444" s="12">
        <v>42303</v>
      </c>
      <c r="C444" s="18">
        <v>27.047556</v>
      </c>
      <c r="D444">
        <f t="shared" si="15"/>
        <v>3.5270205421433776E-3</v>
      </c>
    </row>
    <row r="445" spans="2:4" x14ac:dyDescent="0.25">
      <c r="B445" s="12">
        <v>42296</v>
      </c>
      <c r="C445" s="18">
        <v>26.952494000000002</v>
      </c>
      <c r="D445">
        <f t="shared" si="15"/>
        <v>7.2406440002541927E-2</v>
      </c>
    </row>
    <row r="446" spans="2:4" x14ac:dyDescent="0.25">
      <c r="B446" s="12">
        <v>42289</v>
      </c>
      <c r="C446" s="18">
        <v>25.132722999999999</v>
      </c>
      <c r="D446">
        <f t="shared" si="15"/>
        <v>-9.6324384829875598E-3</v>
      </c>
    </row>
    <row r="447" spans="2:4" x14ac:dyDescent="0.25">
      <c r="B447" s="12">
        <v>42282</v>
      </c>
      <c r="C447" s="18">
        <v>25.377167</v>
      </c>
      <c r="D447">
        <f t="shared" si="15"/>
        <v>1.576370682587358E-2</v>
      </c>
    </row>
    <row r="448" spans="2:4" x14ac:dyDescent="0.25">
      <c r="B448" s="12">
        <v>42275</v>
      </c>
      <c r="C448" s="18">
        <v>24.983336999999999</v>
      </c>
      <c r="D448">
        <f t="shared" si="15"/>
        <v>-3.7747312224503893E-2</v>
      </c>
    </row>
    <row r="449" spans="2:4" x14ac:dyDescent="0.25">
      <c r="B449" s="12">
        <v>42268</v>
      </c>
      <c r="C449" s="18">
        <v>25.963384999999999</v>
      </c>
      <c r="D449">
        <f t="shared" si="15"/>
        <v>1.1106034604759341E-2</v>
      </c>
    </row>
    <row r="450" spans="2:4" x14ac:dyDescent="0.25">
      <c r="B450" s="12">
        <v>42261</v>
      </c>
      <c r="C450" s="18">
        <v>25.678201999999999</v>
      </c>
      <c r="D450">
        <f t="shared" si="15"/>
        <v>-6.6542577439198114E-3</v>
      </c>
    </row>
    <row r="451" spans="2:4" x14ac:dyDescent="0.25">
      <c r="B451" s="12">
        <v>42254</v>
      </c>
      <c r="C451" s="18">
        <v>25.850216</v>
      </c>
      <c r="D451">
        <f t="shared" ref="D451:D514" si="16">C451/C452-1</f>
        <v>4.5209100723351492E-2</v>
      </c>
    </row>
    <row r="452" spans="2:4" x14ac:dyDescent="0.25">
      <c r="B452" s="12">
        <v>42247</v>
      </c>
      <c r="C452" s="18">
        <v>24.732099999999999</v>
      </c>
      <c r="D452">
        <f t="shared" si="16"/>
        <v>-3.5484488276710802E-2</v>
      </c>
    </row>
    <row r="453" spans="2:4" x14ac:dyDescent="0.25">
      <c r="B453" s="12">
        <v>42240</v>
      </c>
      <c r="C453" s="18">
        <v>25.641992999999999</v>
      </c>
      <c r="D453">
        <f t="shared" si="16"/>
        <v>7.1199216664993514E-2</v>
      </c>
    </row>
    <row r="454" spans="2:4" x14ac:dyDescent="0.25">
      <c r="B454" s="12">
        <v>42233</v>
      </c>
      <c r="C454" s="18">
        <v>23.937650999999999</v>
      </c>
      <c r="D454">
        <f t="shared" si="16"/>
        <v>-8.7961383376019442E-2</v>
      </c>
    </row>
    <row r="455" spans="2:4" x14ac:dyDescent="0.25">
      <c r="B455" s="12">
        <v>42226</v>
      </c>
      <c r="C455" s="18">
        <v>26.246313000000001</v>
      </c>
      <c r="D455">
        <f t="shared" si="16"/>
        <v>8.3524441363425073E-3</v>
      </c>
    </row>
    <row r="456" spans="2:4" x14ac:dyDescent="0.25">
      <c r="B456" s="12">
        <v>42219</v>
      </c>
      <c r="C456" s="18">
        <v>26.028908000000001</v>
      </c>
      <c r="D456">
        <f t="shared" si="16"/>
        <v>-4.7650185884310359E-2</v>
      </c>
    </row>
    <row r="457" spans="2:4" x14ac:dyDescent="0.25">
      <c r="B457" s="12">
        <v>42212</v>
      </c>
      <c r="C457" s="18">
        <v>27.331247000000001</v>
      </c>
      <c r="D457">
        <f t="shared" si="16"/>
        <v>-2.5703082854914072E-2</v>
      </c>
    </row>
    <row r="458" spans="2:4" x14ac:dyDescent="0.25">
      <c r="B458" s="12">
        <v>42205</v>
      </c>
      <c r="C458" s="18">
        <v>28.052277</v>
      </c>
      <c r="D458">
        <f t="shared" si="16"/>
        <v>-3.949972166584681E-2</v>
      </c>
    </row>
    <row r="459" spans="2:4" x14ac:dyDescent="0.25">
      <c r="B459" s="12">
        <v>42198</v>
      </c>
      <c r="C459" s="18">
        <v>29.205901999999998</v>
      </c>
      <c r="D459">
        <f t="shared" si="16"/>
        <v>5.1427377034496624E-2</v>
      </c>
    </row>
    <row r="460" spans="2:4" x14ac:dyDescent="0.25">
      <c r="B460" s="12">
        <v>42191</v>
      </c>
      <c r="C460" s="18">
        <v>27.777384000000001</v>
      </c>
      <c r="D460">
        <f t="shared" si="16"/>
        <v>-2.499207336569087E-2</v>
      </c>
    </row>
    <row r="461" spans="2:4" x14ac:dyDescent="0.25">
      <c r="B461" s="12">
        <v>42184</v>
      </c>
      <c r="C461" s="18">
        <v>28.489393</v>
      </c>
      <c r="D461">
        <f t="shared" si="16"/>
        <v>-2.4458979064083675E-3</v>
      </c>
    </row>
    <row r="462" spans="2:4" x14ac:dyDescent="0.25">
      <c r="B462" s="12">
        <v>42177</v>
      </c>
      <c r="C462" s="18">
        <v>28.559246000000002</v>
      </c>
      <c r="D462">
        <f t="shared" si="16"/>
        <v>1.1849069774405585E-3</v>
      </c>
    </row>
    <row r="463" spans="2:4" x14ac:dyDescent="0.25">
      <c r="B463" s="12">
        <v>42170</v>
      </c>
      <c r="C463" s="18">
        <v>28.525445999999999</v>
      </c>
      <c r="D463">
        <f t="shared" si="16"/>
        <v>-4.4822203653474002E-3</v>
      </c>
    </row>
    <row r="464" spans="2:4" x14ac:dyDescent="0.25">
      <c r="B464" s="12">
        <v>42163</v>
      </c>
      <c r="C464" s="18">
        <v>28.653879</v>
      </c>
      <c r="D464">
        <f t="shared" si="16"/>
        <v>-1.1503984031102643E-2</v>
      </c>
    </row>
    <row r="465" spans="2:4" x14ac:dyDescent="0.25">
      <c r="B465" s="12">
        <v>42156</v>
      </c>
      <c r="C465" s="18">
        <v>28.987348999999998</v>
      </c>
      <c r="D465">
        <f t="shared" si="16"/>
        <v>-1.2511522888049686E-2</v>
      </c>
    </row>
    <row r="466" spans="2:4" x14ac:dyDescent="0.25">
      <c r="B466" s="12">
        <v>42149</v>
      </c>
      <c r="C466" s="18">
        <v>29.354620000000001</v>
      </c>
      <c r="D466">
        <f t="shared" si="16"/>
        <v>-1.7051324749350671E-2</v>
      </c>
    </row>
    <row r="467" spans="2:4" x14ac:dyDescent="0.25">
      <c r="B467" s="12">
        <v>42142</v>
      </c>
      <c r="C467" s="18">
        <v>29.863838000000001</v>
      </c>
      <c r="D467">
        <f t="shared" si="16"/>
        <v>2.9276818477893762E-2</v>
      </c>
    </row>
    <row r="468" spans="2:4" x14ac:dyDescent="0.25">
      <c r="B468" s="12">
        <v>42135</v>
      </c>
      <c r="C468" s="18">
        <v>29.014389000000001</v>
      </c>
      <c r="D468">
        <f t="shared" si="16"/>
        <v>1.3225782119217877E-2</v>
      </c>
    </row>
    <row r="469" spans="2:4" x14ac:dyDescent="0.25">
      <c r="B469" s="12">
        <v>42128</v>
      </c>
      <c r="C469" s="18">
        <v>28.635660000000001</v>
      </c>
      <c r="D469">
        <f t="shared" si="16"/>
        <v>-1.0313857546957905E-2</v>
      </c>
    </row>
    <row r="470" spans="2:4" x14ac:dyDescent="0.25">
      <c r="B470" s="12">
        <v>42121</v>
      </c>
      <c r="C470" s="18">
        <v>28.934082</v>
      </c>
      <c r="D470">
        <f t="shared" si="16"/>
        <v>-1.0208872565967919E-2</v>
      </c>
    </row>
    <row r="471" spans="2:4" x14ac:dyDescent="0.25">
      <c r="B471" s="12">
        <v>42114</v>
      </c>
      <c r="C471" s="18">
        <v>29.232513000000001</v>
      </c>
      <c r="D471">
        <f t="shared" si="16"/>
        <v>4.4328710840414898E-2</v>
      </c>
    </row>
    <row r="472" spans="2:4" x14ac:dyDescent="0.25">
      <c r="B472" s="12">
        <v>42107</v>
      </c>
      <c r="C472" s="18">
        <v>27.991678</v>
      </c>
      <c r="D472">
        <f t="shared" si="16"/>
        <v>-1.8489442363607833E-2</v>
      </c>
    </row>
    <row r="473" spans="2:4" x14ac:dyDescent="0.25">
      <c r="B473" s="12">
        <v>42100</v>
      </c>
      <c r="C473" s="18">
        <v>28.518978000000001</v>
      </c>
      <c r="D473">
        <f t="shared" si="16"/>
        <v>1.4203699230742384E-2</v>
      </c>
    </row>
    <row r="474" spans="2:4" x14ac:dyDescent="0.25">
      <c r="B474" s="12">
        <v>42093</v>
      </c>
      <c r="C474" s="18">
        <v>28.119575999999999</v>
      </c>
      <c r="D474">
        <f t="shared" si="16"/>
        <v>1.6795053441666319E-2</v>
      </c>
    </row>
    <row r="475" spans="2:4" x14ac:dyDescent="0.25">
      <c r="B475" s="12">
        <v>42086</v>
      </c>
      <c r="C475" s="18">
        <v>27.655107000000001</v>
      </c>
      <c r="D475">
        <f t="shared" si="16"/>
        <v>-2.104838710248369E-2</v>
      </c>
    </row>
    <row r="476" spans="2:4" x14ac:dyDescent="0.25">
      <c r="B476" s="12">
        <v>42079</v>
      </c>
      <c r="C476" s="18">
        <v>28.249718000000001</v>
      </c>
      <c r="D476">
        <f t="shared" si="16"/>
        <v>1.8690874320995254E-2</v>
      </c>
    </row>
    <row r="477" spans="2:4" x14ac:dyDescent="0.25">
      <c r="B477" s="12">
        <v>42072</v>
      </c>
      <c r="C477" s="18">
        <v>27.731394000000002</v>
      </c>
      <c r="D477">
        <f t="shared" si="16"/>
        <v>-2.3775796123095549E-2</v>
      </c>
    </row>
    <row r="478" spans="2:4" x14ac:dyDescent="0.25">
      <c r="B478" s="12">
        <v>42065</v>
      </c>
      <c r="C478" s="18">
        <v>28.406787999999999</v>
      </c>
      <c r="D478">
        <f t="shared" si="16"/>
        <v>-1.4479149887471121E-2</v>
      </c>
    </row>
    <row r="479" spans="2:4" x14ac:dyDescent="0.25">
      <c r="B479" s="12">
        <v>42058</v>
      </c>
      <c r="C479" s="18">
        <v>28.824137</v>
      </c>
      <c r="D479">
        <f t="shared" si="16"/>
        <v>-8.0309738997822455E-3</v>
      </c>
    </row>
    <row r="480" spans="2:4" x14ac:dyDescent="0.25">
      <c r="B480" s="12">
        <v>42051</v>
      </c>
      <c r="C480" s="18">
        <v>29.057497000000001</v>
      </c>
      <c r="D480">
        <f t="shared" si="16"/>
        <v>1.904319523161746E-2</v>
      </c>
    </row>
    <row r="481" spans="2:4" x14ac:dyDescent="0.25">
      <c r="B481" s="12">
        <v>42044</v>
      </c>
      <c r="C481" s="18">
        <v>28.514489999999999</v>
      </c>
      <c r="D481">
        <f t="shared" si="16"/>
        <v>7.2744797292187968E-2</v>
      </c>
    </row>
    <row r="482" spans="2:4" x14ac:dyDescent="0.25">
      <c r="B482" s="12">
        <v>42037</v>
      </c>
      <c r="C482" s="18">
        <v>26.580870000000001</v>
      </c>
      <c r="D482">
        <f t="shared" si="16"/>
        <v>1.5107497816711835E-2</v>
      </c>
    </row>
    <row r="483" spans="2:4" x14ac:dyDescent="0.25">
      <c r="B483" s="12">
        <v>42030</v>
      </c>
      <c r="C483" s="18">
        <v>26.185276000000002</v>
      </c>
      <c r="D483">
        <f t="shared" si="16"/>
        <v>3.6997634197108775E-2</v>
      </c>
    </row>
    <row r="484" spans="2:4" x14ac:dyDescent="0.25">
      <c r="B484" s="12">
        <v>42023</v>
      </c>
      <c r="C484" s="18">
        <v>25.251047</v>
      </c>
      <c r="D484">
        <f t="shared" si="16"/>
        <v>6.5949750552772413E-2</v>
      </c>
    </row>
    <row r="485" spans="2:4" x14ac:dyDescent="0.25">
      <c r="B485" s="12">
        <v>42016</v>
      </c>
      <c r="C485" s="18">
        <v>23.688777999999999</v>
      </c>
      <c r="D485">
        <f t="shared" si="16"/>
        <v>-5.374540020245866E-2</v>
      </c>
    </row>
    <row r="486" spans="2:4" x14ac:dyDescent="0.25">
      <c r="B486" s="12">
        <v>42009</v>
      </c>
      <c r="C486" s="18">
        <v>25.034254000000001</v>
      </c>
      <c r="D486">
        <f t="shared" si="16"/>
        <v>2.4512839552129462E-2</v>
      </c>
    </row>
    <row r="487" spans="2:4" x14ac:dyDescent="0.25">
      <c r="B487" s="12">
        <v>42002</v>
      </c>
      <c r="C487" s="18">
        <v>24.435276000000002</v>
      </c>
      <c r="D487">
        <f t="shared" si="16"/>
        <v>-4.0880368850438553E-2</v>
      </c>
    </row>
    <row r="488" spans="2:4" x14ac:dyDescent="0.25">
      <c r="B488" s="12">
        <v>41995</v>
      </c>
      <c r="C488" s="18">
        <v>25.476776000000001</v>
      </c>
      <c r="D488">
        <f t="shared" si="16"/>
        <v>1.9771010821828083E-2</v>
      </c>
    </row>
    <row r="489" spans="2:4" x14ac:dyDescent="0.25">
      <c r="B489" s="12">
        <v>41988</v>
      </c>
      <c r="C489" s="18">
        <v>24.982839999999999</v>
      </c>
      <c r="D489">
        <f t="shared" si="16"/>
        <v>1.8681797006484313E-2</v>
      </c>
    </row>
    <row r="490" spans="2:4" x14ac:dyDescent="0.25">
      <c r="B490" s="12">
        <v>41981</v>
      </c>
      <c r="C490" s="18">
        <v>24.524674999999998</v>
      </c>
      <c r="D490">
        <f t="shared" si="16"/>
        <v>-4.5825977050186428E-2</v>
      </c>
    </row>
    <row r="491" spans="2:4" x14ac:dyDescent="0.25">
      <c r="B491" s="12">
        <v>41974</v>
      </c>
      <c r="C491" s="18">
        <v>25.702518000000001</v>
      </c>
      <c r="D491">
        <f t="shared" si="16"/>
        <v>-3.3044516601601015E-2</v>
      </c>
    </row>
    <row r="492" spans="2:4" x14ac:dyDescent="0.25">
      <c r="B492" s="12">
        <v>41967</v>
      </c>
      <c r="C492" s="18">
        <v>26.580870000000001</v>
      </c>
      <c r="D492">
        <f t="shared" si="16"/>
        <v>2.1121110488564243E-2</v>
      </c>
    </row>
    <row r="493" spans="2:4" x14ac:dyDescent="0.25">
      <c r="B493" s="12">
        <v>41960</v>
      </c>
      <c r="C493" s="18">
        <v>26.031065000000002</v>
      </c>
      <c r="D493">
        <f t="shared" si="16"/>
        <v>2.0056235989740268E-2</v>
      </c>
    </row>
    <row r="494" spans="2:4" x14ac:dyDescent="0.25">
      <c r="B494" s="12">
        <v>41953</v>
      </c>
      <c r="C494" s="18">
        <v>25.519245000000002</v>
      </c>
      <c r="D494">
        <f t="shared" si="16"/>
        <v>5.1968752635667803E-2</v>
      </c>
    </row>
    <row r="495" spans="2:4" x14ac:dyDescent="0.25">
      <c r="B495" s="12">
        <v>41946</v>
      </c>
      <c r="C495" s="18">
        <v>24.258558000000001</v>
      </c>
      <c r="D495">
        <f t="shared" si="16"/>
        <v>9.3517462906407278E-3</v>
      </c>
    </row>
    <row r="496" spans="2:4" x14ac:dyDescent="0.25">
      <c r="B496" s="12">
        <v>41939</v>
      </c>
      <c r="C496" s="18">
        <v>24.033799999999999</v>
      </c>
      <c r="D496">
        <f t="shared" si="16"/>
        <v>2.6420928330589399E-2</v>
      </c>
    </row>
    <row r="497" spans="2:4" x14ac:dyDescent="0.25">
      <c r="B497" s="12">
        <v>41932</v>
      </c>
      <c r="C497" s="18">
        <v>23.415150000000001</v>
      </c>
      <c r="D497">
        <f t="shared" si="16"/>
        <v>7.7300794257524341E-2</v>
      </c>
    </row>
    <row r="498" spans="2:4" x14ac:dyDescent="0.25">
      <c r="B498" s="12">
        <v>41925</v>
      </c>
      <c r="C498" s="18">
        <v>21.735016000000002</v>
      </c>
      <c r="D498">
        <f t="shared" si="16"/>
        <v>-3.0377728156391393E-2</v>
      </c>
    </row>
    <row r="499" spans="2:4" x14ac:dyDescent="0.25">
      <c r="B499" s="12">
        <v>41918</v>
      </c>
      <c r="C499" s="18">
        <v>22.415962</v>
      </c>
      <c r="D499">
        <f t="shared" si="16"/>
        <v>1.11418402641279E-2</v>
      </c>
    </row>
    <row r="500" spans="2:4" x14ac:dyDescent="0.25">
      <c r="B500" s="12">
        <v>41911</v>
      </c>
      <c r="C500" s="18">
        <v>22.168959000000001</v>
      </c>
      <c r="D500">
        <f t="shared" si="16"/>
        <v>-1.1215624971844917E-2</v>
      </c>
    </row>
    <row r="501" spans="2:4" x14ac:dyDescent="0.25">
      <c r="B501" s="12">
        <v>41904</v>
      </c>
      <c r="C501" s="18">
        <v>22.420418000000002</v>
      </c>
      <c r="D501">
        <f t="shared" si="16"/>
        <v>-2.0798369316689103E-3</v>
      </c>
    </row>
    <row r="502" spans="2:4" x14ac:dyDescent="0.25">
      <c r="B502" s="12">
        <v>41897</v>
      </c>
      <c r="C502" s="18">
        <v>22.467146</v>
      </c>
      <c r="D502">
        <f t="shared" si="16"/>
        <v>-6.8859789893678247E-3</v>
      </c>
    </row>
    <row r="503" spans="2:4" x14ac:dyDescent="0.25">
      <c r="B503" s="12">
        <v>41890</v>
      </c>
      <c r="C503" s="18">
        <v>22.622927000000001</v>
      </c>
      <c r="D503">
        <f t="shared" si="16"/>
        <v>2.7180156393598498E-2</v>
      </c>
    </row>
    <row r="504" spans="2:4" x14ac:dyDescent="0.25">
      <c r="B504" s="12">
        <v>41883</v>
      </c>
      <c r="C504" s="18">
        <v>22.024303</v>
      </c>
      <c r="D504">
        <f t="shared" si="16"/>
        <v>-3.4439064556882504E-2</v>
      </c>
    </row>
    <row r="505" spans="2:4" x14ac:dyDescent="0.25">
      <c r="B505" s="12">
        <v>41876</v>
      </c>
      <c r="C505" s="18">
        <v>22.809853</v>
      </c>
      <c r="D505">
        <f t="shared" si="16"/>
        <v>1.1646068308237556E-2</v>
      </c>
    </row>
    <row r="506" spans="2:4" x14ac:dyDescent="0.25">
      <c r="B506" s="12">
        <v>41869</v>
      </c>
      <c r="C506" s="18">
        <v>22.547266</v>
      </c>
      <c r="D506">
        <f t="shared" si="16"/>
        <v>3.4088753001456862E-2</v>
      </c>
    </row>
    <row r="507" spans="2:4" x14ac:dyDescent="0.25">
      <c r="B507" s="12">
        <v>41862</v>
      </c>
      <c r="C507" s="18">
        <v>21.803995</v>
      </c>
      <c r="D507">
        <f t="shared" si="16"/>
        <v>3.9343032472279438E-2</v>
      </c>
    </row>
    <row r="508" spans="2:4" x14ac:dyDescent="0.25">
      <c r="B508" s="12">
        <v>41855</v>
      </c>
      <c r="C508" s="18">
        <v>20.978632000000001</v>
      </c>
      <c r="D508">
        <f t="shared" si="16"/>
        <v>-1.4459313236293903E-2</v>
      </c>
    </row>
    <row r="509" spans="2:4" x14ac:dyDescent="0.25">
      <c r="B509" s="12">
        <v>41848</v>
      </c>
      <c r="C509" s="18">
        <v>21.286418999999999</v>
      </c>
      <c r="D509">
        <f t="shared" si="16"/>
        <v>-1.5767887070119113E-2</v>
      </c>
    </row>
    <row r="510" spans="2:4" x14ac:dyDescent="0.25">
      <c r="B510" s="12">
        <v>41841</v>
      </c>
      <c r="C510" s="18">
        <v>21.627438000000001</v>
      </c>
      <c r="D510">
        <f t="shared" si="16"/>
        <v>3.431145291058546E-2</v>
      </c>
    </row>
    <row r="511" spans="2:4" x14ac:dyDescent="0.25">
      <c r="B511" s="12">
        <v>41834</v>
      </c>
      <c r="C511" s="18">
        <v>20.909986</v>
      </c>
      <c r="D511">
        <f t="shared" si="16"/>
        <v>-8.2964993412115717E-3</v>
      </c>
    </row>
    <row r="512" spans="2:4" x14ac:dyDescent="0.25">
      <c r="B512" s="12">
        <v>41827</v>
      </c>
      <c r="C512" s="18">
        <v>21.084917000000001</v>
      </c>
      <c r="D512">
        <f t="shared" si="16"/>
        <v>1.2655627676301906E-2</v>
      </c>
    </row>
    <row r="513" spans="2:4" x14ac:dyDescent="0.25">
      <c r="B513" s="12">
        <v>41820</v>
      </c>
      <c r="C513" s="18">
        <v>20.821408999999999</v>
      </c>
      <c r="D513">
        <f t="shared" si="16"/>
        <v>2.2287150356774754E-2</v>
      </c>
    </row>
    <row r="514" spans="2:4" x14ac:dyDescent="0.25">
      <c r="B514" s="12">
        <v>41813</v>
      </c>
      <c r="C514" s="18">
        <v>20.367476</v>
      </c>
      <c r="D514">
        <f t="shared" si="16"/>
        <v>1.1769927097339261E-2</v>
      </c>
    </row>
    <row r="515" spans="2:4" x14ac:dyDescent="0.25">
      <c r="B515" s="12">
        <v>41806</v>
      </c>
      <c r="C515" s="18">
        <v>20.130541000000001</v>
      </c>
      <c r="D515">
        <f t="shared" ref="D515:D578" si="17">C515/C516-1</f>
        <v>-4.0535366454168553E-3</v>
      </c>
    </row>
    <row r="516" spans="2:4" x14ac:dyDescent="0.25">
      <c r="B516" s="12">
        <v>41799</v>
      </c>
      <c r="C516" s="18">
        <v>20.212472999999999</v>
      </c>
      <c r="D516">
        <f t="shared" si="17"/>
        <v>-1.0238832810373077E-2</v>
      </c>
    </row>
    <row r="517" spans="2:4" x14ac:dyDescent="0.25">
      <c r="B517" s="12">
        <v>41792</v>
      </c>
      <c r="C517" s="18">
        <v>20.421565999999999</v>
      </c>
      <c r="D517">
        <f t="shared" si="17"/>
        <v>1.9857785195567024E-2</v>
      </c>
    </row>
    <row r="518" spans="2:4" x14ac:dyDescent="0.25">
      <c r="B518" s="12">
        <v>41785</v>
      </c>
      <c r="C518" s="18">
        <v>20.023935000000002</v>
      </c>
      <c r="D518">
        <f t="shared" si="17"/>
        <v>3.0726391133830244E-2</v>
      </c>
    </row>
    <row r="519" spans="2:4" x14ac:dyDescent="0.25">
      <c r="B519" s="12">
        <v>41778</v>
      </c>
      <c r="C519" s="18">
        <v>19.427012999999999</v>
      </c>
      <c r="D519">
        <f t="shared" si="17"/>
        <v>2.7815003369614066E-2</v>
      </c>
    </row>
    <row r="520" spans="2:4" x14ac:dyDescent="0.25">
      <c r="B520" s="12">
        <v>41771</v>
      </c>
      <c r="C520" s="18">
        <v>18.901274000000001</v>
      </c>
      <c r="D520">
        <f t="shared" si="17"/>
        <v>2.6142447093571386E-2</v>
      </c>
    </row>
    <row r="521" spans="2:4" x14ac:dyDescent="0.25">
      <c r="B521" s="12">
        <v>41764</v>
      </c>
      <c r="C521" s="18">
        <v>18.419737000000001</v>
      </c>
      <c r="D521">
        <f t="shared" si="17"/>
        <v>-1.1880244398442374E-2</v>
      </c>
    </row>
    <row r="522" spans="2:4" x14ac:dyDescent="0.25">
      <c r="B522" s="12">
        <v>41757</v>
      </c>
      <c r="C522" s="18">
        <v>18.641199</v>
      </c>
      <c r="D522">
        <f t="shared" si="17"/>
        <v>3.6087657827158282E-2</v>
      </c>
    </row>
    <row r="523" spans="2:4" x14ac:dyDescent="0.25">
      <c r="B523" s="12">
        <v>41750</v>
      </c>
      <c r="C523" s="18">
        <v>17.991913</v>
      </c>
      <c r="D523">
        <f t="shared" si="17"/>
        <v>8.9534201892657039E-2</v>
      </c>
    </row>
    <row r="524" spans="2:4" x14ac:dyDescent="0.25">
      <c r="B524" s="12">
        <v>41743</v>
      </c>
      <c r="C524" s="18">
        <v>16.513399</v>
      </c>
      <c r="D524">
        <f t="shared" si="17"/>
        <v>1.0257292788773853E-2</v>
      </c>
    </row>
    <row r="525" spans="2:4" x14ac:dyDescent="0.25">
      <c r="B525" s="12">
        <v>41736</v>
      </c>
      <c r="C525" s="18">
        <v>16.345735999999999</v>
      </c>
      <c r="D525">
        <f t="shared" si="17"/>
        <v>-2.2958748181093447E-2</v>
      </c>
    </row>
    <row r="526" spans="2:4" x14ac:dyDescent="0.25">
      <c r="B526" s="12">
        <v>41729</v>
      </c>
      <c r="C526" s="18">
        <v>16.729831999999998</v>
      </c>
      <c r="D526">
        <f t="shared" si="17"/>
        <v>-9.3876414627009908E-3</v>
      </c>
    </row>
    <row r="527" spans="2:4" x14ac:dyDescent="0.25">
      <c r="B527" s="12">
        <v>41722</v>
      </c>
      <c r="C527" s="18">
        <v>16.888373999999999</v>
      </c>
      <c r="D527">
        <f t="shared" si="17"/>
        <v>7.4879850412106208E-3</v>
      </c>
    </row>
    <row r="528" spans="2:4" x14ac:dyDescent="0.25">
      <c r="B528" s="12">
        <v>41715</v>
      </c>
      <c r="C528" s="18">
        <v>16.762854000000001</v>
      </c>
      <c r="D528">
        <f t="shared" si="17"/>
        <v>1.5589738158776623E-2</v>
      </c>
    </row>
    <row r="529" spans="2:4" x14ac:dyDescent="0.25">
      <c r="B529" s="12">
        <v>41708</v>
      </c>
      <c r="C529" s="18">
        <v>16.505537</v>
      </c>
      <c r="D529">
        <f t="shared" si="17"/>
        <v>-1.0839835878467596E-2</v>
      </c>
    </row>
    <row r="530" spans="2:4" x14ac:dyDescent="0.25">
      <c r="B530" s="12">
        <v>41701</v>
      </c>
      <c r="C530" s="18">
        <v>16.686415</v>
      </c>
      <c r="D530">
        <f t="shared" si="17"/>
        <v>7.9809494768003919E-3</v>
      </c>
    </row>
    <row r="531" spans="2:4" x14ac:dyDescent="0.25">
      <c r="B531" s="12">
        <v>41694</v>
      </c>
      <c r="C531" s="18">
        <v>16.554296000000001</v>
      </c>
      <c r="D531">
        <f t="shared" si="17"/>
        <v>1.8850522984450446E-3</v>
      </c>
    </row>
    <row r="532" spans="2:4" x14ac:dyDescent="0.25">
      <c r="B532" s="12">
        <v>41687</v>
      </c>
      <c r="C532" s="18">
        <v>16.523149</v>
      </c>
      <c r="D532">
        <f t="shared" si="17"/>
        <v>-3.4448766845643353E-2</v>
      </c>
    </row>
    <row r="533" spans="2:4" x14ac:dyDescent="0.25">
      <c r="B533" s="12">
        <v>41680</v>
      </c>
      <c r="C533" s="18">
        <v>17.112659000000001</v>
      </c>
      <c r="D533">
        <f t="shared" si="17"/>
        <v>5.3043937907752747E-2</v>
      </c>
    </row>
    <row r="534" spans="2:4" x14ac:dyDescent="0.25">
      <c r="B534" s="12">
        <v>41673</v>
      </c>
      <c r="C534" s="18">
        <v>16.25066</v>
      </c>
      <c r="D534">
        <f t="shared" si="17"/>
        <v>3.8114104995770726E-2</v>
      </c>
    </row>
    <row r="535" spans="2:4" x14ac:dyDescent="0.25">
      <c r="B535" s="12">
        <v>41666</v>
      </c>
      <c r="C535" s="18">
        <v>15.654021</v>
      </c>
      <c r="D535">
        <f t="shared" si="17"/>
        <v>-8.3267797473315142E-2</v>
      </c>
    </row>
    <row r="536" spans="2:4" x14ac:dyDescent="0.25">
      <c r="B536" s="12">
        <v>41659</v>
      </c>
      <c r="C536" s="18">
        <v>17.075893000000001</v>
      </c>
      <c r="D536">
        <f t="shared" si="17"/>
        <v>9.9877388281679469E-3</v>
      </c>
    </row>
    <row r="537" spans="2:4" x14ac:dyDescent="0.25">
      <c r="B537" s="12">
        <v>41652</v>
      </c>
      <c r="C537" s="18">
        <v>16.907029999999999</v>
      </c>
      <c r="D537">
        <f t="shared" si="17"/>
        <v>1.4504867658563736E-2</v>
      </c>
    </row>
    <row r="538" spans="2:4" x14ac:dyDescent="0.25">
      <c r="B538" s="12">
        <v>41645</v>
      </c>
      <c r="C538" s="18">
        <v>16.665302000000001</v>
      </c>
      <c r="D538">
        <f t="shared" si="17"/>
        <v>-1.4861984458214628E-2</v>
      </c>
    </row>
    <row r="539" spans="2:4" x14ac:dyDescent="0.25">
      <c r="B539" s="12">
        <v>41638</v>
      </c>
      <c r="C539" s="18">
        <v>16.916717999999999</v>
      </c>
      <c r="D539">
        <f t="shared" si="17"/>
        <v>-3.4119331330169533E-2</v>
      </c>
    </row>
    <row r="540" spans="2:4" x14ac:dyDescent="0.25">
      <c r="B540" s="12">
        <v>41631</v>
      </c>
      <c r="C540" s="18">
        <v>17.514294</v>
      </c>
      <c r="D540">
        <f t="shared" si="17"/>
        <v>2.0162639643120261E-2</v>
      </c>
    </row>
    <row r="541" spans="2:4" x14ac:dyDescent="0.25">
      <c r="B541" s="12">
        <v>41624</v>
      </c>
      <c r="C541" s="18">
        <v>17.168139</v>
      </c>
      <c r="D541">
        <f t="shared" si="17"/>
        <v>-9.7573411784588338E-3</v>
      </c>
    </row>
    <row r="542" spans="2:4" x14ac:dyDescent="0.25">
      <c r="B542" s="12">
        <v>41617</v>
      </c>
      <c r="C542" s="18">
        <v>17.337305000000001</v>
      </c>
      <c r="D542">
        <f t="shared" si="17"/>
        <v>-9.981949633710574E-3</v>
      </c>
    </row>
    <row r="543" spans="2:4" x14ac:dyDescent="0.25">
      <c r="B543" s="12">
        <v>41610</v>
      </c>
      <c r="C543" s="18">
        <v>17.51211</v>
      </c>
      <c r="D543">
        <f t="shared" si="17"/>
        <v>7.103277010205522E-3</v>
      </c>
    </row>
    <row r="544" spans="2:4" x14ac:dyDescent="0.25">
      <c r="B544" s="12">
        <v>41603</v>
      </c>
      <c r="C544" s="18">
        <v>17.388594000000001</v>
      </c>
      <c r="D544">
        <f t="shared" si="17"/>
        <v>6.9777002056672588E-2</v>
      </c>
    </row>
    <row r="545" spans="2:4" x14ac:dyDescent="0.25">
      <c r="B545" s="12">
        <v>41596</v>
      </c>
      <c r="C545" s="18">
        <v>16.25441</v>
      </c>
      <c r="D545">
        <f t="shared" si="17"/>
        <v>-9.886147697821035E-3</v>
      </c>
    </row>
    <row r="546" spans="2:4" x14ac:dyDescent="0.25">
      <c r="B546" s="12">
        <v>41589</v>
      </c>
      <c r="C546" s="18">
        <v>16.416708</v>
      </c>
      <c r="D546">
        <f t="shared" si="17"/>
        <v>1.4398636651664853E-2</v>
      </c>
    </row>
    <row r="547" spans="2:4" x14ac:dyDescent="0.25">
      <c r="B547" s="12">
        <v>41582</v>
      </c>
      <c r="C547" s="18">
        <v>16.183685000000001</v>
      </c>
      <c r="D547">
        <f t="shared" si="17"/>
        <v>1.0187283338536357E-3</v>
      </c>
    </row>
    <row r="548" spans="2:4" x14ac:dyDescent="0.25">
      <c r="B548" s="12">
        <v>41575</v>
      </c>
      <c r="C548" s="18">
        <v>16.167214999999999</v>
      </c>
      <c r="D548">
        <f t="shared" si="17"/>
        <v>-1.1274573478317729E-2</v>
      </c>
    </row>
    <row r="549" spans="2:4" x14ac:dyDescent="0.25">
      <c r="B549" s="12">
        <v>41568</v>
      </c>
      <c r="C549" s="18">
        <v>16.351572000000001</v>
      </c>
      <c r="D549">
        <f t="shared" si="17"/>
        <v>3.3543641877867625E-2</v>
      </c>
    </row>
    <row r="550" spans="2:4" x14ac:dyDescent="0.25">
      <c r="B550" s="12">
        <v>41561</v>
      </c>
      <c r="C550" s="18">
        <v>15.820881999999999</v>
      </c>
      <c r="D550">
        <f t="shared" si="17"/>
        <v>3.2629535239488083E-2</v>
      </c>
    </row>
    <row r="551" spans="2:4" x14ac:dyDescent="0.25">
      <c r="B551" s="12">
        <v>41554</v>
      </c>
      <c r="C551" s="18">
        <v>15.320966</v>
      </c>
      <c r="D551">
        <f t="shared" si="17"/>
        <v>2.0246826896139325E-2</v>
      </c>
    </row>
    <row r="552" spans="2:4" x14ac:dyDescent="0.25">
      <c r="B552" s="12">
        <v>41547</v>
      </c>
      <c r="C552" s="18">
        <v>15.016921</v>
      </c>
      <c r="D552">
        <f t="shared" si="17"/>
        <v>5.8008230825579155E-4</v>
      </c>
    </row>
    <row r="553" spans="2:4" x14ac:dyDescent="0.25">
      <c r="B553" s="12">
        <v>41540</v>
      </c>
      <c r="C553" s="18">
        <v>15.008215</v>
      </c>
      <c r="D553">
        <f t="shared" si="17"/>
        <v>3.2819062230517115E-2</v>
      </c>
    </row>
    <row r="554" spans="2:4" x14ac:dyDescent="0.25">
      <c r="B554" s="12">
        <v>41533</v>
      </c>
      <c r="C554" s="18">
        <v>14.531311000000001</v>
      </c>
      <c r="D554">
        <f t="shared" si="17"/>
        <v>5.3990524086682257E-3</v>
      </c>
    </row>
    <row r="555" spans="2:4" x14ac:dyDescent="0.25">
      <c r="B555" s="12">
        <v>41526</v>
      </c>
      <c r="C555" s="18">
        <v>14.453277</v>
      </c>
      <c r="D555">
        <f t="shared" si="17"/>
        <v>-6.6877992939707975E-2</v>
      </c>
    </row>
    <row r="556" spans="2:4" x14ac:dyDescent="0.25">
      <c r="B556" s="12">
        <v>41519</v>
      </c>
      <c r="C556" s="18">
        <v>15.489160999999999</v>
      </c>
      <c r="D556">
        <f t="shared" si="17"/>
        <v>2.2577475827837423E-2</v>
      </c>
    </row>
    <row r="557" spans="2:4" x14ac:dyDescent="0.25">
      <c r="B557" s="12">
        <v>41512</v>
      </c>
      <c r="C557" s="18">
        <v>15.147176</v>
      </c>
      <c r="D557">
        <f t="shared" si="17"/>
        <v>-2.7543997071944437E-2</v>
      </c>
    </row>
    <row r="558" spans="2:4" x14ac:dyDescent="0.25">
      <c r="B558" s="12">
        <v>41505</v>
      </c>
      <c r="C558" s="18">
        <v>15.576207</v>
      </c>
      <c r="D558">
        <f t="shared" si="17"/>
        <v>-2.6078742472754879E-3</v>
      </c>
    </row>
    <row r="559" spans="2:4" x14ac:dyDescent="0.25">
      <c r="B559" s="12">
        <v>41498</v>
      </c>
      <c r="C559" s="18">
        <v>15.616934000000001</v>
      </c>
      <c r="D559">
        <f t="shared" si="17"/>
        <v>0.11265650160137852</v>
      </c>
    </row>
    <row r="560" spans="2:4" x14ac:dyDescent="0.25">
      <c r="B560" s="12">
        <v>41491</v>
      </c>
      <c r="C560" s="18">
        <v>14.035719</v>
      </c>
      <c r="D560">
        <f t="shared" si="17"/>
        <v>-1.7490709515270764E-2</v>
      </c>
    </row>
    <row r="561" spans="2:4" x14ac:dyDescent="0.25">
      <c r="B561" s="12">
        <v>41484</v>
      </c>
      <c r="C561" s="18">
        <v>14.285584</v>
      </c>
      <c r="D561">
        <f t="shared" si="17"/>
        <v>4.8867519020546757E-2</v>
      </c>
    </row>
    <row r="562" spans="2:4" x14ac:dyDescent="0.25">
      <c r="B562" s="12">
        <v>41477</v>
      </c>
      <c r="C562" s="18">
        <v>13.620008</v>
      </c>
      <c r="D562">
        <f t="shared" si="17"/>
        <v>3.7745810179945272E-2</v>
      </c>
    </row>
    <row r="563" spans="2:4" x14ac:dyDescent="0.25">
      <c r="B563" s="12">
        <v>41470</v>
      </c>
      <c r="C563" s="18">
        <v>13.124609</v>
      </c>
      <c r="D563">
        <f t="shared" si="17"/>
        <v>-3.6576910694172682E-3</v>
      </c>
    </row>
    <row r="564" spans="2:4" x14ac:dyDescent="0.25">
      <c r="B564" s="12">
        <v>41463</v>
      </c>
      <c r="C564" s="18">
        <v>13.172791</v>
      </c>
      <c r="D564">
        <f t="shared" si="17"/>
        <v>2.1776526256846562E-2</v>
      </c>
    </row>
    <row r="565" spans="2:4" x14ac:dyDescent="0.25">
      <c r="B565" s="12">
        <v>41456</v>
      </c>
      <c r="C565" s="18">
        <v>12.892047</v>
      </c>
      <c r="D565">
        <f t="shared" si="17"/>
        <v>5.2682002191909216E-2</v>
      </c>
    </row>
    <row r="566" spans="2:4" x14ac:dyDescent="0.25">
      <c r="B566" s="12">
        <v>41449</v>
      </c>
      <c r="C566" s="18">
        <v>12.246858</v>
      </c>
      <c r="D566">
        <f t="shared" si="17"/>
        <v>-4.1039776443084652E-2</v>
      </c>
    </row>
    <row r="567" spans="2:4" x14ac:dyDescent="0.25">
      <c r="B567" s="12">
        <v>41442</v>
      </c>
      <c r="C567" s="18">
        <v>12.770975999999999</v>
      </c>
      <c r="D567">
        <f t="shared" si="17"/>
        <v>-3.848419470133102E-2</v>
      </c>
    </row>
    <row r="568" spans="2:4" x14ac:dyDescent="0.25">
      <c r="B568" s="12">
        <v>41435</v>
      </c>
      <c r="C568" s="18">
        <v>13.282128</v>
      </c>
      <c r="D568">
        <f t="shared" si="17"/>
        <v>-2.6617525567166456E-2</v>
      </c>
    </row>
    <row r="569" spans="2:4" x14ac:dyDescent="0.25">
      <c r="B569" s="12">
        <v>41428</v>
      </c>
      <c r="C569" s="18">
        <v>13.645333000000001</v>
      </c>
      <c r="D569">
        <f t="shared" si="17"/>
        <v>-1.7610441973799573E-2</v>
      </c>
    </row>
    <row r="570" spans="2:4" x14ac:dyDescent="0.25">
      <c r="B570" s="12">
        <v>41421</v>
      </c>
      <c r="C570" s="18">
        <v>13.889941</v>
      </c>
      <c r="D570">
        <f t="shared" si="17"/>
        <v>1.0288548799799013E-2</v>
      </c>
    </row>
    <row r="571" spans="2:4" x14ac:dyDescent="0.25">
      <c r="B571" s="12">
        <v>41414</v>
      </c>
      <c r="C571" s="18">
        <v>13.748488999999999</v>
      </c>
      <c r="D571">
        <f t="shared" si="17"/>
        <v>2.7442914976368415E-2</v>
      </c>
    </row>
    <row r="572" spans="2:4" x14ac:dyDescent="0.25">
      <c r="B572" s="12">
        <v>41407</v>
      </c>
      <c r="C572" s="18">
        <v>13.381268</v>
      </c>
      <c r="D572">
        <f t="shared" si="17"/>
        <v>-3.7181699263636125E-2</v>
      </c>
    </row>
    <row r="573" spans="2:4" x14ac:dyDescent="0.25">
      <c r="B573" s="12">
        <v>41400</v>
      </c>
      <c r="C573" s="18">
        <v>13.898020000000001</v>
      </c>
      <c r="D573">
        <f t="shared" si="17"/>
        <v>6.6448022204388391E-3</v>
      </c>
    </row>
    <row r="574" spans="2:4" x14ac:dyDescent="0.25">
      <c r="B574" s="12">
        <v>41393</v>
      </c>
      <c r="C574" s="18">
        <v>13.806279999999999</v>
      </c>
      <c r="D574">
        <f t="shared" si="17"/>
        <v>7.8571218200625514E-2</v>
      </c>
    </row>
    <row r="575" spans="2:4" x14ac:dyDescent="0.25">
      <c r="B575" s="12">
        <v>41386</v>
      </c>
      <c r="C575" s="18">
        <v>12.800527000000001</v>
      </c>
      <c r="D575">
        <f t="shared" si="17"/>
        <v>6.8291922451542364E-2</v>
      </c>
    </row>
    <row r="576" spans="2:4" x14ac:dyDescent="0.25">
      <c r="B576" s="12">
        <v>41379</v>
      </c>
      <c r="C576" s="18">
        <v>11.982237</v>
      </c>
      <c r="D576">
        <f t="shared" si="17"/>
        <v>-9.1367892721956778E-2</v>
      </c>
    </row>
    <row r="577" spans="2:4" x14ac:dyDescent="0.25">
      <c r="B577" s="12">
        <v>41372</v>
      </c>
      <c r="C577" s="18">
        <v>13.187116</v>
      </c>
      <c r="D577">
        <f t="shared" si="17"/>
        <v>1.5595221977265705E-2</v>
      </c>
    </row>
    <row r="578" spans="2:4" x14ac:dyDescent="0.25">
      <c r="B578" s="12">
        <v>41365</v>
      </c>
      <c r="C578" s="18">
        <v>12.984617999999999</v>
      </c>
      <c r="D578">
        <f t="shared" si="17"/>
        <v>-4.3961328220860962E-2</v>
      </c>
    </row>
    <row r="579" spans="2:4" x14ac:dyDescent="0.25">
      <c r="B579" s="12">
        <v>41358</v>
      </c>
      <c r="C579" s="18">
        <v>13.581687000000001</v>
      </c>
      <c r="D579">
        <f t="shared" ref="D579:D642" si="18">C579/C580-1</f>
        <v>-4.1675110355961387E-2</v>
      </c>
    </row>
    <row r="580" spans="2:4" x14ac:dyDescent="0.25">
      <c r="B580" s="12">
        <v>41351</v>
      </c>
      <c r="C580" s="18">
        <v>14.172319999999999</v>
      </c>
      <c r="D580">
        <f t="shared" si="18"/>
        <v>4.1135379070654121E-2</v>
      </c>
    </row>
    <row r="581" spans="2:4" x14ac:dyDescent="0.25">
      <c r="B581" s="12">
        <v>41344</v>
      </c>
      <c r="C581" s="18">
        <v>13.61237</v>
      </c>
      <c r="D581">
        <f t="shared" si="18"/>
        <v>2.7656821173624335E-2</v>
      </c>
    </row>
    <row r="582" spans="2:4" x14ac:dyDescent="0.25">
      <c r="B582" s="12">
        <v>41337</v>
      </c>
      <c r="C582" s="18">
        <v>13.246027</v>
      </c>
      <c r="D582">
        <f t="shared" si="18"/>
        <v>2.9036902480044091E-3</v>
      </c>
    </row>
    <row r="583" spans="2:4" x14ac:dyDescent="0.25">
      <c r="B583" s="12">
        <v>41330</v>
      </c>
      <c r="C583" s="18">
        <v>13.207675999999999</v>
      </c>
      <c r="D583">
        <f t="shared" si="18"/>
        <v>-4.5118602172032563E-2</v>
      </c>
    </row>
    <row r="584" spans="2:4" x14ac:dyDescent="0.25">
      <c r="B584" s="12">
        <v>41323</v>
      </c>
      <c r="C584" s="18">
        <v>13.831745</v>
      </c>
      <c r="D584">
        <f t="shared" si="18"/>
        <v>-2.0319189745403032E-2</v>
      </c>
    </row>
    <row r="585" spans="2:4" x14ac:dyDescent="0.25">
      <c r="B585" s="12">
        <v>41316</v>
      </c>
      <c r="C585" s="18">
        <v>14.118624000000001</v>
      </c>
      <c r="D585">
        <f t="shared" si="18"/>
        <v>-2.5554897733338522E-2</v>
      </c>
    </row>
    <row r="586" spans="2:4" x14ac:dyDescent="0.25">
      <c r="B586" s="12">
        <v>41309</v>
      </c>
      <c r="C586" s="18">
        <v>14.488886000000001</v>
      </c>
      <c r="D586">
        <f t="shared" si="18"/>
        <v>4.7087813338380524E-2</v>
      </c>
    </row>
    <row r="587" spans="2:4" x14ac:dyDescent="0.25">
      <c r="B587" s="12">
        <v>41302</v>
      </c>
      <c r="C587" s="18">
        <v>13.837317000000001</v>
      </c>
      <c r="D587">
        <f t="shared" si="18"/>
        <v>3.1235809839912143E-2</v>
      </c>
    </row>
    <row r="588" spans="2:4" x14ac:dyDescent="0.25">
      <c r="B588" s="12">
        <v>41295</v>
      </c>
      <c r="C588" s="18">
        <v>13.418189</v>
      </c>
      <c r="D588">
        <f t="shared" si="18"/>
        <v>-0.12023978602812546</v>
      </c>
    </row>
    <row r="589" spans="2:4" x14ac:dyDescent="0.25">
      <c r="B589" s="12">
        <v>41288</v>
      </c>
      <c r="C589" s="18">
        <v>15.252098</v>
      </c>
      <c r="D589">
        <f t="shared" si="18"/>
        <v>-3.9016183702734075E-2</v>
      </c>
    </row>
    <row r="590" spans="2:4" x14ac:dyDescent="0.25">
      <c r="B590" s="12">
        <v>41281</v>
      </c>
      <c r="C590" s="18">
        <v>15.871337</v>
      </c>
      <c r="D590">
        <f t="shared" si="18"/>
        <v>-1.2713646755933228E-2</v>
      </c>
    </row>
    <row r="591" spans="2:4" x14ac:dyDescent="0.25">
      <c r="B591" s="12">
        <v>41274</v>
      </c>
      <c r="C591" s="18">
        <v>16.075717999999998</v>
      </c>
      <c r="D591">
        <f t="shared" si="18"/>
        <v>3.4165035074802175E-2</v>
      </c>
    </row>
    <row r="592" spans="2:4" x14ac:dyDescent="0.25">
      <c r="B592" s="12">
        <v>41267</v>
      </c>
      <c r="C592" s="18">
        <v>15.544635</v>
      </c>
      <c r="D592">
        <f t="shared" si="18"/>
        <v>-1.8755373852881174E-2</v>
      </c>
    </row>
    <row r="593" spans="2:4" x14ac:dyDescent="0.25">
      <c r="B593" s="12">
        <v>41260</v>
      </c>
      <c r="C593" s="18">
        <v>15.841753000000001</v>
      </c>
      <c r="D593">
        <f t="shared" si="18"/>
        <v>1.8713771820505043E-2</v>
      </c>
    </row>
    <row r="594" spans="2:4" x14ac:dyDescent="0.25">
      <c r="B594" s="12">
        <v>41253</v>
      </c>
      <c r="C594" s="18">
        <v>15.550739999999999</v>
      </c>
      <c r="D594">
        <f t="shared" si="18"/>
        <v>-4.3994273583031762E-2</v>
      </c>
    </row>
    <row r="595" spans="2:4" x14ac:dyDescent="0.25">
      <c r="B595" s="12">
        <v>41246</v>
      </c>
      <c r="C595" s="18">
        <v>16.266366999999999</v>
      </c>
      <c r="D595">
        <f t="shared" si="18"/>
        <v>-8.8897481042650606E-2</v>
      </c>
    </row>
    <row r="596" spans="2:4" x14ac:dyDescent="0.25">
      <c r="B596" s="12">
        <v>41239</v>
      </c>
      <c r="C596" s="18">
        <v>17.853497999999998</v>
      </c>
      <c r="D596">
        <f t="shared" si="18"/>
        <v>2.411205227466362E-2</v>
      </c>
    </row>
    <row r="597" spans="2:4" x14ac:dyDescent="0.25">
      <c r="B597" s="12">
        <v>41232</v>
      </c>
      <c r="C597" s="18">
        <v>17.433149</v>
      </c>
      <c r="D597">
        <f t="shared" si="18"/>
        <v>8.3042622360933072E-2</v>
      </c>
    </row>
    <row r="598" spans="2:4" x14ac:dyDescent="0.25">
      <c r="B598" s="12">
        <v>41225</v>
      </c>
      <c r="C598" s="18">
        <v>16.096457000000001</v>
      </c>
      <c r="D598">
        <f t="shared" si="18"/>
        <v>-3.1020315187572756E-2</v>
      </c>
    </row>
    <row r="599" spans="2:4" x14ac:dyDescent="0.25">
      <c r="B599" s="12">
        <v>41218</v>
      </c>
      <c r="C599" s="18">
        <v>16.611758999999999</v>
      </c>
      <c r="D599">
        <f t="shared" si="18"/>
        <v>-5.1560038513661421E-2</v>
      </c>
    </row>
    <row r="600" spans="2:4" x14ac:dyDescent="0.25">
      <c r="B600" s="12">
        <v>41211</v>
      </c>
      <c r="C600" s="18">
        <v>17.514824000000001</v>
      </c>
      <c r="D600">
        <f t="shared" si="18"/>
        <v>-4.5033176638686889E-2</v>
      </c>
    </row>
    <row r="601" spans="2:4" x14ac:dyDescent="0.25">
      <c r="B601" s="12">
        <v>41204</v>
      </c>
      <c r="C601" s="18">
        <v>18.340767</v>
      </c>
      <c r="D601">
        <f t="shared" si="18"/>
        <v>-9.5764658424821736E-3</v>
      </c>
    </row>
    <row r="602" spans="2:4" x14ac:dyDescent="0.25">
      <c r="B602" s="12">
        <v>41197</v>
      </c>
      <c r="C602" s="18">
        <v>18.518104999999998</v>
      </c>
      <c r="D602">
        <f t="shared" si="18"/>
        <v>-3.1554270228924541E-2</v>
      </c>
    </row>
    <row r="603" spans="2:4" x14ac:dyDescent="0.25">
      <c r="B603" s="12">
        <v>41190</v>
      </c>
      <c r="C603" s="18">
        <v>19.121469000000001</v>
      </c>
      <c r="D603">
        <f t="shared" si="18"/>
        <v>-3.5060151959285468E-2</v>
      </c>
    </row>
    <row r="604" spans="2:4" x14ac:dyDescent="0.25">
      <c r="B604" s="12">
        <v>41183</v>
      </c>
      <c r="C604" s="18">
        <v>19.816229</v>
      </c>
      <c r="D604">
        <f t="shared" si="18"/>
        <v>-2.1751027653084565E-2</v>
      </c>
    </row>
    <row r="605" spans="2:4" x14ac:dyDescent="0.25">
      <c r="B605" s="12">
        <v>41176</v>
      </c>
      <c r="C605" s="18">
        <v>20.256836</v>
      </c>
      <c r="D605">
        <f t="shared" si="18"/>
        <v>-4.7122271379346992E-2</v>
      </c>
    </row>
    <row r="606" spans="2:4" x14ac:dyDescent="0.25">
      <c r="B606" s="12">
        <v>41169</v>
      </c>
      <c r="C606" s="18">
        <v>21.258589000000001</v>
      </c>
      <c r="D606">
        <f t="shared" si="18"/>
        <v>1.274432291976324E-2</v>
      </c>
    </row>
    <row r="607" spans="2:4" x14ac:dyDescent="0.25">
      <c r="B607" s="12">
        <v>41162</v>
      </c>
      <c r="C607" s="18">
        <v>20.991071999999999</v>
      </c>
      <c r="D607">
        <f t="shared" si="18"/>
        <v>1.5930811046470872E-2</v>
      </c>
    </row>
    <row r="608" spans="2:4" x14ac:dyDescent="0.25">
      <c r="B608" s="12">
        <v>41155</v>
      </c>
      <c r="C608" s="18">
        <v>20.661911</v>
      </c>
      <c r="D608">
        <f t="shared" si="18"/>
        <v>2.2849057283754304E-2</v>
      </c>
    </row>
    <row r="609" spans="2:4" x14ac:dyDescent="0.25">
      <c r="B609" s="12">
        <v>41148</v>
      </c>
      <c r="C609" s="18">
        <v>20.200351999999999</v>
      </c>
      <c r="D609">
        <f t="shared" si="18"/>
        <v>3.0457798502836475E-3</v>
      </c>
    </row>
    <row r="610" spans="2:4" x14ac:dyDescent="0.25">
      <c r="B610" s="12">
        <v>41141</v>
      </c>
      <c r="C610" s="18">
        <v>20.139012999999998</v>
      </c>
      <c r="D610">
        <f t="shared" si="18"/>
        <v>2.3313691759659694E-2</v>
      </c>
    </row>
    <row r="611" spans="2:4" x14ac:dyDescent="0.25">
      <c r="B611" s="12">
        <v>41134</v>
      </c>
      <c r="C611" s="18">
        <v>19.680195000000001</v>
      </c>
      <c r="D611">
        <f t="shared" si="18"/>
        <v>4.6956379537291371E-2</v>
      </c>
    </row>
    <row r="612" spans="2:4" x14ac:dyDescent="0.25">
      <c r="B612" s="12">
        <v>41127</v>
      </c>
      <c r="C612" s="18">
        <v>18.797530999999999</v>
      </c>
      <c r="D612">
        <f t="shared" si="18"/>
        <v>9.7447798067062941E-3</v>
      </c>
    </row>
    <row r="613" spans="2:4" x14ac:dyDescent="0.25">
      <c r="B613" s="12">
        <v>41120</v>
      </c>
      <c r="C613" s="18">
        <v>18.616121</v>
      </c>
      <c r="D613">
        <f t="shared" si="18"/>
        <v>5.2190895216688515E-2</v>
      </c>
    </row>
    <row r="614" spans="2:4" x14ac:dyDescent="0.25">
      <c r="B614" s="12">
        <v>41113</v>
      </c>
      <c r="C614" s="18">
        <v>17.692722</v>
      </c>
      <c r="D614">
        <f t="shared" si="18"/>
        <v>-3.1672994668781485E-2</v>
      </c>
    </row>
    <row r="615" spans="2:4" x14ac:dyDescent="0.25">
      <c r="B615" s="12">
        <v>41106</v>
      </c>
      <c r="C615" s="18">
        <v>18.271432999999998</v>
      </c>
      <c r="D615">
        <f t="shared" si="18"/>
        <v>-1.1076066059058087E-3</v>
      </c>
    </row>
    <row r="616" spans="2:4" x14ac:dyDescent="0.25">
      <c r="B616" s="12">
        <v>41099</v>
      </c>
      <c r="C616" s="18">
        <v>18.291692999999999</v>
      </c>
      <c r="D616">
        <f t="shared" si="18"/>
        <v>-1.5016483796620461E-3</v>
      </c>
    </row>
    <row r="617" spans="2:4" x14ac:dyDescent="0.25">
      <c r="B617" s="12">
        <v>41092</v>
      </c>
      <c r="C617" s="18">
        <v>18.319202000000001</v>
      </c>
      <c r="D617">
        <f t="shared" si="18"/>
        <v>3.7465696163577089E-2</v>
      </c>
    </row>
    <row r="618" spans="2:4" x14ac:dyDescent="0.25">
      <c r="B618" s="12">
        <v>41085</v>
      </c>
      <c r="C618" s="18">
        <v>17.657646</v>
      </c>
      <c r="D618">
        <f t="shared" si="18"/>
        <v>3.2638831795159806E-3</v>
      </c>
    </row>
    <row r="619" spans="2:4" x14ac:dyDescent="0.25">
      <c r="B619" s="12">
        <v>41078</v>
      </c>
      <c r="C619" s="18">
        <v>17.600200999999998</v>
      </c>
      <c r="D619">
        <f t="shared" si="18"/>
        <v>1.3881667304751932E-2</v>
      </c>
    </row>
    <row r="620" spans="2:4" x14ac:dyDescent="0.25">
      <c r="B620" s="12">
        <v>41071</v>
      </c>
      <c r="C620" s="18">
        <v>17.359226</v>
      </c>
      <c r="D620">
        <f t="shared" si="18"/>
        <v>-1.066618930321761E-2</v>
      </c>
    </row>
    <row r="621" spans="2:4" x14ac:dyDescent="0.25">
      <c r="B621" s="12">
        <v>41064</v>
      </c>
      <c r="C621" s="18">
        <v>17.546379000000002</v>
      </c>
      <c r="D621">
        <f t="shared" si="18"/>
        <v>3.4456881188714261E-2</v>
      </c>
    </row>
    <row r="622" spans="2:4" x14ac:dyDescent="0.25">
      <c r="B622" s="12">
        <v>41057</v>
      </c>
      <c r="C622" s="18">
        <v>16.961924</v>
      </c>
      <c r="D622">
        <f t="shared" si="18"/>
        <v>-2.3115395874755418E-3</v>
      </c>
    </row>
    <row r="623" spans="2:4" x14ac:dyDescent="0.25">
      <c r="B623" s="12">
        <v>41050</v>
      </c>
      <c r="C623" s="18">
        <v>17.001223</v>
      </c>
      <c r="D623">
        <f t="shared" si="18"/>
        <v>6.0163703691093584E-2</v>
      </c>
    </row>
    <row r="624" spans="2:4" x14ac:dyDescent="0.25">
      <c r="B624" s="12">
        <v>41043</v>
      </c>
      <c r="C624" s="18">
        <v>16.036413</v>
      </c>
      <c r="D624">
        <f t="shared" si="18"/>
        <v>-6.4106745109418384E-2</v>
      </c>
    </row>
    <row r="625" spans="2:4" x14ac:dyDescent="0.25">
      <c r="B625" s="12">
        <v>41036</v>
      </c>
      <c r="C625" s="18">
        <v>17.134874</v>
      </c>
      <c r="D625">
        <f t="shared" si="18"/>
        <v>2.5830966699076363E-3</v>
      </c>
    </row>
    <row r="626" spans="2:4" x14ac:dyDescent="0.25">
      <c r="B626" s="12">
        <v>41029</v>
      </c>
      <c r="C626" s="18">
        <v>17.090727000000001</v>
      </c>
      <c r="D626">
        <f t="shared" si="18"/>
        <v>-6.2603467802786028E-2</v>
      </c>
    </row>
    <row r="627" spans="2:4" x14ac:dyDescent="0.25">
      <c r="B627" s="12">
        <v>41022</v>
      </c>
      <c r="C627" s="18">
        <v>18.232120999999999</v>
      </c>
      <c r="D627">
        <f t="shared" si="18"/>
        <v>5.2392425018258804E-2</v>
      </c>
    </row>
    <row r="628" spans="2:4" x14ac:dyDescent="0.25">
      <c r="B628" s="12">
        <v>41015</v>
      </c>
      <c r="C628" s="18">
        <v>17.324451</v>
      </c>
      <c r="D628">
        <f t="shared" si="18"/>
        <v>-5.328514998596956E-2</v>
      </c>
    </row>
    <row r="629" spans="2:4" x14ac:dyDescent="0.25">
      <c r="B629" s="12">
        <v>41008</v>
      </c>
      <c r="C629" s="18">
        <v>18.299544999999998</v>
      </c>
      <c r="D629">
        <f t="shared" si="18"/>
        <v>-4.4896861432174751E-2</v>
      </c>
    </row>
    <row r="630" spans="2:4" x14ac:dyDescent="0.25">
      <c r="B630" s="12">
        <v>41001</v>
      </c>
      <c r="C630" s="18">
        <v>19.159758</v>
      </c>
      <c r="D630">
        <f t="shared" si="18"/>
        <v>5.6926236539328157E-2</v>
      </c>
    </row>
    <row r="631" spans="2:4" x14ac:dyDescent="0.25">
      <c r="B631" s="12">
        <v>40994</v>
      </c>
      <c r="C631" s="18">
        <v>18.12781</v>
      </c>
      <c r="D631">
        <f t="shared" si="18"/>
        <v>5.8719388640076087E-3</v>
      </c>
    </row>
    <row r="632" spans="2:4" x14ac:dyDescent="0.25">
      <c r="B632" s="12">
        <v>40987</v>
      </c>
      <c r="C632" s="18">
        <v>18.021985999999998</v>
      </c>
      <c r="D632">
        <f t="shared" si="18"/>
        <v>1.7897374379635345E-2</v>
      </c>
    </row>
    <row r="633" spans="2:4" x14ac:dyDescent="0.25">
      <c r="B633" s="12">
        <v>40980</v>
      </c>
      <c r="C633" s="18">
        <v>17.705110999999999</v>
      </c>
      <c r="D633">
        <f t="shared" si="18"/>
        <v>7.4104690365253134E-2</v>
      </c>
    </row>
    <row r="634" spans="2:4" x14ac:dyDescent="0.25">
      <c r="B634" s="12">
        <v>40973</v>
      </c>
      <c r="C634" s="18">
        <v>16.483599000000002</v>
      </c>
      <c r="D634">
        <f t="shared" si="18"/>
        <v>-1.8017585163065952E-5</v>
      </c>
    </row>
    <row r="635" spans="2:4" x14ac:dyDescent="0.25">
      <c r="B635" s="12">
        <v>40966</v>
      </c>
      <c r="C635" s="18">
        <v>16.483896000000001</v>
      </c>
      <c r="D635">
        <f t="shared" si="18"/>
        <v>4.3586668697634501E-2</v>
      </c>
    </row>
    <row r="636" spans="2:4" x14ac:dyDescent="0.25">
      <c r="B636" s="12">
        <v>40959</v>
      </c>
      <c r="C636" s="18">
        <v>15.795426000000001</v>
      </c>
      <c r="D636">
        <f t="shared" si="18"/>
        <v>4.0407768247532339E-2</v>
      </c>
    </row>
    <row r="637" spans="2:4" x14ac:dyDescent="0.25">
      <c r="B637" s="12">
        <v>40952</v>
      </c>
      <c r="C637" s="18">
        <v>15.181957000000001</v>
      </c>
      <c r="D637">
        <f t="shared" si="18"/>
        <v>1.7632670833507502E-2</v>
      </c>
    </row>
    <row r="638" spans="2:4" x14ac:dyDescent="0.25">
      <c r="B638" s="12">
        <v>40945</v>
      </c>
      <c r="C638" s="18">
        <v>14.918896999999999</v>
      </c>
      <c r="D638">
        <f t="shared" si="18"/>
        <v>7.3398934464869559E-2</v>
      </c>
    </row>
    <row r="639" spans="2:4" x14ac:dyDescent="0.25">
      <c r="B639" s="12">
        <v>40938</v>
      </c>
      <c r="C639" s="18">
        <v>13.898744000000001</v>
      </c>
      <c r="D639">
        <f t="shared" si="18"/>
        <v>2.7722928071232111E-2</v>
      </c>
    </row>
    <row r="640" spans="2:4" x14ac:dyDescent="0.25">
      <c r="B640" s="12">
        <v>40931</v>
      </c>
      <c r="C640" s="18">
        <v>13.523823999999999</v>
      </c>
      <c r="D640">
        <f t="shared" si="18"/>
        <v>6.4192395017242276E-2</v>
      </c>
    </row>
    <row r="641" spans="2:4" x14ac:dyDescent="0.25">
      <c r="B641" s="12">
        <v>40924</v>
      </c>
      <c r="C641" s="18">
        <v>12.708062999999999</v>
      </c>
      <c r="D641">
        <f t="shared" si="18"/>
        <v>1.1673925777055949E-3</v>
      </c>
    </row>
    <row r="642" spans="2:4" x14ac:dyDescent="0.25">
      <c r="B642" s="12">
        <v>40917</v>
      </c>
      <c r="C642" s="18">
        <v>12.693244999999999</v>
      </c>
      <c r="D642">
        <f t="shared" si="18"/>
        <v>-6.1316726012086153E-3</v>
      </c>
    </row>
    <row r="643" spans="2:4" x14ac:dyDescent="0.25">
      <c r="B643" s="12">
        <v>40910</v>
      </c>
      <c r="C643" s="18">
        <v>12.771556</v>
      </c>
      <c r="D643">
        <f t="shared" ref="D643:D706" si="19">C643/C644-1</f>
        <v>4.2962790200480105E-2</v>
      </c>
    </row>
    <row r="644" spans="2:4" x14ac:dyDescent="0.25">
      <c r="B644" s="12">
        <v>40903</v>
      </c>
      <c r="C644" s="18">
        <v>12.245457</v>
      </c>
      <c r="D644">
        <f t="shared" si="19"/>
        <v>4.1405619680847661E-3</v>
      </c>
    </row>
    <row r="645" spans="2:4" x14ac:dyDescent="0.25">
      <c r="B645" s="12">
        <v>40896</v>
      </c>
      <c r="C645" s="18">
        <v>12.194963</v>
      </c>
      <c r="D645">
        <f t="shared" si="19"/>
        <v>5.855350719935748E-2</v>
      </c>
    </row>
    <row r="646" spans="2:4" x14ac:dyDescent="0.25">
      <c r="B646" s="12">
        <v>40889</v>
      </c>
      <c r="C646" s="18">
        <v>11.520403</v>
      </c>
      <c r="D646">
        <f t="shared" si="19"/>
        <v>-3.201091772825948E-2</v>
      </c>
    </row>
    <row r="647" spans="2:4" x14ac:dyDescent="0.25">
      <c r="B647" s="12">
        <v>40882</v>
      </c>
      <c r="C647" s="18">
        <v>11.901377</v>
      </c>
      <c r="D647">
        <f t="shared" si="19"/>
        <v>1.0059109628127283E-2</v>
      </c>
    </row>
    <row r="648" spans="2:4" x14ac:dyDescent="0.25">
      <c r="B648" s="12">
        <v>40875</v>
      </c>
      <c r="C648" s="18">
        <v>11.782852</v>
      </c>
      <c r="D648">
        <f t="shared" si="19"/>
        <v>7.187082880043838E-2</v>
      </c>
    </row>
    <row r="649" spans="2:4" x14ac:dyDescent="0.25">
      <c r="B649" s="12">
        <v>40868</v>
      </c>
      <c r="C649" s="18">
        <v>10.992791</v>
      </c>
      <c r="D649">
        <f t="shared" si="19"/>
        <v>-3.0324951846113612E-2</v>
      </c>
    </row>
    <row r="650" spans="2:4" x14ac:dyDescent="0.25">
      <c r="B650" s="12">
        <v>40861</v>
      </c>
      <c r="C650" s="18">
        <v>11.336572</v>
      </c>
      <c r="D650">
        <f t="shared" si="19"/>
        <v>-2.516773646873649E-2</v>
      </c>
    </row>
    <row r="651" spans="2:4" x14ac:dyDescent="0.25">
      <c r="B651" s="12">
        <v>40854</v>
      </c>
      <c r="C651" s="18">
        <v>11.629254</v>
      </c>
      <c r="D651">
        <f t="shared" si="19"/>
        <v>-3.9026616125424018E-2</v>
      </c>
    </row>
    <row r="652" spans="2:4" x14ac:dyDescent="0.25">
      <c r="B652" s="12">
        <v>40847</v>
      </c>
      <c r="C652" s="18">
        <v>12.101535999999999</v>
      </c>
      <c r="D652">
        <f t="shared" si="19"/>
        <v>-1.1630892790754466E-2</v>
      </c>
    </row>
    <row r="653" spans="2:4" x14ac:dyDescent="0.25">
      <c r="B653" s="12">
        <v>40840</v>
      </c>
      <c r="C653" s="18">
        <v>12.243944000000001</v>
      </c>
      <c r="D653">
        <f t="shared" si="19"/>
        <v>3.0748329740626579E-2</v>
      </c>
    </row>
    <row r="654" spans="2:4" x14ac:dyDescent="0.25">
      <c r="B654" s="12">
        <v>40833</v>
      </c>
      <c r="C654" s="18">
        <v>11.878693999999999</v>
      </c>
      <c r="D654">
        <f t="shared" si="19"/>
        <v>-6.9028761709739483E-2</v>
      </c>
    </row>
    <row r="655" spans="2:4" x14ac:dyDescent="0.25">
      <c r="B655" s="12">
        <v>40826</v>
      </c>
      <c r="C655" s="18">
        <v>12.759463999999999</v>
      </c>
      <c r="D655">
        <f t="shared" si="19"/>
        <v>0.14115744699118871</v>
      </c>
    </row>
    <row r="656" spans="2:4" x14ac:dyDescent="0.25">
      <c r="B656" s="12">
        <v>40819</v>
      </c>
      <c r="C656" s="18">
        <v>11.18116</v>
      </c>
      <c r="D656">
        <f t="shared" si="19"/>
        <v>-3.0210745086896473E-2</v>
      </c>
    </row>
    <row r="657" spans="2:4" x14ac:dyDescent="0.25">
      <c r="B657" s="12">
        <v>40812</v>
      </c>
      <c r="C657" s="18">
        <v>11.529474</v>
      </c>
      <c r="D657">
        <f t="shared" si="19"/>
        <v>-5.6839120007931676E-2</v>
      </c>
    </row>
    <row r="658" spans="2:4" x14ac:dyDescent="0.25">
      <c r="B658" s="12">
        <v>40805</v>
      </c>
      <c r="C658" s="18">
        <v>12.224292</v>
      </c>
      <c r="D658">
        <f t="shared" si="19"/>
        <v>9.488169352129594E-3</v>
      </c>
    </row>
    <row r="659" spans="2:4" x14ac:dyDescent="0.25">
      <c r="B659" s="12">
        <v>40798</v>
      </c>
      <c r="C659" s="18">
        <v>12.109396</v>
      </c>
      <c r="D659">
        <f t="shared" si="19"/>
        <v>6.0983576451753674E-2</v>
      </c>
    </row>
    <row r="660" spans="2:4" x14ac:dyDescent="0.25">
      <c r="B660" s="12">
        <v>40791</v>
      </c>
      <c r="C660" s="18">
        <v>11.413368</v>
      </c>
      <c r="D660">
        <f t="shared" si="19"/>
        <v>9.1697708711162562E-3</v>
      </c>
    </row>
    <row r="661" spans="2:4" x14ac:dyDescent="0.25">
      <c r="B661" s="12">
        <v>40784</v>
      </c>
      <c r="C661" s="18">
        <v>11.309661</v>
      </c>
      <c r="D661">
        <f t="shared" si="19"/>
        <v>-2.4844869379185175E-2</v>
      </c>
    </row>
    <row r="662" spans="2:4" x14ac:dyDescent="0.25">
      <c r="B662" s="12">
        <v>40777</v>
      </c>
      <c r="C662" s="18">
        <v>11.597807</v>
      </c>
      <c r="D662">
        <f t="shared" si="19"/>
        <v>7.7380886027220486E-2</v>
      </c>
    </row>
    <row r="663" spans="2:4" x14ac:dyDescent="0.25">
      <c r="B663" s="12">
        <v>40770</v>
      </c>
      <c r="C663" s="18">
        <v>10.764816</v>
      </c>
      <c r="D663">
        <f t="shared" si="19"/>
        <v>-5.5598353370518772E-2</v>
      </c>
    </row>
    <row r="664" spans="2:4" x14ac:dyDescent="0.25">
      <c r="B664" s="12">
        <v>40763</v>
      </c>
      <c r="C664" s="18">
        <v>11.398557</v>
      </c>
      <c r="D664">
        <f t="shared" si="19"/>
        <v>9.0200997462968058E-3</v>
      </c>
    </row>
    <row r="665" spans="2:4" x14ac:dyDescent="0.25">
      <c r="B665" s="12">
        <v>40756</v>
      </c>
      <c r="C665" s="18">
        <v>11.296659999999999</v>
      </c>
      <c r="D665">
        <f t="shared" si="19"/>
        <v>-4.3177643647523078E-2</v>
      </c>
    </row>
    <row r="666" spans="2:4" x14ac:dyDescent="0.25">
      <c r="B666" s="12">
        <v>40749</v>
      </c>
      <c r="C666" s="18">
        <v>11.806433999999999</v>
      </c>
      <c r="D666">
        <f t="shared" si="19"/>
        <v>-7.1702111556800618E-3</v>
      </c>
    </row>
    <row r="667" spans="2:4" x14ac:dyDescent="0.25">
      <c r="B667" s="12">
        <v>40742</v>
      </c>
      <c r="C667" s="18">
        <v>11.8917</v>
      </c>
      <c r="D667">
        <f t="shared" si="19"/>
        <v>7.7770752776426422E-2</v>
      </c>
    </row>
    <row r="668" spans="2:4" x14ac:dyDescent="0.25">
      <c r="B668" s="12">
        <v>40735</v>
      </c>
      <c r="C668" s="18">
        <v>11.033607999999999</v>
      </c>
      <c r="D668">
        <f t="shared" si="19"/>
        <v>1.4483615102974134E-2</v>
      </c>
    </row>
    <row r="669" spans="2:4" x14ac:dyDescent="0.25">
      <c r="B669" s="12">
        <v>40728</v>
      </c>
      <c r="C669" s="18">
        <v>10.876083</v>
      </c>
      <c r="D669">
        <f t="shared" si="19"/>
        <v>4.7923035477261733E-2</v>
      </c>
    </row>
    <row r="670" spans="2:4" x14ac:dyDescent="0.25">
      <c r="B670" s="12">
        <v>40721</v>
      </c>
      <c r="C670" s="18">
        <v>10.378704000000001</v>
      </c>
      <c r="D670">
        <f t="shared" si="19"/>
        <v>5.1815368150945451E-2</v>
      </c>
    </row>
    <row r="671" spans="2:4" x14ac:dyDescent="0.25">
      <c r="B671" s="12">
        <v>40714</v>
      </c>
      <c r="C671" s="18">
        <v>9.8674199999999992</v>
      </c>
      <c r="D671">
        <f t="shared" si="19"/>
        <v>1.9015968034808095E-2</v>
      </c>
    </row>
    <row r="672" spans="2:4" x14ac:dyDescent="0.25">
      <c r="B672" s="12">
        <v>40707</v>
      </c>
      <c r="C672" s="18">
        <v>9.6832829999999994</v>
      </c>
      <c r="D672">
        <f t="shared" si="19"/>
        <v>-1.7305991091976392E-2</v>
      </c>
    </row>
    <row r="673" spans="2:4" x14ac:dyDescent="0.25">
      <c r="B673" s="12">
        <v>40700</v>
      </c>
      <c r="C673" s="18">
        <v>9.8538130000000006</v>
      </c>
      <c r="D673">
        <f t="shared" si="19"/>
        <v>-5.1071503513962169E-2</v>
      </c>
    </row>
    <row r="674" spans="2:4" x14ac:dyDescent="0.25">
      <c r="B674" s="12">
        <v>40693</v>
      </c>
      <c r="C674" s="18">
        <v>10.384147</v>
      </c>
      <c r="D674">
        <f t="shared" si="19"/>
        <v>1.7871508284057036E-2</v>
      </c>
    </row>
    <row r="675" spans="2:4" x14ac:dyDescent="0.25">
      <c r="B675" s="12">
        <v>40686</v>
      </c>
      <c r="C675" s="18">
        <v>10.201824999999999</v>
      </c>
      <c r="D675">
        <f t="shared" si="19"/>
        <v>6.5329072448525594E-3</v>
      </c>
    </row>
    <row r="676" spans="2:4" x14ac:dyDescent="0.25">
      <c r="B676" s="12">
        <v>40679</v>
      </c>
      <c r="C676" s="18">
        <v>10.13561</v>
      </c>
      <c r="D676">
        <f t="shared" si="19"/>
        <v>-1.5506753790289429E-2</v>
      </c>
    </row>
    <row r="677" spans="2:4" x14ac:dyDescent="0.25">
      <c r="B677" s="12">
        <v>40672</v>
      </c>
      <c r="C677" s="18">
        <v>10.295256</v>
      </c>
      <c r="D677">
        <f t="shared" si="19"/>
        <v>-1.7769299351572121E-2</v>
      </c>
    </row>
    <row r="678" spans="2:4" x14ac:dyDescent="0.25">
      <c r="B678" s="12">
        <v>40665</v>
      </c>
      <c r="C678" s="18">
        <v>10.481505</v>
      </c>
      <c r="D678">
        <f t="shared" si="19"/>
        <v>-9.9108055835657183E-3</v>
      </c>
    </row>
    <row r="679" spans="2:4" x14ac:dyDescent="0.25">
      <c r="B679" s="12">
        <v>40658</v>
      </c>
      <c r="C679" s="18">
        <v>10.586425</v>
      </c>
      <c r="D679">
        <f t="shared" si="19"/>
        <v>-1.6250055641187089E-3</v>
      </c>
    </row>
    <row r="680" spans="2:4" x14ac:dyDescent="0.25">
      <c r="B680" s="12">
        <v>40651</v>
      </c>
      <c r="C680" s="18">
        <v>10.603656000000001</v>
      </c>
      <c r="D680">
        <f t="shared" si="19"/>
        <v>7.0970132053568058E-2</v>
      </c>
    </row>
    <row r="681" spans="2:4" x14ac:dyDescent="0.25">
      <c r="B681" s="12">
        <v>40644</v>
      </c>
      <c r="C681" s="18">
        <v>9.9009820000000008</v>
      </c>
      <c r="D681">
        <f t="shared" si="19"/>
        <v>-2.2682474476527936E-2</v>
      </c>
    </row>
    <row r="682" spans="2:4" x14ac:dyDescent="0.25">
      <c r="B682" s="12">
        <v>40637</v>
      </c>
      <c r="C682" s="18">
        <v>10.130773</v>
      </c>
      <c r="D682">
        <f t="shared" si="19"/>
        <v>-2.7571383100729707E-2</v>
      </c>
    </row>
    <row r="683" spans="2:4" x14ac:dyDescent="0.25">
      <c r="B683" s="12">
        <v>40630</v>
      </c>
      <c r="C683" s="18">
        <v>10.418011999999999</v>
      </c>
      <c r="D683">
        <f t="shared" si="19"/>
        <v>-1.9855292874107811E-2</v>
      </c>
    </row>
    <row r="684" spans="2:4" x14ac:dyDescent="0.25">
      <c r="B684" s="12">
        <v>40623</v>
      </c>
      <c r="C684" s="18">
        <v>10.629054999999999</v>
      </c>
      <c r="D684">
        <f t="shared" si="19"/>
        <v>6.3114189315362612E-2</v>
      </c>
    </row>
    <row r="685" spans="2:4" x14ac:dyDescent="0.25">
      <c r="B685" s="12">
        <v>40616</v>
      </c>
      <c r="C685" s="18">
        <v>9.9980370000000001</v>
      </c>
      <c r="D685">
        <f t="shared" si="19"/>
        <v>-6.0569814259798349E-2</v>
      </c>
    </row>
    <row r="686" spans="2:4" x14ac:dyDescent="0.25">
      <c r="B686" s="12">
        <v>40609</v>
      </c>
      <c r="C686" s="18">
        <v>10.642661</v>
      </c>
      <c r="D686">
        <f t="shared" si="19"/>
        <v>-2.225018973617543E-2</v>
      </c>
    </row>
    <row r="687" spans="2:4" x14ac:dyDescent="0.25">
      <c r="B687" s="12">
        <v>40602</v>
      </c>
      <c r="C687" s="18">
        <v>10.884850999999999</v>
      </c>
      <c r="D687">
        <f t="shared" si="19"/>
        <v>3.4007583269385577E-2</v>
      </c>
    </row>
    <row r="688" spans="2:4" x14ac:dyDescent="0.25">
      <c r="B688" s="12">
        <v>40595</v>
      </c>
      <c r="C688" s="18">
        <v>10.526858000000001</v>
      </c>
      <c r="D688">
        <f t="shared" si="19"/>
        <v>-6.8465021741269672E-3</v>
      </c>
    </row>
    <row r="689" spans="2:4" x14ac:dyDescent="0.25">
      <c r="B689" s="12">
        <v>40588</v>
      </c>
      <c r="C689" s="18">
        <v>10.599427</v>
      </c>
      <c r="D689">
        <f t="shared" si="19"/>
        <v>-1.7626585425554286E-2</v>
      </c>
    </row>
    <row r="690" spans="2:4" x14ac:dyDescent="0.25">
      <c r="B690" s="12">
        <v>40581</v>
      </c>
      <c r="C690" s="18">
        <v>10.789611000000001</v>
      </c>
      <c r="D690">
        <f t="shared" si="19"/>
        <v>2.9870568569183353E-2</v>
      </c>
    </row>
    <row r="691" spans="2:4" x14ac:dyDescent="0.25">
      <c r="B691" s="12">
        <v>40574</v>
      </c>
      <c r="C691" s="18">
        <v>10.476667000000001</v>
      </c>
      <c r="D691">
        <f t="shared" si="19"/>
        <v>3.09430511078439E-2</v>
      </c>
    </row>
    <row r="692" spans="2:4" x14ac:dyDescent="0.25">
      <c r="B692" s="12">
        <v>40567</v>
      </c>
      <c r="C692" s="18">
        <v>10.162217</v>
      </c>
      <c r="D692">
        <f t="shared" si="19"/>
        <v>2.8709409260899932E-2</v>
      </c>
    </row>
    <row r="693" spans="2:4" x14ac:dyDescent="0.25">
      <c r="B693" s="12">
        <v>40560</v>
      </c>
      <c r="C693" s="18">
        <v>9.8786079999999998</v>
      </c>
      <c r="D693">
        <f t="shared" si="19"/>
        <v>-6.2442444313998924E-2</v>
      </c>
    </row>
    <row r="694" spans="2:4" x14ac:dyDescent="0.25">
      <c r="B694" s="12">
        <v>40553</v>
      </c>
      <c r="C694" s="18">
        <v>10.536535000000001</v>
      </c>
      <c r="D694">
        <f t="shared" si="19"/>
        <v>3.6772357761976515E-2</v>
      </c>
    </row>
    <row r="695" spans="2:4" x14ac:dyDescent="0.25">
      <c r="B695" s="12">
        <v>40546</v>
      </c>
      <c r="C695" s="18">
        <v>10.162824000000001</v>
      </c>
      <c r="D695">
        <f t="shared" si="19"/>
        <v>4.2038785267082046E-2</v>
      </c>
    </row>
    <row r="696" spans="2:4" x14ac:dyDescent="0.25">
      <c r="B696" s="12">
        <v>40539</v>
      </c>
      <c r="C696" s="18">
        <v>9.7528269999999999</v>
      </c>
      <c r="D696">
        <f t="shared" si="19"/>
        <v>-3.2138313407477082E-3</v>
      </c>
    </row>
    <row r="697" spans="2:4" x14ac:dyDescent="0.25">
      <c r="B697" s="12">
        <v>40532</v>
      </c>
      <c r="C697" s="18">
        <v>9.7842719999999996</v>
      </c>
      <c r="D697">
        <f t="shared" si="19"/>
        <v>9.3259996242986976E-3</v>
      </c>
    </row>
    <row r="698" spans="2:4" x14ac:dyDescent="0.25">
      <c r="B698" s="12">
        <v>40525</v>
      </c>
      <c r="C698" s="18">
        <v>9.6938669999999991</v>
      </c>
      <c r="D698">
        <f t="shared" si="19"/>
        <v>1.5568966808676699E-4</v>
      </c>
    </row>
    <row r="699" spans="2:4" x14ac:dyDescent="0.25">
      <c r="B699" s="12">
        <v>40518</v>
      </c>
      <c r="C699" s="18">
        <v>9.6923580000000005</v>
      </c>
      <c r="D699">
        <f t="shared" si="19"/>
        <v>9.829112635546311E-3</v>
      </c>
    </row>
    <row r="700" spans="2:4" x14ac:dyDescent="0.25">
      <c r="B700" s="12">
        <v>40511</v>
      </c>
      <c r="C700" s="18">
        <v>9.5980179999999997</v>
      </c>
      <c r="D700">
        <f t="shared" si="19"/>
        <v>7.7463398654380455E-3</v>
      </c>
    </row>
    <row r="701" spans="2:4" x14ac:dyDescent="0.25">
      <c r="B701" s="12">
        <v>40504</v>
      </c>
      <c r="C701" s="18">
        <v>9.5242400000000007</v>
      </c>
      <c r="D701">
        <f t="shared" si="19"/>
        <v>2.6961480426223705E-2</v>
      </c>
    </row>
    <row r="702" spans="2:4" x14ac:dyDescent="0.25">
      <c r="B702" s="12">
        <v>40497</v>
      </c>
      <c r="C702" s="18">
        <v>9.2741939999999996</v>
      </c>
      <c r="D702">
        <f t="shared" si="19"/>
        <v>-4.2205391699062789E-3</v>
      </c>
    </row>
    <row r="703" spans="2:4" x14ac:dyDescent="0.25">
      <c r="B703" s="12">
        <v>40490</v>
      </c>
      <c r="C703" s="18">
        <v>9.3135019999999997</v>
      </c>
      <c r="D703">
        <f t="shared" si="19"/>
        <v>-2.8694973472798146E-2</v>
      </c>
    </row>
    <row r="704" spans="2:4" x14ac:dyDescent="0.25">
      <c r="B704" s="12">
        <v>40483</v>
      </c>
      <c r="C704" s="18">
        <v>9.5886479999999992</v>
      </c>
      <c r="D704">
        <f t="shared" si="19"/>
        <v>5.3658214967792439E-2</v>
      </c>
    </row>
    <row r="705" spans="2:4" x14ac:dyDescent="0.25">
      <c r="B705" s="12">
        <v>40476</v>
      </c>
      <c r="C705" s="18">
        <v>9.1003399999999992</v>
      </c>
      <c r="D705">
        <f t="shared" si="19"/>
        <v>-2.1107784914221051E-2</v>
      </c>
    </row>
    <row r="706" spans="2:4" x14ac:dyDescent="0.25">
      <c r="B706" s="12">
        <v>40469</v>
      </c>
      <c r="C706" s="18">
        <v>9.2965699999999991</v>
      </c>
      <c r="D706">
        <f t="shared" si="19"/>
        <v>-2.3098274112998141E-2</v>
      </c>
    </row>
    <row r="707" spans="2:4" x14ac:dyDescent="0.25">
      <c r="B707" s="12">
        <v>40462</v>
      </c>
      <c r="C707" s="18">
        <v>9.5163820000000001</v>
      </c>
      <c r="D707">
        <f t="shared" ref="D707:D770" si="20">C707/C708-1</f>
        <v>7.0288932671451532E-2</v>
      </c>
    </row>
    <row r="708" spans="2:4" x14ac:dyDescent="0.25">
      <c r="B708" s="12">
        <v>40455</v>
      </c>
      <c r="C708" s="18">
        <v>8.8914139999999993</v>
      </c>
      <c r="D708">
        <f t="shared" si="20"/>
        <v>4.0882378041506628E-2</v>
      </c>
    </row>
    <row r="709" spans="2:4" x14ac:dyDescent="0.25">
      <c r="B709" s="12">
        <v>40448</v>
      </c>
      <c r="C709" s="18">
        <v>8.5421890000000005</v>
      </c>
      <c r="D709">
        <f t="shared" si="20"/>
        <v>-3.3525032528143872E-2</v>
      </c>
    </row>
    <row r="710" spans="2:4" x14ac:dyDescent="0.25">
      <c r="B710" s="12">
        <v>40441</v>
      </c>
      <c r="C710" s="18">
        <v>8.8384999999999998</v>
      </c>
      <c r="D710">
        <f t="shared" si="20"/>
        <v>6.1553530174435434E-2</v>
      </c>
    </row>
    <row r="711" spans="2:4" x14ac:dyDescent="0.25">
      <c r="B711" s="12">
        <v>40434</v>
      </c>
      <c r="C711" s="18">
        <v>8.3260050000000003</v>
      </c>
      <c r="D711">
        <f t="shared" si="20"/>
        <v>4.5404373243038032E-2</v>
      </c>
    </row>
    <row r="712" spans="2:4" x14ac:dyDescent="0.25">
      <c r="B712" s="12">
        <v>40427</v>
      </c>
      <c r="C712" s="18">
        <v>7.9643870000000003</v>
      </c>
      <c r="D712">
        <f t="shared" si="20"/>
        <v>1.7931414388127065E-2</v>
      </c>
    </row>
    <row r="713" spans="2:4" x14ac:dyDescent="0.25">
      <c r="B713" s="12">
        <v>40420</v>
      </c>
      <c r="C713" s="18">
        <v>7.82409</v>
      </c>
      <c r="D713">
        <f t="shared" si="20"/>
        <v>7.0979059889954899E-2</v>
      </c>
    </row>
    <row r="714" spans="2:4" x14ac:dyDescent="0.25">
      <c r="B714" s="12">
        <v>40413</v>
      </c>
      <c r="C714" s="18">
        <v>7.3055490000000001</v>
      </c>
      <c r="D714">
        <f t="shared" si="20"/>
        <v>-3.2126096874446008E-2</v>
      </c>
    </row>
    <row r="715" spans="2:4" x14ac:dyDescent="0.25">
      <c r="B715" s="12">
        <v>40406</v>
      </c>
      <c r="C715" s="18">
        <v>7.548038</v>
      </c>
      <c r="D715">
        <f t="shared" si="20"/>
        <v>2.1673685432028744E-3</v>
      </c>
    </row>
    <row r="716" spans="2:4" x14ac:dyDescent="0.25">
      <c r="B716" s="12">
        <v>40399</v>
      </c>
      <c r="C716" s="18">
        <v>7.531714</v>
      </c>
      <c r="D716">
        <f t="shared" si="20"/>
        <v>-4.2254190964624794E-2</v>
      </c>
    </row>
    <row r="717" spans="2:4" x14ac:dyDescent="0.25">
      <c r="B717" s="12">
        <v>40392</v>
      </c>
      <c r="C717" s="18">
        <v>7.864001</v>
      </c>
      <c r="D717">
        <f t="shared" si="20"/>
        <v>1.1039797216092495E-2</v>
      </c>
    </row>
    <row r="718" spans="2:4" x14ac:dyDescent="0.25">
      <c r="B718" s="12">
        <v>40385</v>
      </c>
      <c r="C718" s="18">
        <v>7.7781320000000003</v>
      </c>
      <c r="D718">
        <f t="shared" si="20"/>
        <v>-1.0348540218890201E-2</v>
      </c>
    </row>
    <row r="719" spans="2:4" x14ac:dyDescent="0.25">
      <c r="B719" s="12">
        <v>40378</v>
      </c>
      <c r="C719" s="18">
        <v>7.8594660000000003</v>
      </c>
      <c r="D719">
        <f t="shared" si="20"/>
        <v>4.0176021387260175E-2</v>
      </c>
    </row>
    <row r="720" spans="2:4" x14ac:dyDescent="0.25">
      <c r="B720" s="12">
        <v>40371</v>
      </c>
      <c r="C720" s="18">
        <v>7.5559000000000003</v>
      </c>
      <c r="D720">
        <f t="shared" si="20"/>
        <v>-3.7439340741683425E-2</v>
      </c>
    </row>
    <row r="721" spans="2:4" x14ac:dyDescent="0.25">
      <c r="B721" s="12">
        <v>40364</v>
      </c>
      <c r="C721" s="18">
        <v>7.8497909999999997</v>
      </c>
      <c r="D721">
        <f t="shared" si="20"/>
        <v>5.1348561194535014E-2</v>
      </c>
    </row>
    <row r="722" spans="2:4" x14ac:dyDescent="0.25">
      <c r="B722" s="12">
        <v>40357</v>
      </c>
      <c r="C722" s="18">
        <v>7.4664020000000004</v>
      </c>
      <c r="D722">
        <f t="shared" si="20"/>
        <v>-7.409104967322111E-2</v>
      </c>
    </row>
    <row r="723" spans="2:4" x14ac:dyDescent="0.25">
      <c r="B723" s="12">
        <v>40350</v>
      </c>
      <c r="C723" s="18">
        <v>8.0638620000000003</v>
      </c>
      <c r="D723">
        <f t="shared" si="20"/>
        <v>-2.6890455121130863E-2</v>
      </c>
    </row>
    <row r="724" spans="2:4" x14ac:dyDescent="0.25">
      <c r="B724" s="12">
        <v>40343</v>
      </c>
      <c r="C724" s="18">
        <v>8.2866949999999999</v>
      </c>
      <c r="D724">
        <f t="shared" si="20"/>
        <v>8.1100950130540417E-2</v>
      </c>
    </row>
    <row r="725" spans="2:4" x14ac:dyDescent="0.25">
      <c r="B725" s="12">
        <v>40336</v>
      </c>
      <c r="C725" s="18">
        <v>7.6650520000000002</v>
      </c>
      <c r="D725">
        <f t="shared" si="20"/>
        <v>-9.5717489655489096E-3</v>
      </c>
    </row>
    <row r="726" spans="2:4" x14ac:dyDescent="0.25">
      <c r="B726" s="12">
        <v>40329</v>
      </c>
      <c r="C726" s="18">
        <v>7.7391290000000001</v>
      </c>
      <c r="D726">
        <f t="shared" si="20"/>
        <v>-3.5814591732709067E-3</v>
      </c>
    </row>
    <row r="727" spans="2:4" x14ac:dyDescent="0.25">
      <c r="B727" s="12">
        <v>40322</v>
      </c>
      <c r="C727" s="18">
        <v>7.7669459999999999</v>
      </c>
      <c r="D727">
        <f t="shared" si="20"/>
        <v>6.0086016744480109E-2</v>
      </c>
    </row>
    <row r="728" spans="2:4" x14ac:dyDescent="0.25">
      <c r="B728" s="12">
        <v>40315</v>
      </c>
      <c r="C728" s="18">
        <v>7.3267129999999998</v>
      </c>
      <c r="D728">
        <f t="shared" si="20"/>
        <v>-4.5307889516152722E-2</v>
      </c>
    </row>
    <row r="729" spans="2:4" x14ac:dyDescent="0.25">
      <c r="B729" s="12">
        <v>40308</v>
      </c>
      <c r="C729" s="18">
        <v>7.6744250000000003</v>
      </c>
      <c r="D729">
        <f t="shared" si="20"/>
        <v>7.6146995726359856E-2</v>
      </c>
    </row>
    <row r="730" spans="2:4" x14ac:dyDescent="0.25">
      <c r="B730" s="12">
        <v>40301</v>
      </c>
      <c r="C730" s="18">
        <v>7.1313909999999998</v>
      </c>
      <c r="D730">
        <f t="shared" si="20"/>
        <v>-9.663316374124109E-2</v>
      </c>
    </row>
    <row r="731" spans="2:4" x14ac:dyDescent="0.25">
      <c r="B731" s="12">
        <v>40294</v>
      </c>
      <c r="C731" s="18">
        <v>7.8942360000000003</v>
      </c>
      <c r="D731">
        <f t="shared" si="20"/>
        <v>-3.5963800997809936E-2</v>
      </c>
    </row>
    <row r="732" spans="2:4" x14ac:dyDescent="0.25">
      <c r="B732" s="12">
        <v>40287</v>
      </c>
      <c r="C732" s="18">
        <v>8.1887340000000002</v>
      </c>
      <c r="D732">
        <f t="shared" si="20"/>
        <v>9.4705019617499886E-2</v>
      </c>
    </row>
    <row r="733" spans="2:4" x14ac:dyDescent="0.25">
      <c r="B733" s="12">
        <v>40280</v>
      </c>
      <c r="C733" s="18">
        <v>7.4803110000000004</v>
      </c>
      <c r="D733">
        <f t="shared" si="20"/>
        <v>2.3202057043058222E-2</v>
      </c>
    </row>
    <row r="734" spans="2:4" x14ac:dyDescent="0.25">
      <c r="B734" s="12">
        <v>40273</v>
      </c>
      <c r="C734" s="18">
        <v>7.3106879999999999</v>
      </c>
      <c r="D734">
        <f t="shared" si="20"/>
        <v>2.4664047641973719E-2</v>
      </c>
    </row>
    <row r="735" spans="2:4" x14ac:dyDescent="0.25">
      <c r="B735" s="12">
        <v>40266</v>
      </c>
      <c r="C735" s="18">
        <v>7.1347170000000002</v>
      </c>
      <c r="D735">
        <f t="shared" si="20"/>
        <v>2.195770746385306E-2</v>
      </c>
    </row>
    <row r="736" spans="2:4" x14ac:dyDescent="0.25">
      <c r="B736" s="12">
        <v>40259</v>
      </c>
      <c r="C736" s="18">
        <v>6.9814210000000001</v>
      </c>
      <c r="D736">
        <f t="shared" si="20"/>
        <v>3.8919868259630563E-2</v>
      </c>
    </row>
    <row r="737" spans="2:4" x14ac:dyDescent="0.25">
      <c r="B737" s="12">
        <v>40252</v>
      </c>
      <c r="C737" s="18">
        <v>6.7198840000000004</v>
      </c>
      <c r="D737">
        <f t="shared" si="20"/>
        <v>-1.9196638121682374E-2</v>
      </c>
    </row>
    <row r="738" spans="2:4" x14ac:dyDescent="0.25">
      <c r="B738" s="12">
        <v>40245</v>
      </c>
      <c r="C738" s="18">
        <v>6.8514080000000002</v>
      </c>
      <c r="D738">
        <f t="shared" si="20"/>
        <v>3.4939319702735894E-2</v>
      </c>
    </row>
    <row r="739" spans="2:4" x14ac:dyDescent="0.25">
      <c r="B739" s="12">
        <v>40238</v>
      </c>
      <c r="C739" s="18">
        <v>6.6201059999999998</v>
      </c>
      <c r="D739">
        <f t="shared" si="20"/>
        <v>7.0032333208551956E-2</v>
      </c>
    </row>
    <row r="740" spans="2:4" x14ac:dyDescent="0.25">
      <c r="B740" s="12">
        <v>40231</v>
      </c>
      <c r="C740" s="18">
        <v>6.1868280000000002</v>
      </c>
      <c r="D740">
        <f t="shared" si="20"/>
        <v>1.4627973613363432E-2</v>
      </c>
    </row>
    <row r="741" spans="2:4" x14ac:dyDescent="0.25">
      <c r="B741" s="12">
        <v>40224</v>
      </c>
      <c r="C741" s="18">
        <v>6.0976319999999999</v>
      </c>
      <c r="D741">
        <f t="shared" si="20"/>
        <v>6.4375950400659132E-3</v>
      </c>
    </row>
    <row r="742" spans="2:4" x14ac:dyDescent="0.25">
      <c r="B742" s="12">
        <v>40217</v>
      </c>
      <c r="C742" s="18">
        <v>6.0586289999999998</v>
      </c>
      <c r="D742">
        <f t="shared" si="20"/>
        <v>2.5171281263377976E-2</v>
      </c>
    </row>
    <row r="743" spans="2:4" x14ac:dyDescent="0.25">
      <c r="B743" s="12">
        <v>40210</v>
      </c>
      <c r="C743" s="18">
        <v>5.9098699999999997</v>
      </c>
      <c r="D743">
        <f t="shared" si="20"/>
        <v>1.7702909626682528E-2</v>
      </c>
    </row>
    <row r="744" spans="2:4" x14ac:dyDescent="0.25">
      <c r="B744" s="12">
        <v>40203</v>
      </c>
      <c r="C744" s="18">
        <v>5.8070680000000001</v>
      </c>
      <c r="D744">
        <f t="shared" si="20"/>
        <v>-2.8773685176169295E-2</v>
      </c>
    </row>
    <row r="745" spans="2:4" x14ac:dyDescent="0.25">
      <c r="B745" s="12">
        <v>40196</v>
      </c>
      <c r="C745" s="18">
        <v>5.9791090000000002</v>
      </c>
      <c r="D745">
        <f t="shared" si="20"/>
        <v>-3.9722236007527223E-2</v>
      </c>
    </row>
    <row r="746" spans="2:4" x14ac:dyDescent="0.25">
      <c r="B746" s="12">
        <v>40189</v>
      </c>
      <c r="C746" s="18">
        <v>6.2264369999999998</v>
      </c>
      <c r="D746">
        <f t="shared" si="20"/>
        <v>-2.8540282168490361E-2</v>
      </c>
    </row>
    <row r="747" spans="2:4" x14ac:dyDescent="0.25">
      <c r="B747" s="12">
        <v>40182</v>
      </c>
      <c r="C747" s="18">
        <v>6.4093619999999998</v>
      </c>
      <c r="D747">
        <f t="shared" si="20"/>
        <v>5.9318217951722652E-3</v>
      </c>
    </row>
    <row r="748" spans="2:4" x14ac:dyDescent="0.25">
      <c r="B748" s="12">
        <v>40175</v>
      </c>
      <c r="C748" s="18">
        <v>6.3715669999999998</v>
      </c>
      <c r="D748">
        <f t="shared" si="20"/>
        <v>8.0842076484488601E-3</v>
      </c>
    </row>
    <row r="749" spans="2:4" x14ac:dyDescent="0.25">
      <c r="B749" s="12">
        <v>40168</v>
      </c>
      <c r="C749" s="18">
        <v>6.3204710000000004</v>
      </c>
      <c r="D749">
        <f t="shared" si="20"/>
        <v>6.9641684891811106E-2</v>
      </c>
    </row>
    <row r="750" spans="2:4" x14ac:dyDescent="0.25">
      <c r="B750" s="12">
        <v>40161</v>
      </c>
      <c r="C750" s="18">
        <v>5.9089609999999997</v>
      </c>
      <c r="D750">
        <f t="shared" si="20"/>
        <v>3.9038508945743455E-3</v>
      </c>
    </row>
    <row r="751" spans="2:4" x14ac:dyDescent="0.25">
      <c r="B751" s="12">
        <v>40154</v>
      </c>
      <c r="C751" s="18">
        <v>5.8859830000000004</v>
      </c>
      <c r="D751">
        <f t="shared" si="20"/>
        <v>6.9832074885824991E-3</v>
      </c>
    </row>
    <row r="752" spans="2:4" x14ac:dyDescent="0.25">
      <c r="B752" s="12">
        <v>40147</v>
      </c>
      <c r="C752" s="18">
        <v>5.8451649999999997</v>
      </c>
      <c r="D752">
        <f t="shared" si="20"/>
        <v>-3.6243159292060234E-2</v>
      </c>
    </row>
    <row r="753" spans="2:4" x14ac:dyDescent="0.25">
      <c r="B753" s="12">
        <v>40140</v>
      </c>
      <c r="C753" s="18">
        <v>6.0649790000000001</v>
      </c>
      <c r="D753">
        <f t="shared" si="20"/>
        <v>3.351520004235109E-3</v>
      </c>
    </row>
    <row r="754" spans="2:4" x14ac:dyDescent="0.25">
      <c r="B754" s="12">
        <v>40133</v>
      </c>
      <c r="C754" s="18">
        <v>6.0447199999999999</v>
      </c>
      <c r="D754">
        <f t="shared" si="20"/>
        <v>-2.215705483680197E-2</v>
      </c>
    </row>
    <row r="755" spans="2:4" x14ac:dyDescent="0.25">
      <c r="B755" s="12">
        <v>40126</v>
      </c>
      <c r="C755" s="18">
        <v>6.1816880000000003</v>
      </c>
      <c r="D755">
        <f t="shared" si="20"/>
        <v>5.2022070773923623E-2</v>
      </c>
    </row>
    <row r="756" spans="2:4" x14ac:dyDescent="0.25">
      <c r="B756" s="12">
        <v>40119</v>
      </c>
      <c r="C756" s="18">
        <v>5.8760060000000003</v>
      </c>
      <c r="D756">
        <f t="shared" si="20"/>
        <v>3.0981524640450786E-2</v>
      </c>
    </row>
    <row r="757" spans="2:4" x14ac:dyDescent="0.25">
      <c r="B757" s="12">
        <v>40112</v>
      </c>
      <c r="C757" s="18">
        <v>5.6994290000000003</v>
      </c>
      <c r="D757">
        <f t="shared" si="20"/>
        <v>-7.5708366180056719E-2</v>
      </c>
    </row>
    <row r="758" spans="2:4" x14ac:dyDescent="0.25">
      <c r="B758" s="12">
        <v>40105</v>
      </c>
      <c r="C758" s="18">
        <v>6.1662670000000004</v>
      </c>
      <c r="D758">
        <f t="shared" si="20"/>
        <v>8.4498776078463234E-2</v>
      </c>
    </row>
    <row r="759" spans="2:4" x14ac:dyDescent="0.25">
      <c r="B759" s="12">
        <v>40098</v>
      </c>
      <c r="C759" s="18">
        <v>5.6858219999999999</v>
      </c>
      <c r="D759">
        <f t="shared" si="20"/>
        <v>-1.2705348435976371E-2</v>
      </c>
    </row>
    <row r="760" spans="2:4" x14ac:dyDescent="0.25">
      <c r="B760" s="12">
        <v>40091</v>
      </c>
      <c r="C760" s="18">
        <v>5.7589920000000001</v>
      </c>
      <c r="D760">
        <f t="shared" si="20"/>
        <v>3.012424471163988E-2</v>
      </c>
    </row>
    <row r="761" spans="2:4" x14ac:dyDescent="0.25">
      <c r="B761" s="12">
        <v>40084</v>
      </c>
      <c r="C761" s="18">
        <v>5.5905800000000001</v>
      </c>
      <c r="D761">
        <f t="shared" si="20"/>
        <v>1.3873022948693414E-2</v>
      </c>
    </row>
    <row r="762" spans="2:4" x14ac:dyDescent="0.25">
      <c r="B762" s="12">
        <v>40077</v>
      </c>
      <c r="C762" s="18">
        <v>5.5140830000000003</v>
      </c>
      <c r="D762">
        <f t="shared" si="20"/>
        <v>-1.4323025829031444E-2</v>
      </c>
    </row>
    <row r="763" spans="2:4" x14ac:dyDescent="0.25">
      <c r="B763" s="12">
        <v>40070</v>
      </c>
      <c r="C763" s="18">
        <v>5.5942090000000002</v>
      </c>
      <c r="D763">
        <f t="shared" si="20"/>
        <v>7.4697937402432801E-2</v>
      </c>
    </row>
    <row r="764" spans="2:4" x14ac:dyDescent="0.25">
      <c r="B764" s="12">
        <v>40063</v>
      </c>
      <c r="C764" s="18">
        <v>5.2053779999999996</v>
      </c>
      <c r="D764">
        <f t="shared" si="20"/>
        <v>1.0862928784489023E-2</v>
      </c>
    </row>
    <row r="765" spans="2:4" x14ac:dyDescent="0.25">
      <c r="B765" s="12">
        <v>40056</v>
      </c>
      <c r="C765" s="18">
        <v>5.1494400000000002</v>
      </c>
      <c r="D765">
        <f t="shared" si="20"/>
        <v>1.5285181736901521E-3</v>
      </c>
    </row>
    <row r="766" spans="2:4" x14ac:dyDescent="0.25">
      <c r="B766" s="12">
        <v>40049</v>
      </c>
      <c r="C766" s="18">
        <v>5.1415810000000004</v>
      </c>
      <c r="D766">
        <f t="shared" si="20"/>
        <v>4.9051262546702112E-3</v>
      </c>
    </row>
    <row r="767" spans="2:4" x14ac:dyDescent="0.25">
      <c r="B767" s="12">
        <v>40042</v>
      </c>
      <c r="C767" s="18">
        <v>5.1164839999999998</v>
      </c>
      <c r="D767">
        <f t="shared" si="20"/>
        <v>1.4629831975267349E-2</v>
      </c>
    </row>
    <row r="768" spans="2:4" x14ac:dyDescent="0.25">
      <c r="B768" s="12">
        <v>40035</v>
      </c>
      <c r="C768" s="18">
        <v>5.0427099999999996</v>
      </c>
      <c r="D768">
        <f t="shared" si="20"/>
        <v>7.6737882640316446E-3</v>
      </c>
    </row>
    <row r="769" spans="2:4" x14ac:dyDescent="0.25">
      <c r="B769" s="12">
        <v>40028</v>
      </c>
      <c r="C769" s="18">
        <v>5.004308</v>
      </c>
      <c r="D769">
        <f t="shared" si="20"/>
        <v>1.2974752085437524E-2</v>
      </c>
    </row>
    <row r="770" spans="2:4" x14ac:dyDescent="0.25">
      <c r="B770" s="12">
        <v>40021</v>
      </c>
      <c r="C770" s="18">
        <v>4.9402100000000004</v>
      </c>
      <c r="D770">
        <f t="shared" si="20"/>
        <v>2.1251252478341254E-2</v>
      </c>
    </row>
    <row r="771" spans="2:4" x14ac:dyDescent="0.25">
      <c r="B771" s="12">
        <v>40014</v>
      </c>
      <c r="C771" s="18">
        <v>4.8374090000000001</v>
      </c>
      <c r="D771">
        <f t="shared" ref="D771:D834" si="21">C771/C772-1</f>
        <v>5.4299804261608964E-2</v>
      </c>
    </row>
    <row r="772" spans="2:4" x14ac:dyDescent="0.25">
      <c r="B772" s="12">
        <v>40007</v>
      </c>
      <c r="C772" s="18">
        <v>4.5882670000000001</v>
      </c>
      <c r="D772">
        <f t="shared" si="21"/>
        <v>9.5509864745354278E-2</v>
      </c>
    </row>
    <row r="773" spans="2:4" x14ac:dyDescent="0.25">
      <c r="B773" s="12">
        <v>40000</v>
      </c>
      <c r="C773" s="18">
        <v>4.1882479999999997</v>
      </c>
      <c r="D773">
        <f t="shared" si="21"/>
        <v>-1.0712629744749291E-2</v>
      </c>
    </row>
    <row r="774" spans="2:4" x14ac:dyDescent="0.25">
      <c r="B774" s="12">
        <v>39993</v>
      </c>
      <c r="C774" s="18">
        <v>4.2336010000000002</v>
      </c>
      <c r="D774">
        <f t="shared" si="21"/>
        <v>-1.699021123467348E-2</v>
      </c>
    </row>
    <row r="775" spans="2:4" x14ac:dyDescent="0.25">
      <c r="B775" s="12">
        <v>39986</v>
      </c>
      <c r="C775" s="18">
        <v>4.3067739999999999</v>
      </c>
      <c r="D775">
        <f t="shared" si="21"/>
        <v>2.122223976910198E-2</v>
      </c>
    </row>
    <row r="776" spans="2:4" x14ac:dyDescent="0.25">
      <c r="B776" s="12">
        <v>39979</v>
      </c>
      <c r="C776" s="18">
        <v>4.2172739999999997</v>
      </c>
      <c r="D776">
        <f t="shared" si="21"/>
        <v>1.8324300125610149E-2</v>
      </c>
    </row>
    <row r="777" spans="2:4" x14ac:dyDescent="0.25">
      <c r="B777" s="12">
        <v>39972</v>
      </c>
      <c r="C777" s="18">
        <v>4.1413859999999998</v>
      </c>
      <c r="D777">
        <f t="shared" si="21"/>
        <v>-5.3223928134940368E-2</v>
      </c>
    </row>
    <row r="778" spans="2:4" x14ac:dyDescent="0.25">
      <c r="B778" s="12">
        <v>39965</v>
      </c>
      <c r="C778" s="18">
        <v>4.3741979999999998</v>
      </c>
      <c r="D778">
        <f t="shared" si="21"/>
        <v>6.5238652336843561E-2</v>
      </c>
    </row>
    <row r="779" spans="2:4" x14ac:dyDescent="0.25">
      <c r="B779" s="12">
        <v>39958</v>
      </c>
      <c r="C779" s="18">
        <v>4.1063080000000003</v>
      </c>
      <c r="D779">
        <f t="shared" si="21"/>
        <v>0.1086530821402798</v>
      </c>
    </row>
    <row r="780" spans="2:4" x14ac:dyDescent="0.25">
      <c r="B780" s="12">
        <v>39951</v>
      </c>
      <c r="C780" s="18">
        <v>3.7038709999999999</v>
      </c>
      <c r="D780">
        <f t="shared" si="21"/>
        <v>6.5271629669938491E-4</v>
      </c>
    </row>
    <row r="781" spans="2:4" x14ac:dyDescent="0.25">
      <c r="B781" s="12">
        <v>39944</v>
      </c>
      <c r="C781" s="18">
        <v>3.7014550000000002</v>
      </c>
      <c r="D781">
        <f t="shared" si="21"/>
        <v>-5.2403261523494948E-2</v>
      </c>
    </row>
    <row r="782" spans="2:4" x14ac:dyDescent="0.25">
      <c r="B782" s="12">
        <v>39937</v>
      </c>
      <c r="C782" s="18">
        <v>3.9061499999999998</v>
      </c>
      <c r="D782">
        <f t="shared" si="21"/>
        <v>1.5325471318026862E-2</v>
      </c>
    </row>
    <row r="783" spans="2:4" x14ac:dyDescent="0.25">
      <c r="B783" s="12">
        <v>39930</v>
      </c>
      <c r="C783" s="18">
        <v>3.8471899999999999</v>
      </c>
      <c r="D783">
        <f t="shared" si="21"/>
        <v>2.6957435824336295E-2</v>
      </c>
    </row>
    <row r="784" spans="2:4" x14ac:dyDescent="0.25">
      <c r="B784" s="12">
        <v>39923</v>
      </c>
      <c r="C784" s="18">
        <v>3.7462019999999998</v>
      </c>
      <c r="D784">
        <f t="shared" si="21"/>
        <v>3.8891236649141181E-3</v>
      </c>
    </row>
    <row r="785" spans="2:4" x14ac:dyDescent="0.25">
      <c r="B785" s="12">
        <v>39916</v>
      </c>
      <c r="C785" s="18">
        <v>3.7316889999999998</v>
      </c>
      <c r="D785">
        <f t="shared" si="21"/>
        <v>3.2198880253014872E-2</v>
      </c>
    </row>
    <row r="786" spans="2:4" x14ac:dyDescent="0.25">
      <c r="B786" s="12">
        <v>39909</v>
      </c>
      <c r="C786" s="18">
        <v>3.615281</v>
      </c>
      <c r="D786">
        <f t="shared" si="21"/>
        <v>3.0864801255304775E-2</v>
      </c>
    </row>
    <row r="787" spans="2:4" x14ac:dyDescent="0.25">
      <c r="B787" s="12">
        <v>39902</v>
      </c>
      <c r="C787" s="18">
        <v>3.507037</v>
      </c>
      <c r="D787">
        <f t="shared" si="21"/>
        <v>8.5540089962373278E-2</v>
      </c>
    </row>
    <row r="788" spans="2:4" x14ac:dyDescent="0.25">
      <c r="B788" s="12">
        <v>39895</v>
      </c>
      <c r="C788" s="18">
        <v>3.2306840000000001</v>
      </c>
      <c r="D788">
        <f t="shared" si="21"/>
        <v>5.177683351325868E-2</v>
      </c>
    </row>
    <row r="789" spans="2:4" x14ac:dyDescent="0.25">
      <c r="B789" s="12">
        <v>39888</v>
      </c>
      <c r="C789" s="18">
        <v>3.071644</v>
      </c>
      <c r="D789">
        <f t="shared" si="21"/>
        <v>5.90013480387932E-2</v>
      </c>
    </row>
    <row r="790" spans="2:4" x14ac:dyDescent="0.25">
      <c r="B790" s="12">
        <v>39881</v>
      </c>
      <c r="C790" s="18">
        <v>2.9005100000000001</v>
      </c>
      <c r="D790">
        <f t="shared" si="21"/>
        <v>0.12461881156447685</v>
      </c>
    </row>
    <row r="791" spans="2:4" x14ac:dyDescent="0.25">
      <c r="B791" s="12">
        <v>39874</v>
      </c>
      <c r="C791" s="18">
        <v>2.5791050000000002</v>
      </c>
      <c r="D791">
        <f t="shared" si="21"/>
        <v>-4.4899735219508408E-2</v>
      </c>
    </row>
    <row r="792" spans="2:4" x14ac:dyDescent="0.25">
      <c r="B792" s="12">
        <v>39867</v>
      </c>
      <c r="C792" s="18">
        <v>2.7003499999999998</v>
      </c>
      <c r="D792">
        <f t="shared" si="21"/>
        <v>-2.0723874123480313E-2</v>
      </c>
    </row>
    <row r="793" spans="2:4" x14ac:dyDescent="0.25">
      <c r="B793" s="12">
        <v>39860</v>
      </c>
      <c r="C793" s="18">
        <v>2.7574960000000002</v>
      </c>
      <c r="D793">
        <f t="shared" si="21"/>
        <v>-8.0274247107904317E-2</v>
      </c>
    </row>
    <row r="794" spans="2:4" x14ac:dyDescent="0.25">
      <c r="B794" s="12">
        <v>39853</v>
      </c>
      <c r="C794" s="18">
        <v>2.9981719999999998</v>
      </c>
      <c r="D794">
        <f t="shared" si="21"/>
        <v>-5.6157266880346723E-3</v>
      </c>
    </row>
    <row r="795" spans="2:4" x14ac:dyDescent="0.25">
      <c r="B795" s="12">
        <v>39846</v>
      </c>
      <c r="C795" s="18">
        <v>3.015104</v>
      </c>
      <c r="D795">
        <f t="shared" si="21"/>
        <v>0.10640171675331667</v>
      </c>
    </row>
    <row r="796" spans="2:4" x14ac:dyDescent="0.25">
      <c r="B796" s="12">
        <v>39839</v>
      </c>
      <c r="C796" s="18">
        <v>2.7251439999999998</v>
      </c>
      <c r="D796">
        <f t="shared" si="21"/>
        <v>2.0032377298460524E-2</v>
      </c>
    </row>
    <row r="797" spans="2:4" x14ac:dyDescent="0.25">
      <c r="B797" s="12">
        <v>39832</v>
      </c>
      <c r="C797" s="18">
        <v>2.6716250000000001</v>
      </c>
      <c r="D797">
        <f t="shared" si="21"/>
        <v>7.3241326394315021E-2</v>
      </c>
    </row>
    <row r="798" spans="2:4" x14ac:dyDescent="0.25">
      <c r="B798" s="12">
        <v>39825</v>
      </c>
      <c r="C798" s="18">
        <v>2.4893049999999999</v>
      </c>
      <c r="D798">
        <f t="shared" si="21"/>
        <v>-9.1079540330274877E-2</v>
      </c>
    </row>
    <row r="799" spans="2:4" x14ac:dyDescent="0.25">
      <c r="B799" s="12">
        <v>39818</v>
      </c>
      <c r="C799" s="18">
        <v>2.7387489999999999</v>
      </c>
      <c r="D799">
        <f t="shared" si="21"/>
        <v>-1.8732536192244131E-3</v>
      </c>
    </row>
    <row r="800" spans="2:4" x14ac:dyDescent="0.25">
      <c r="B800" s="12">
        <v>39811</v>
      </c>
      <c r="C800" s="18">
        <v>2.7438889999999998</v>
      </c>
      <c r="D800">
        <f t="shared" si="21"/>
        <v>5.7568919166321342E-2</v>
      </c>
    </row>
    <row r="801" spans="2:4" x14ac:dyDescent="0.25">
      <c r="B801" s="12">
        <v>39804</v>
      </c>
      <c r="C801" s="18">
        <v>2.594525</v>
      </c>
      <c r="D801">
        <f t="shared" si="21"/>
        <v>-4.6555708796040651E-2</v>
      </c>
    </row>
    <row r="802" spans="2:4" x14ac:dyDescent="0.25">
      <c r="B802" s="12">
        <v>39797</v>
      </c>
      <c r="C802" s="18">
        <v>2.7212130000000001</v>
      </c>
      <c r="D802">
        <f t="shared" si="21"/>
        <v>-8.4155823350481995E-2</v>
      </c>
    </row>
    <row r="803" spans="2:4" x14ac:dyDescent="0.25">
      <c r="B803" s="12">
        <v>39790</v>
      </c>
      <c r="C803" s="18">
        <v>2.9712619999999998</v>
      </c>
      <c r="D803">
        <f t="shared" si="21"/>
        <v>4.542574208655048E-2</v>
      </c>
    </row>
    <row r="804" spans="2:4" x14ac:dyDescent="0.25">
      <c r="B804" s="12">
        <v>39783</v>
      </c>
      <c r="C804" s="18">
        <v>2.842155</v>
      </c>
      <c r="D804">
        <f t="shared" si="21"/>
        <v>1.4351831693875106E-2</v>
      </c>
    </row>
    <row r="805" spans="2:4" x14ac:dyDescent="0.25">
      <c r="B805" s="12">
        <v>39776</v>
      </c>
      <c r="C805" s="18">
        <v>2.8019419999999999</v>
      </c>
      <c r="D805">
        <f t="shared" si="21"/>
        <v>0.1221844681969062</v>
      </c>
    </row>
    <row r="806" spans="2:4" x14ac:dyDescent="0.25">
      <c r="B806" s="12">
        <v>39769</v>
      </c>
      <c r="C806" s="18">
        <v>2.496864</v>
      </c>
      <c r="D806">
        <f t="shared" si="21"/>
        <v>-8.4884264722914105E-2</v>
      </c>
    </row>
    <row r="807" spans="2:4" x14ac:dyDescent="0.25">
      <c r="B807" s="12">
        <v>39762</v>
      </c>
      <c r="C807" s="18">
        <v>2.7284679999999999</v>
      </c>
      <c r="D807">
        <f t="shared" si="21"/>
        <v>-8.1433391440885461E-2</v>
      </c>
    </row>
    <row r="808" spans="2:4" x14ac:dyDescent="0.25">
      <c r="B808" s="12">
        <v>39755</v>
      </c>
      <c r="C808" s="18">
        <v>2.9703539999999999</v>
      </c>
      <c r="D808">
        <f t="shared" si="21"/>
        <v>-8.6904356791561388E-2</v>
      </c>
    </row>
    <row r="809" spans="2:4" x14ac:dyDescent="0.25">
      <c r="B809" s="12">
        <v>39748</v>
      </c>
      <c r="C809" s="18">
        <v>3.2530589999999999</v>
      </c>
      <c r="D809">
        <f t="shared" si="21"/>
        <v>0.11631036090863889</v>
      </c>
    </row>
    <row r="810" spans="2:4" x14ac:dyDescent="0.25">
      <c r="B810" s="12">
        <v>39741</v>
      </c>
      <c r="C810" s="18">
        <v>2.9141170000000001</v>
      </c>
      <c r="D810">
        <f t="shared" si="21"/>
        <v>-1.0471803313869543E-2</v>
      </c>
    </row>
    <row r="811" spans="2:4" x14ac:dyDescent="0.25">
      <c r="B811" s="12">
        <v>39734</v>
      </c>
      <c r="C811" s="18">
        <v>2.9449559999999999</v>
      </c>
      <c r="D811">
        <f t="shared" si="21"/>
        <v>6.1982052162503631E-3</v>
      </c>
    </row>
    <row r="812" spans="2:4" x14ac:dyDescent="0.25">
      <c r="B812" s="12">
        <v>39727</v>
      </c>
      <c r="C812" s="18">
        <v>2.9268149999999999</v>
      </c>
      <c r="D812">
        <f t="shared" si="21"/>
        <v>-2.7816212654332428E-3</v>
      </c>
    </row>
    <row r="813" spans="2:4" x14ac:dyDescent="0.25">
      <c r="B813" s="12">
        <v>39720</v>
      </c>
      <c r="C813" s="18">
        <v>2.9349789999999998</v>
      </c>
      <c r="D813">
        <f t="shared" si="21"/>
        <v>-0.24305956738288104</v>
      </c>
    </row>
    <row r="814" spans="2:4" x14ac:dyDescent="0.25">
      <c r="B814" s="12">
        <v>39713</v>
      </c>
      <c r="C814" s="18">
        <v>3.877424</v>
      </c>
      <c r="D814">
        <f t="shared" si="21"/>
        <v>-8.9916380981261868E-2</v>
      </c>
    </row>
    <row r="815" spans="2:4" x14ac:dyDescent="0.25">
      <c r="B815" s="12">
        <v>39706</v>
      </c>
      <c r="C815" s="18">
        <v>4.2605139999999997</v>
      </c>
      <c r="D815">
        <f t="shared" si="21"/>
        <v>-5.3913748660983196E-2</v>
      </c>
    </row>
    <row r="816" spans="2:4" x14ac:dyDescent="0.25">
      <c r="B816" s="12">
        <v>39699</v>
      </c>
      <c r="C816" s="18">
        <v>4.503304</v>
      </c>
      <c r="D816">
        <f t="shared" si="21"/>
        <v>-7.0171022885298084E-2</v>
      </c>
    </row>
    <row r="817" spans="2:4" x14ac:dyDescent="0.25">
      <c r="B817" s="12">
        <v>39692</v>
      </c>
      <c r="C817" s="18">
        <v>4.843153</v>
      </c>
      <c r="D817">
        <f t="shared" si="21"/>
        <v>-5.5152717847431587E-2</v>
      </c>
    </row>
    <row r="818" spans="2:4" x14ac:dyDescent="0.25">
      <c r="B818" s="12">
        <v>39685</v>
      </c>
      <c r="C818" s="18">
        <v>5.125858</v>
      </c>
      <c r="D818">
        <f t="shared" si="21"/>
        <v>-4.1065640183119201E-2</v>
      </c>
    </row>
    <row r="819" spans="2:4" x14ac:dyDescent="0.25">
      <c r="B819" s="12">
        <v>39678</v>
      </c>
      <c r="C819" s="18">
        <v>5.3453689999999998</v>
      </c>
      <c r="D819">
        <f t="shared" si="21"/>
        <v>5.9748333575162516E-3</v>
      </c>
    </row>
    <row r="820" spans="2:4" x14ac:dyDescent="0.25">
      <c r="B820" s="12">
        <v>39671</v>
      </c>
      <c r="C820" s="18">
        <v>5.3136210000000004</v>
      </c>
      <c r="D820">
        <f t="shared" si="21"/>
        <v>3.6508414575198378E-2</v>
      </c>
    </row>
    <row r="821" spans="2:4" x14ac:dyDescent="0.25">
      <c r="B821" s="12">
        <v>39664</v>
      </c>
      <c r="C821" s="18">
        <v>5.1264620000000001</v>
      </c>
      <c r="D821">
        <f t="shared" si="21"/>
        <v>8.2280073738727477E-2</v>
      </c>
    </row>
    <row r="822" spans="2:4" x14ac:dyDescent="0.25">
      <c r="B822" s="12">
        <v>39657</v>
      </c>
      <c r="C822" s="18">
        <v>4.7367239999999997</v>
      </c>
      <c r="D822">
        <f t="shared" si="21"/>
        <v>-3.3678382817445618E-2</v>
      </c>
    </row>
    <row r="823" spans="2:4" x14ac:dyDescent="0.25">
      <c r="B823" s="12">
        <v>39650</v>
      </c>
      <c r="C823" s="18">
        <v>4.9018090000000001</v>
      </c>
      <c r="D823">
        <f t="shared" si="21"/>
        <v>-1.8347326734656111E-2</v>
      </c>
    </row>
    <row r="824" spans="2:4" x14ac:dyDescent="0.25">
      <c r="B824" s="12">
        <v>39643</v>
      </c>
      <c r="C824" s="18">
        <v>4.9934250000000002</v>
      </c>
      <c r="D824">
        <f t="shared" si="21"/>
        <v>-4.3052275024793585E-2</v>
      </c>
    </row>
    <row r="825" spans="2:4" x14ac:dyDescent="0.25">
      <c r="B825" s="12">
        <v>39636</v>
      </c>
      <c r="C825" s="18">
        <v>5.2180749999999998</v>
      </c>
      <c r="D825">
        <f t="shared" si="21"/>
        <v>1.4460224710013847E-2</v>
      </c>
    </row>
    <row r="826" spans="2:4" x14ac:dyDescent="0.25">
      <c r="B826" s="12">
        <v>39629</v>
      </c>
      <c r="C826" s="18">
        <v>5.1436960000000003</v>
      </c>
      <c r="D826">
        <f t="shared" si="21"/>
        <v>1.7616896665040294E-4</v>
      </c>
    </row>
    <row r="827" spans="2:4" x14ac:dyDescent="0.25">
      <c r="B827" s="12">
        <v>39622</v>
      </c>
      <c r="C827" s="18">
        <v>5.1427899999999998</v>
      </c>
      <c r="D827">
        <f t="shared" si="21"/>
        <v>-2.9554416519118942E-2</v>
      </c>
    </row>
    <row r="828" spans="2:4" x14ac:dyDescent="0.25">
      <c r="B828" s="12">
        <v>39615</v>
      </c>
      <c r="C828" s="18">
        <v>5.2994110000000001</v>
      </c>
      <c r="D828">
        <f t="shared" si="21"/>
        <v>1.6824365512621897E-2</v>
      </c>
    </row>
    <row r="829" spans="2:4" x14ac:dyDescent="0.25">
      <c r="B829" s="12">
        <v>39608</v>
      </c>
      <c r="C829" s="18">
        <v>5.2117269999999998</v>
      </c>
      <c r="D829">
        <f t="shared" si="21"/>
        <v>-7.148265548491739E-2</v>
      </c>
    </row>
    <row r="830" spans="2:4" x14ac:dyDescent="0.25">
      <c r="B830" s="12">
        <v>39601</v>
      </c>
      <c r="C830" s="18">
        <v>5.6129559999999996</v>
      </c>
      <c r="D830">
        <f t="shared" si="21"/>
        <v>-1.6476642319906865E-2</v>
      </c>
    </row>
    <row r="831" spans="2:4" x14ac:dyDescent="0.25">
      <c r="B831" s="12">
        <v>39594</v>
      </c>
      <c r="C831" s="18">
        <v>5.7069879999999999</v>
      </c>
      <c r="D831">
        <f t="shared" si="21"/>
        <v>4.1839234393509228E-2</v>
      </c>
    </row>
    <row r="832" spans="2:4" x14ac:dyDescent="0.25">
      <c r="B832" s="12">
        <v>39587</v>
      </c>
      <c r="C832" s="18">
        <v>5.4778010000000004</v>
      </c>
      <c r="D832">
        <f t="shared" si="21"/>
        <v>-3.4377957633424328E-2</v>
      </c>
    </row>
    <row r="833" spans="2:4" x14ac:dyDescent="0.25">
      <c r="B833" s="12">
        <v>39580</v>
      </c>
      <c r="C833" s="18">
        <v>5.6728209999999999</v>
      </c>
      <c r="D833">
        <f t="shared" si="21"/>
        <v>2.2731017762151362E-2</v>
      </c>
    </row>
    <row r="834" spans="2:4" x14ac:dyDescent="0.25">
      <c r="B834" s="12">
        <v>39573</v>
      </c>
      <c r="C834" s="18">
        <v>5.5467380000000004</v>
      </c>
      <c r="D834">
        <f t="shared" si="21"/>
        <v>1.3872077554367479E-2</v>
      </c>
    </row>
    <row r="835" spans="2:4" x14ac:dyDescent="0.25">
      <c r="B835" s="12">
        <v>39566</v>
      </c>
      <c r="C835" s="18">
        <v>5.4708459999999999</v>
      </c>
      <c r="D835">
        <f t="shared" ref="D835:D898" si="22">C835/C836-1</f>
        <v>6.6045636845257993E-2</v>
      </c>
    </row>
    <row r="836" spans="2:4" x14ac:dyDescent="0.25">
      <c r="B836" s="12">
        <v>39559</v>
      </c>
      <c r="C836" s="18">
        <v>5.1319059999999999</v>
      </c>
      <c r="D836">
        <f t="shared" si="22"/>
        <v>5.3961691117848432E-2</v>
      </c>
    </row>
    <row r="837" spans="2:4" x14ac:dyDescent="0.25">
      <c r="B837" s="12">
        <v>39552</v>
      </c>
      <c r="C837" s="18">
        <v>4.8691579999999997</v>
      </c>
      <c r="D837">
        <f t="shared" si="22"/>
        <v>9.4467778646410316E-2</v>
      </c>
    </row>
    <row r="838" spans="2:4" x14ac:dyDescent="0.25">
      <c r="B838" s="12">
        <v>39545</v>
      </c>
      <c r="C838" s="18">
        <v>4.4488820000000002</v>
      </c>
      <c r="D838">
        <f t="shared" si="22"/>
        <v>-3.8802803512168027E-2</v>
      </c>
    </row>
    <row r="839" spans="2:4" x14ac:dyDescent="0.25">
      <c r="B839" s="12">
        <v>39538</v>
      </c>
      <c r="C839" s="18">
        <v>4.6284799999999997</v>
      </c>
      <c r="D839">
        <f t="shared" si="22"/>
        <v>7.0415043460865689E-2</v>
      </c>
    </row>
    <row r="840" spans="2:4" x14ac:dyDescent="0.25">
      <c r="B840" s="12">
        <v>39531</v>
      </c>
      <c r="C840" s="18">
        <v>4.3240049999999997</v>
      </c>
      <c r="D840">
        <f t="shared" si="22"/>
        <v>7.3084302288788816E-2</v>
      </c>
    </row>
    <row r="841" spans="2:4" x14ac:dyDescent="0.25">
      <c r="B841" s="12">
        <v>39524</v>
      </c>
      <c r="C841" s="18">
        <v>4.0295110000000003</v>
      </c>
      <c r="D841">
        <f t="shared" si="22"/>
        <v>5.2602555652991878E-2</v>
      </c>
    </row>
    <row r="842" spans="2:4" x14ac:dyDescent="0.25">
      <c r="B842" s="12">
        <v>39517</v>
      </c>
      <c r="C842" s="18">
        <v>3.828141</v>
      </c>
      <c r="D842">
        <f t="shared" si="22"/>
        <v>3.5664728609292595E-2</v>
      </c>
    </row>
    <row r="843" spans="2:4" x14ac:dyDescent="0.25">
      <c r="B843" s="12">
        <v>39510</v>
      </c>
      <c r="C843" s="18">
        <v>3.696313</v>
      </c>
      <c r="D843">
        <f t="shared" si="22"/>
        <v>-2.2156491447503868E-2</v>
      </c>
    </row>
    <row r="844" spans="2:4" x14ac:dyDescent="0.25">
      <c r="B844" s="12">
        <v>39503</v>
      </c>
      <c r="C844" s="18">
        <v>3.7800660000000001</v>
      </c>
      <c r="D844">
        <f t="shared" si="22"/>
        <v>4.6542359169835068E-2</v>
      </c>
    </row>
    <row r="845" spans="2:4" x14ac:dyDescent="0.25">
      <c r="B845" s="12">
        <v>39496</v>
      </c>
      <c r="C845" s="18">
        <v>3.6119569999999999</v>
      </c>
      <c r="D845">
        <f t="shared" si="22"/>
        <v>-4.1482641261585296E-2</v>
      </c>
    </row>
    <row r="846" spans="2:4" x14ac:dyDescent="0.25">
      <c r="B846" s="12">
        <v>39489</v>
      </c>
      <c r="C846" s="18">
        <v>3.768275</v>
      </c>
      <c r="D846">
        <f t="shared" si="22"/>
        <v>-6.7741598787128821E-3</v>
      </c>
    </row>
    <row r="847" spans="2:4" x14ac:dyDescent="0.25">
      <c r="B847" s="12">
        <v>39482</v>
      </c>
      <c r="C847" s="18">
        <v>3.7939759999999998</v>
      </c>
      <c r="D847">
        <f t="shared" si="22"/>
        <v>-6.1831482701388607E-2</v>
      </c>
    </row>
    <row r="848" spans="2:4" x14ac:dyDescent="0.25">
      <c r="B848" s="12">
        <v>39475</v>
      </c>
      <c r="C848" s="18">
        <v>4.0440240000000003</v>
      </c>
      <c r="D848">
        <f t="shared" si="22"/>
        <v>2.8766888759262033E-2</v>
      </c>
    </row>
    <row r="849" spans="2:4" x14ac:dyDescent="0.25">
      <c r="B849" s="12">
        <v>39468</v>
      </c>
      <c r="C849" s="18">
        <v>3.9309430000000001</v>
      </c>
      <c r="D849">
        <f t="shared" si="22"/>
        <v>-0.19428605043174263</v>
      </c>
    </row>
    <row r="850" spans="2:4" x14ac:dyDescent="0.25">
      <c r="B850" s="12">
        <v>39461</v>
      </c>
      <c r="C850" s="18">
        <v>4.8788320000000001</v>
      </c>
      <c r="D850">
        <f t="shared" si="22"/>
        <v>-6.5608815410113985E-2</v>
      </c>
    </row>
    <row r="851" spans="2:4" x14ac:dyDescent="0.25">
      <c r="B851" s="12">
        <v>39454</v>
      </c>
      <c r="C851" s="18">
        <v>5.2214020000000003</v>
      </c>
      <c r="D851">
        <f t="shared" si="22"/>
        <v>-4.0877409286222188E-2</v>
      </c>
    </row>
    <row r="852" spans="2:4" x14ac:dyDescent="0.25">
      <c r="B852" s="12">
        <v>39447</v>
      </c>
      <c r="C852" s="18">
        <v>5.4439359999999999</v>
      </c>
      <c r="D852">
        <f t="shared" si="22"/>
        <v>-9.8984442237669668E-2</v>
      </c>
    </row>
    <row r="853" spans="2:4" x14ac:dyDescent="0.25">
      <c r="B853" s="12">
        <v>39440</v>
      </c>
      <c r="C853" s="18">
        <v>6.0419999999999998</v>
      </c>
      <c r="D853">
        <f t="shared" si="22"/>
        <v>3.0529742091255585E-2</v>
      </c>
    </row>
    <row r="854" spans="2:4" x14ac:dyDescent="0.25">
      <c r="B854" s="12">
        <v>39433</v>
      </c>
      <c r="C854" s="18">
        <v>5.8630040000000001</v>
      </c>
      <c r="D854">
        <f t="shared" si="22"/>
        <v>1.8488073465893651E-2</v>
      </c>
    </row>
    <row r="855" spans="2:4" x14ac:dyDescent="0.25">
      <c r="B855" s="12">
        <v>39426</v>
      </c>
      <c r="C855" s="18">
        <v>5.7565759999999999</v>
      </c>
      <c r="D855">
        <f t="shared" si="22"/>
        <v>-2.0123251939301423E-2</v>
      </c>
    </row>
    <row r="856" spans="2:4" x14ac:dyDescent="0.25">
      <c r="B856" s="12">
        <v>39419</v>
      </c>
      <c r="C856" s="18">
        <v>5.8747959999999999</v>
      </c>
      <c r="D856">
        <f t="shared" si="22"/>
        <v>6.6293835046692395E-2</v>
      </c>
    </row>
    <row r="857" spans="2:4" x14ac:dyDescent="0.25">
      <c r="B857" s="12">
        <v>39412</v>
      </c>
      <c r="C857" s="18">
        <v>5.5095470000000004</v>
      </c>
      <c r="D857">
        <f t="shared" si="22"/>
        <v>6.2258887413086939E-2</v>
      </c>
    </row>
    <row r="858" spans="2:4" x14ac:dyDescent="0.25">
      <c r="B858" s="12">
        <v>39405</v>
      </c>
      <c r="C858" s="18">
        <v>5.1866329999999996</v>
      </c>
      <c r="D858">
        <f t="shared" si="22"/>
        <v>3.0951607639003509E-2</v>
      </c>
    </row>
    <row r="859" spans="2:4" x14ac:dyDescent="0.25">
      <c r="B859" s="12">
        <v>39398</v>
      </c>
      <c r="C859" s="18">
        <v>5.0309179999999998</v>
      </c>
      <c r="D859">
        <f t="shared" si="22"/>
        <v>6.1683062417450252E-3</v>
      </c>
    </row>
    <row r="860" spans="2:4" x14ac:dyDescent="0.25">
      <c r="B860" s="12">
        <v>39391</v>
      </c>
      <c r="C860" s="18">
        <v>5.000076</v>
      </c>
      <c r="D860">
        <f t="shared" si="22"/>
        <v>-0.11976397357853286</v>
      </c>
    </row>
    <row r="861" spans="2:4" x14ac:dyDescent="0.25">
      <c r="B861" s="12">
        <v>39384</v>
      </c>
      <c r="C861" s="18">
        <v>5.6803809999999997</v>
      </c>
      <c r="D861">
        <f t="shared" si="22"/>
        <v>1.7162936065927781E-2</v>
      </c>
    </row>
    <row r="862" spans="2:4" x14ac:dyDescent="0.25">
      <c r="B862" s="12">
        <v>39377</v>
      </c>
      <c r="C862" s="18">
        <v>5.5845339999999997</v>
      </c>
      <c r="D862">
        <f t="shared" si="22"/>
        <v>8.3793231869401463E-2</v>
      </c>
    </row>
    <row r="863" spans="2:4" x14ac:dyDescent="0.25">
      <c r="B863" s="12">
        <v>39370</v>
      </c>
      <c r="C863" s="18">
        <v>5.1527669999999999</v>
      </c>
      <c r="D863">
        <f t="shared" si="22"/>
        <v>1.8953631854963016E-2</v>
      </c>
    </row>
    <row r="864" spans="2:4" x14ac:dyDescent="0.25">
      <c r="B864" s="12">
        <v>39363</v>
      </c>
      <c r="C864" s="18">
        <v>5.0569199999999999</v>
      </c>
      <c r="D864">
        <f t="shared" si="22"/>
        <v>3.5924428148173204E-2</v>
      </c>
    </row>
    <row r="865" spans="2:4" x14ac:dyDescent="0.25">
      <c r="B865" s="12">
        <v>39356</v>
      </c>
      <c r="C865" s="18">
        <v>4.8815530000000003</v>
      </c>
      <c r="D865">
        <f t="shared" si="22"/>
        <v>5.1997167407427769E-2</v>
      </c>
    </row>
    <row r="866" spans="2:4" x14ac:dyDescent="0.25">
      <c r="B866" s="12">
        <v>39349</v>
      </c>
      <c r="C866" s="18">
        <v>4.6402720000000004</v>
      </c>
      <c r="D866">
        <f t="shared" si="22"/>
        <v>6.4655198126683855E-2</v>
      </c>
    </row>
    <row r="867" spans="2:4" x14ac:dyDescent="0.25">
      <c r="B867" s="12">
        <v>39342</v>
      </c>
      <c r="C867" s="18">
        <v>4.3584740000000002</v>
      </c>
      <c r="D867">
        <f t="shared" si="22"/>
        <v>3.8469217906618614E-2</v>
      </c>
    </row>
    <row r="868" spans="2:4" x14ac:dyDescent="0.25">
      <c r="B868" s="12">
        <v>39335</v>
      </c>
      <c r="C868" s="18">
        <v>4.1970179999999999</v>
      </c>
      <c r="D868">
        <f t="shared" si="22"/>
        <v>5.3426860437477686E-2</v>
      </c>
    </row>
    <row r="869" spans="2:4" x14ac:dyDescent="0.25">
      <c r="B869" s="12">
        <v>39328</v>
      </c>
      <c r="C869" s="18">
        <v>3.9841570000000002</v>
      </c>
      <c r="D869">
        <f t="shared" si="22"/>
        <v>-4.8454539939690067E-2</v>
      </c>
    </row>
    <row r="870" spans="2:4" x14ac:dyDescent="0.25">
      <c r="B870" s="12">
        <v>39321</v>
      </c>
      <c r="C870" s="18">
        <v>4.1870380000000003</v>
      </c>
      <c r="D870">
        <f t="shared" si="22"/>
        <v>2.3503204315736825E-2</v>
      </c>
    </row>
    <row r="871" spans="2:4" x14ac:dyDescent="0.25">
      <c r="B871" s="12">
        <v>39314</v>
      </c>
      <c r="C871" s="18">
        <v>4.0908889999999998</v>
      </c>
      <c r="D871">
        <f t="shared" si="22"/>
        <v>0.10847107857894001</v>
      </c>
    </row>
    <row r="872" spans="2:4" x14ac:dyDescent="0.25">
      <c r="B872" s="12">
        <v>39307</v>
      </c>
      <c r="C872" s="18">
        <v>3.690569</v>
      </c>
      <c r="D872">
        <f t="shared" si="22"/>
        <v>-2.3519755859367275E-2</v>
      </c>
    </row>
    <row r="873" spans="2:4" x14ac:dyDescent="0.25">
      <c r="B873" s="12">
        <v>39300</v>
      </c>
      <c r="C873" s="18">
        <v>3.779461</v>
      </c>
      <c r="D873">
        <f t="shared" si="22"/>
        <v>-5.1953104619101742E-2</v>
      </c>
    </row>
    <row r="874" spans="2:4" x14ac:dyDescent="0.25">
      <c r="B874" s="12">
        <v>39293</v>
      </c>
      <c r="C874" s="18">
        <v>3.9865759999999999</v>
      </c>
      <c r="D874">
        <f t="shared" si="22"/>
        <v>-8.3420165153662462E-2</v>
      </c>
    </row>
    <row r="875" spans="2:4" x14ac:dyDescent="0.25">
      <c r="B875" s="12">
        <v>39286</v>
      </c>
      <c r="C875" s="18">
        <v>4.3494039999999998</v>
      </c>
      <c r="D875">
        <f t="shared" si="22"/>
        <v>6.9529093393061459E-4</v>
      </c>
    </row>
    <row r="876" spans="2:4" x14ac:dyDescent="0.25">
      <c r="B876" s="12">
        <v>39279</v>
      </c>
      <c r="C876" s="18">
        <v>4.3463820000000002</v>
      </c>
      <c r="D876">
        <f t="shared" si="22"/>
        <v>4.370872568025419E-2</v>
      </c>
    </row>
    <row r="877" spans="2:4" x14ac:dyDescent="0.25">
      <c r="B877" s="12">
        <v>39272</v>
      </c>
      <c r="C877" s="18">
        <v>4.1643629999999998</v>
      </c>
      <c r="D877">
        <f t="shared" si="22"/>
        <v>4.1043382526095185E-2</v>
      </c>
    </row>
    <row r="878" spans="2:4" x14ac:dyDescent="0.25">
      <c r="B878" s="12">
        <v>39265</v>
      </c>
      <c r="C878" s="18">
        <v>4.0001819999999997</v>
      </c>
      <c r="D878">
        <f t="shared" si="22"/>
        <v>8.4070738901517617E-2</v>
      </c>
    </row>
    <row r="879" spans="2:4" x14ac:dyDescent="0.25">
      <c r="B879" s="12">
        <v>39258</v>
      </c>
      <c r="C879" s="18">
        <v>3.6899639999999998</v>
      </c>
      <c r="D879">
        <f t="shared" si="22"/>
        <v>-7.80507401066588E-3</v>
      </c>
    </row>
    <row r="880" spans="2:4" x14ac:dyDescent="0.25">
      <c r="B880" s="12">
        <v>39251</v>
      </c>
      <c r="C880" s="18">
        <v>3.7189909999999999</v>
      </c>
      <c r="D880">
        <f t="shared" si="22"/>
        <v>2.0747098658643326E-2</v>
      </c>
    </row>
    <row r="881" spans="2:4" x14ac:dyDescent="0.25">
      <c r="B881" s="12">
        <v>39244</v>
      </c>
      <c r="C881" s="18">
        <v>3.6434009999999999</v>
      </c>
      <c r="D881">
        <f t="shared" si="22"/>
        <v>-3.2050660447110024E-2</v>
      </c>
    </row>
    <row r="882" spans="2:4" x14ac:dyDescent="0.25">
      <c r="B882" s="12">
        <v>39237</v>
      </c>
      <c r="C882" s="18">
        <v>3.7640410000000002</v>
      </c>
      <c r="D882">
        <f t="shared" si="22"/>
        <v>5.1435708088424681E-2</v>
      </c>
    </row>
    <row r="883" spans="2:4" x14ac:dyDescent="0.25">
      <c r="B883" s="12">
        <v>39230</v>
      </c>
      <c r="C883" s="18">
        <v>3.5799059999999998</v>
      </c>
      <c r="D883">
        <f t="shared" si="22"/>
        <v>4.2070176245473823E-2</v>
      </c>
    </row>
    <row r="884" spans="2:4" x14ac:dyDescent="0.25">
      <c r="B884" s="12">
        <v>39223</v>
      </c>
      <c r="C884" s="18">
        <v>3.4353790000000002</v>
      </c>
      <c r="D884">
        <f t="shared" si="22"/>
        <v>3.2720863650191889E-2</v>
      </c>
    </row>
    <row r="885" spans="2:4" x14ac:dyDescent="0.25">
      <c r="B885" s="12">
        <v>39216</v>
      </c>
      <c r="C885" s="18">
        <v>3.3265319999999998</v>
      </c>
      <c r="D885">
        <f t="shared" si="22"/>
        <v>1.1771597610459539E-2</v>
      </c>
    </row>
    <row r="886" spans="2:4" x14ac:dyDescent="0.25">
      <c r="B886" s="12">
        <v>39209</v>
      </c>
      <c r="C886" s="18">
        <v>3.2878289999999999</v>
      </c>
      <c r="D886">
        <f t="shared" si="22"/>
        <v>7.8662467713080497E-2</v>
      </c>
    </row>
    <row r="887" spans="2:4" x14ac:dyDescent="0.25">
      <c r="B887" s="12">
        <v>39202</v>
      </c>
      <c r="C887" s="18">
        <v>3.0480610000000001</v>
      </c>
      <c r="D887">
        <f t="shared" si="22"/>
        <v>8.9072012620354801E-3</v>
      </c>
    </row>
    <row r="888" spans="2:4" x14ac:dyDescent="0.25">
      <c r="B888" s="12">
        <v>39195</v>
      </c>
      <c r="C888" s="18">
        <v>3.0211510000000001</v>
      </c>
      <c r="D888">
        <f t="shared" si="22"/>
        <v>9.8383482825027624E-2</v>
      </c>
    </row>
    <row r="889" spans="2:4" x14ac:dyDescent="0.25">
      <c r="B889" s="12">
        <v>39188</v>
      </c>
      <c r="C889" s="18">
        <v>2.750543</v>
      </c>
      <c r="D889">
        <f t="shared" si="22"/>
        <v>8.0906208172497607E-3</v>
      </c>
    </row>
    <row r="890" spans="2:4" x14ac:dyDescent="0.25">
      <c r="B890" s="12">
        <v>39181</v>
      </c>
      <c r="C890" s="18">
        <v>2.7284679999999999</v>
      </c>
      <c r="D890">
        <f t="shared" si="22"/>
        <v>-4.6895325977148961E-2</v>
      </c>
    </row>
    <row r="891" spans="2:4" x14ac:dyDescent="0.25">
      <c r="B891" s="12">
        <v>39174</v>
      </c>
      <c r="C891" s="18">
        <v>2.8627159999999998</v>
      </c>
      <c r="D891">
        <f t="shared" si="22"/>
        <v>1.9050988929936619E-2</v>
      </c>
    </row>
    <row r="892" spans="2:4" x14ac:dyDescent="0.25">
      <c r="B892" s="12">
        <v>39167</v>
      </c>
      <c r="C892" s="18">
        <v>2.8091979999999999</v>
      </c>
      <c r="D892">
        <f t="shared" si="22"/>
        <v>-6.5227493437995943E-3</v>
      </c>
    </row>
    <row r="893" spans="2:4" x14ac:dyDescent="0.25">
      <c r="B893" s="12">
        <v>39160</v>
      </c>
      <c r="C893" s="18">
        <v>2.827642</v>
      </c>
      <c r="D893">
        <f t="shared" si="22"/>
        <v>4.386639771767431E-2</v>
      </c>
    </row>
    <row r="894" spans="2:4" x14ac:dyDescent="0.25">
      <c r="B894" s="12">
        <v>39153</v>
      </c>
      <c r="C894" s="18">
        <v>2.7088160000000001</v>
      </c>
      <c r="D894">
        <f t="shared" si="22"/>
        <v>1.841505206150007E-2</v>
      </c>
    </row>
    <row r="895" spans="2:4" x14ac:dyDescent="0.25">
      <c r="B895" s="12">
        <v>39146</v>
      </c>
      <c r="C895" s="18">
        <v>2.6598350000000002</v>
      </c>
      <c r="D895">
        <f t="shared" si="22"/>
        <v>2.9973308096131079E-2</v>
      </c>
    </row>
    <row r="896" spans="2:4" x14ac:dyDescent="0.25">
      <c r="B896" s="12">
        <v>39139</v>
      </c>
      <c r="C896" s="18">
        <v>2.5824310000000001</v>
      </c>
      <c r="D896">
        <f t="shared" si="22"/>
        <v>-4.1091042901229224E-2</v>
      </c>
    </row>
    <row r="897" spans="2:4" x14ac:dyDescent="0.25">
      <c r="B897" s="12">
        <v>39132</v>
      </c>
      <c r="C897" s="18">
        <v>2.6930930000000002</v>
      </c>
      <c r="D897">
        <f t="shared" si="22"/>
        <v>4.9982182499549888E-2</v>
      </c>
    </row>
    <row r="898" spans="2:4" x14ac:dyDescent="0.25">
      <c r="B898" s="12">
        <v>39125</v>
      </c>
      <c r="C898" s="18">
        <v>2.5648939999999998</v>
      </c>
      <c r="D898">
        <f t="shared" si="22"/>
        <v>1.8733961227726414E-2</v>
      </c>
    </row>
    <row r="899" spans="2:4" x14ac:dyDescent="0.25">
      <c r="B899" s="12">
        <v>39118</v>
      </c>
      <c r="C899" s="18">
        <v>2.5177269999999998</v>
      </c>
      <c r="D899">
        <f t="shared" ref="D899:D962" si="23">C899/C900-1</f>
        <v>-1.746280451516613E-2</v>
      </c>
    </row>
    <row r="900" spans="2:4" x14ac:dyDescent="0.25">
      <c r="B900" s="12">
        <v>39111</v>
      </c>
      <c r="C900" s="18">
        <v>2.5624750000000001</v>
      </c>
      <c r="D900">
        <f t="shared" si="23"/>
        <v>-7.3789745902032022E-3</v>
      </c>
    </row>
    <row r="901" spans="2:4" x14ac:dyDescent="0.25">
      <c r="B901" s="12">
        <v>39104</v>
      </c>
      <c r="C901" s="18">
        <v>2.5815239999999999</v>
      </c>
      <c r="D901">
        <f t="shared" si="23"/>
        <v>-3.5254099711531928E-2</v>
      </c>
    </row>
    <row r="902" spans="2:4" x14ac:dyDescent="0.25">
      <c r="B902" s="12">
        <v>39097</v>
      </c>
      <c r="C902" s="18">
        <v>2.675859</v>
      </c>
      <c r="D902">
        <f t="shared" si="23"/>
        <v>-6.4679950589009994E-2</v>
      </c>
    </row>
    <row r="903" spans="2:4" x14ac:dyDescent="0.25">
      <c r="B903" s="12">
        <v>39090</v>
      </c>
      <c r="C903" s="18">
        <v>2.8609019999999998</v>
      </c>
      <c r="D903">
        <f t="shared" si="23"/>
        <v>0.11252219481976988</v>
      </c>
    </row>
    <row r="904" spans="2:4" x14ac:dyDescent="0.25">
      <c r="B904" s="12">
        <v>39083</v>
      </c>
      <c r="C904" s="18">
        <v>2.5715460000000001</v>
      </c>
      <c r="D904">
        <f t="shared" si="23"/>
        <v>2.4754443715022667E-3</v>
      </c>
    </row>
    <row r="905" spans="2:4" x14ac:dyDescent="0.25">
      <c r="B905" s="12">
        <v>39076</v>
      </c>
      <c r="C905" s="18">
        <v>2.5651959999999998</v>
      </c>
      <c r="D905">
        <f t="shared" si="23"/>
        <v>3.2116695515443494E-2</v>
      </c>
    </row>
    <row r="906" spans="2:4" x14ac:dyDescent="0.25">
      <c r="B906" s="12">
        <v>39069</v>
      </c>
      <c r="C906" s="18">
        <v>2.4853740000000002</v>
      </c>
      <c r="D906">
        <f t="shared" si="23"/>
        <v>-6.2927486780216868E-2</v>
      </c>
    </row>
    <row r="907" spans="2:4" x14ac:dyDescent="0.25">
      <c r="B907" s="12">
        <v>39062</v>
      </c>
      <c r="C907" s="18">
        <v>2.6522749999999999</v>
      </c>
      <c r="D907">
        <f t="shared" si="23"/>
        <v>-6.1181847274340839E-3</v>
      </c>
    </row>
    <row r="908" spans="2:4" x14ac:dyDescent="0.25">
      <c r="B908" s="12">
        <v>39055</v>
      </c>
      <c r="C908" s="18">
        <v>2.6686019999999999</v>
      </c>
      <c r="D908">
        <f t="shared" si="23"/>
        <v>-3.3508817423628989E-2</v>
      </c>
    </row>
    <row r="909" spans="2:4" x14ac:dyDescent="0.25">
      <c r="B909" s="12">
        <v>39048</v>
      </c>
      <c r="C909" s="18">
        <v>2.7611240000000001</v>
      </c>
      <c r="D909">
        <f t="shared" si="23"/>
        <v>-3.3831475002499278E-3</v>
      </c>
    </row>
    <row r="910" spans="2:4" x14ac:dyDescent="0.25">
      <c r="B910" s="12">
        <v>39041</v>
      </c>
      <c r="C910" s="18">
        <v>2.7704970000000002</v>
      </c>
      <c r="D910">
        <f t="shared" si="23"/>
        <v>6.73265953573845E-2</v>
      </c>
    </row>
    <row r="911" spans="2:4" x14ac:dyDescent="0.25">
      <c r="B911" s="12">
        <v>39034</v>
      </c>
      <c r="C911" s="18">
        <v>2.5957349999999999</v>
      </c>
      <c r="D911">
        <f t="shared" si="23"/>
        <v>3.2844300333719101E-2</v>
      </c>
    </row>
    <row r="912" spans="2:4" x14ac:dyDescent="0.25">
      <c r="B912" s="12">
        <v>39027</v>
      </c>
      <c r="C912" s="18">
        <v>2.513191</v>
      </c>
      <c r="D912">
        <f t="shared" si="23"/>
        <v>6.1693968110201558E-2</v>
      </c>
    </row>
    <row r="913" spans="2:4" x14ac:dyDescent="0.25">
      <c r="B913" s="12">
        <v>39020</v>
      </c>
      <c r="C913" s="18">
        <v>2.3671519999999999</v>
      </c>
      <c r="D913">
        <f t="shared" si="23"/>
        <v>-2.6365016871965685E-2</v>
      </c>
    </row>
    <row r="914" spans="2:4" x14ac:dyDescent="0.25">
      <c r="B914" s="12">
        <v>39013</v>
      </c>
      <c r="C914" s="18">
        <v>2.4312520000000002</v>
      </c>
      <c r="D914">
        <f t="shared" si="23"/>
        <v>5.7534219374653084E-3</v>
      </c>
    </row>
    <row r="915" spans="2:4" x14ac:dyDescent="0.25">
      <c r="B915" s="12">
        <v>39006</v>
      </c>
      <c r="C915" s="18">
        <v>2.4173439999999999</v>
      </c>
      <c r="D915">
        <f t="shared" si="23"/>
        <v>6.5715814876633472E-2</v>
      </c>
    </row>
    <row r="916" spans="2:4" x14ac:dyDescent="0.25">
      <c r="B916" s="12">
        <v>38999</v>
      </c>
      <c r="C916" s="18">
        <v>2.2682820000000001</v>
      </c>
      <c r="D916">
        <f t="shared" si="23"/>
        <v>1.0778514625501501E-2</v>
      </c>
    </row>
    <row r="917" spans="2:4" x14ac:dyDescent="0.25">
      <c r="B917" s="12">
        <v>38992</v>
      </c>
      <c r="C917" s="18">
        <v>2.244094</v>
      </c>
      <c r="D917">
        <f t="shared" si="23"/>
        <v>-3.5853242731394119E-2</v>
      </c>
    </row>
    <row r="918" spans="2:4" x14ac:dyDescent="0.25">
      <c r="B918" s="12">
        <v>38985</v>
      </c>
      <c r="C918" s="18">
        <v>2.3275440000000001</v>
      </c>
      <c r="D918">
        <f t="shared" si="23"/>
        <v>5.452051145203507E-2</v>
      </c>
    </row>
    <row r="919" spans="2:4" x14ac:dyDescent="0.25">
      <c r="B919" s="12">
        <v>38978</v>
      </c>
      <c r="C919" s="18">
        <v>2.2072059999999998</v>
      </c>
      <c r="D919">
        <f t="shared" si="23"/>
        <v>-1.4844686259325668E-2</v>
      </c>
    </row>
    <row r="920" spans="2:4" x14ac:dyDescent="0.25">
      <c r="B920" s="12">
        <v>38971</v>
      </c>
      <c r="C920" s="18">
        <v>2.2404649999999999</v>
      </c>
      <c r="D920">
        <f t="shared" si="23"/>
        <v>2.1787373694071022E-2</v>
      </c>
    </row>
    <row r="921" spans="2:4" x14ac:dyDescent="0.25">
      <c r="B921" s="12">
        <v>38964</v>
      </c>
      <c r="C921" s="18">
        <v>2.1926920000000001</v>
      </c>
      <c r="D921">
        <f t="shared" si="23"/>
        <v>6.0543637609751233E-2</v>
      </c>
    </row>
    <row r="922" spans="2:4" x14ac:dyDescent="0.25">
      <c r="B922" s="12">
        <v>38957</v>
      </c>
      <c r="C922" s="18">
        <v>2.067517</v>
      </c>
      <c r="D922">
        <f t="shared" si="23"/>
        <v>-5.3817186092873781E-3</v>
      </c>
    </row>
    <row r="923" spans="2:4" x14ac:dyDescent="0.25">
      <c r="B923" s="12">
        <v>38950</v>
      </c>
      <c r="C923" s="18">
        <v>2.0787040000000001</v>
      </c>
      <c r="D923">
        <f t="shared" si="23"/>
        <v>1.2369320500694947E-2</v>
      </c>
    </row>
    <row r="924" spans="2:4" x14ac:dyDescent="0.25">
      <c r="B924" s="12">
        <v>38943</v>
      </c>
      <c r="C924" s="18">
        <v>2.0533060000000001</v>
      </c>
      <c r="D924">
        <f t="shared" si="23"/>
        <v>6.6928483316722964E-2</v>
      </c>
    </row>
    <row r="925" spans="2:4" x14ac:dyDescent="0.25">
      <c r="B925" s="12">
        <v>38936</v>
      </c>
      <c r="C925" s="18">
        <v>1.9245019999999999</v>
      </c>
      <c r="D925">
        <f t="shared" si="23"/>
        <v>-6.80819990140904E-2</v>
      </c>
    </row>
    <row r="926" spans="2:4" x14ac:dyDescent="0.25">
      <c r="B926" s="12">
        <v>38929</v>
      </c>
      <c r="C926" s="18">
        <v>2.0650979999999999</v>
      </c>
      <c r="D926">
        <f t="shared" si="23"/>
        <v>4.1317413278511683E-2</v>
      </c>
    </row>
    <row r="927" spans="2:4" x14ac:dyDescent="0.25">
      <c r="B927" s="12">
        <v>38922</v>
      </c>
      <c r="C927" s="18">
        <v>1.9831589999999999</v>
      </c>
      <c r="D927">
        <f t="shared" si="23"/>
        <v>8.0204323630066909E-2</v>
      </c>
    </row>
    <row r="928" spans="2:4" x14ac:dyDescent="0.25">
      <c r="B928" s="12">
        <v>38915</v>
      </c>
      <c r="C928" s="18">
        <v>1.8359110000000001</v>
      </c>
      <c r="D928">
        <f t="shared" si="23"/>
        <v>0.19834169145383007</v>
      </c>
    </row>
    <row r="929" spans="2:4" x14ac:dyDescent="0.25">
      <c r="B929" s="12">
        <v>38908</v>
      </c>
      <c r="C929" s="18">
        <v>1.532043</v>
      </c>
      <c r="D929">
        <f t="shared" si="23"/>
        <v>-8.5378587116736959E-2</v>
      </c>
    </row>
    <row r="930" spans="2:4" x14ac:dyDescent="0.25">
      <c r="B930" s="12">
        <v>38901</v>
      </c>
      <c r="C930" s="18">
        <v>1.675057</v>
      </c>
      <c r="D930">
        <f t="shared" si="23"/>
        <v>-3.265249786613289E-2</v>
      </c>
    </row>
    <row r="931" spans="2:4" x14ac:dyDescent="0.25">
      <c r="B931" s="12">
        <v>38894</v>
      </c>
      <c r="C931" s="18">
        <v>1.731598</v>
      </c>
      <c r="D931">
        <f t="shared" si="23"/>
        <v>-2.6516712438124146E-2</v>
      </c>
    </row>
    <row r="932" spans="2:4" x14ac:dyDescent="0.25">
      <c r="B932" s="12">
        <v>38887</v>
      </c>
      <c r="C932" s="18">
        <v>1.7787649999999999</v>
      </c>
      <c r="D932">
        <f t="shared" si="23"/>
        <v>2.2063162539855075E-2</v>
      </c>
    </row>
    <row r="933" spans="2:4" x14ac:dyDescent="0.25">
      <c r="B933" s="12">
        <v>38880</v>
      </c>
      <c r="C933" s="18">
        <v>1.740367</v>
      </c>
      <c r="D933">
        <f t="shared" si="23"/>
        <v>-2.8358685590694765E-2</v>
      </c>
    </row>
    <row r="934" spans="2:4" x14ac:dyDescent="0.25">
      <c r="B934" s="12">
        <v>38873</v>
      </c>
      <c r="C934" s="18">
        <v>1.7911619999999999</v>
      </c>
      <c r="D934">
        <f t="shared" si="23"/>
        <v>-3.9247816779513167E-2</v>
      </c>
    </row>
    <row r="935" spans="2:4" x14ac:dyDescent="0.25">
      <c r="B935" s="12">
        <v>38866</v>
      </c>
      <c r="C935" s="18">
        <v>1.864333</v>
      </c>
      <c r="D935">
        <f t="shared" si="23"/>
        <v>-2.974012713130203E-2</v>
      </c>
    </row>
    <row r="936" spans="2:4" x14ac:dyDescent="0.25">
      <c r="B936" s="12">
        <v>38859</v>
      </c>
      <c r="C936" s="18">
        <v>1.921478</v>
      </c>
      <c r="D936">
        <f t="shared" si="23"/>
        <v>-1.4881787024385917E-2</v>
      </c>
    </row>
    <row r="937" spans="2:4" x14ac:dyDescent="0.25">
      <c r="B937" s="12">
        <v>38852</v>
      </c>
      <c r="C937" s="18">
        <v>1.9505049999999999</v>
      </c>
      <c r="D937">
        <f t="shared" si="23"/>
        <v>-4.7119234609830585E-2</v>
      </c>
    </row>
    <row r="938" spans="2:4" x14ac:dyDescent="0.25">
      <c r="B938" s="12">
        <v>38845</v>
      </c>
      <c r="C938" s="18">
        <v>2.0469560000000002</v>
      </c>
      <c r="D938">
        <f t="shared" si="23"/>
        <v>-5.8283693189869035E-2</v>
      </c>
    </row>
    <row r="939" spans="2:4" x14ac:dyDescent="0.25">
      <c r="B939" s="12">
        <v>38838</v>
      </c>
      <c r="C939" s="18">
        <v>2.1736439999999999</v>
      </c>
      <c r="D939">
        <f t="shared" si="23"/>
        <v>2.1309585954176313E-2</v>
      </c>
    </row>
    <row r="940" spans="2:4" x14ac:dyDescent="0.25">
      <c r="B940" s="12">
        <v>38831</v>
      </c>
      <c r="C940" s="18">
        <v>2.1282909999999999</v>
      </c>
      <c r="D940">
        <f t="shared" si="23"/>
        <v>4.9970892945239154E-2</v>
      </c>
    </row>
    <row r="941" spans="2:4" x14ac:dyDescent="0.25">
      <c r="B941" s="12">
        <v>38824</v>
      </c>
      <c r="C941" s="18">
        <v>2.0270000000000001</v>
      </c>
      <c r="D941">
        <f t="shared" si="23"/>
        <v>8.5746258148333698E-3</v>
      </c>
    </row>
    <row r="942" spans="2:4" x14ac:dyDescent="0.25">
      <c r="B942" s="12">
        <v>38817</v>
      </c>
      <c r="C942" s="18">
        <v>2.0097670000000001</v>
      </c>
      <c r="D942">
        <f t="shared" si="23"/>
        <v>-4.7571048300380614E-2</v>
      </c>
    </row>
    <row r="943" spans="2:4" x14ac:dyDescent="0.25">
      <c r="B943" s="12">
        <v>38810</v>
      </c>
      <c r="C943" s="18">
        <v>2.1101489999999998</v>
      </c>
      <c r="D943">
        <f t="shared" si="23"/>
        <v>0.11272301006705909</v>
      </c>
    </row>
    <row r="944" spans="2:4" x14ac:dyDescent="0.25">
      <c r="B944" s="12">
        <v>38803</v>
      </c>
      <c r="C944" s="18">
        <v>1.8963829999999999</v>
      </c>
      <c r="D944">
        <f t="shared" si="23"/>
        <v>4.6030959793307069E-2</v>
      </c>
    </row>
    <row r="945" spans="2:4" x14ac:dyDescent="0.25">
      <c r="B945" s="12">
        <v>38796</v>
      </c>
      <c r="C945" s="18">
        <v>1.812932</v>
      </c>
      <c r="D945">
        <f t="shared" si="23"/>
        <v>-7.2688026843440445E-2</v>
      </c>
    </row>
    <row r="946" spans="2:4" x14ac:dyDescent="0.25">
      <c r="B946" s="12">
        <v>38789</v>
      </c>
      <c r="C946" s="18">
        <v>1.9550399999999999</v>
      </c>
      <c r="D946">
        <f t="shared" si="23"/>
        <v>2.3263457994455061E-2</v>
      </c>
    </row>
    <row r="947" spans="2:4" x14ac:dyDescent="0.25">
      <c r="B947" s="12">
        <v>38782</v>
      </c>
      <c r="C947" s="18">
        <v>1.910593</v>
      </c>
      <c r="D947">
        <f t="shared" si="23"/>
        <v>-6.6893245182927386E-2</v>
      </c>
    </row>
    <row r="948" spans="2:4" x14ac:dyDescent="0.25">
      <c r="B948" s="12">
        <v>38775</v>
      </c>
      <c r="C948" s="18">
        <v>2.047561</v>
      </c>
      <c r="D948">
        <f t="shared" si="23"/>
        <v>-5.2337197769367738E-2</v>
      </c>
    </row>
    <row r="949" spans="2:4" x14ac:dyDescent="0.25">
      <c r="B949" s="12">
        <v>38768</v>
      </c>
      <c r="C949" s="18">
        <v>2.1606429999999999</v>
      </c>
      <c r="D949">
        <f t="shared" si="23"/>
        <v>1.6645437961442022E-2</v>
      </c>
    </row>
    <row r="950" spans="2:4" x14ac:dyDescent="0.25">
      <c r="B950" s="12">
        <v>38761</v>
      </c>
      <c r="C950" s="18">
        <v>2.125267</v>
      </c>
      <c r="D950">
        <f t="shared" si="23"/>
        <v>4.4272577407728608E-2</v>
      </c>
    </row>
    <row r="951" spans="2:4" x14ac:dyDescent="0.25">
      <c r="B951" s="12">
        <v>38754</v>
      </c>
      <c r="C951" s="18">
        <v>2.0351650000000001</v>
      </c>
      <c r="D951">
        <f t="shared" si="23"/>
        <v>-6.3186729723434532E-2</v>
      </c>
    </row>
    <row r="952" spans="2:4" x14ac:dyDescent="0.25">
      <c r="B952" s="12">
        <v>38747</v>
      </c>
      <c r="C952" s="18">
        <v>2.172434</v>
      </c>
      <c r="D952">
        <f t="shared" si="23"/>
        <v>-2.499222867039852E-3</v>
      </c>
    </row>
    <row r="953" spans="2:4" x14ac:dyDescent="0.25">
      <c r="B953" s="12">
        <v>38740</v>
      </c>
      <c r="C953" s="18">
        <v>2.1778770000000001</v>
      </c>
      <c r="D953">
        <f t="shared" si="23"/>
        <v>-5.3357900474390929E-2</v>
      </c>
    </row>
    <row r="954" spans="2:4" x14ac:dyDescent="0.25">
      <c r="B954" s="12">
        <v>38733</v>
      </c>
      <c r="C954" s="18">
        <v>2.3006340000000001</v>
      </c>
      <c r="D954">
        <f t="shared" si="23"/>
        <v>-0.11099458474407942</v>
      </c>
    </row>
    <row r="955" spans="2:4" x14ac:dyDescent="0.25">
      <c r="B955" s="12">
        <v>38726</v>
      </c>
      <c r="C955" s="18">
        <v>2.5878739999999998</v>
      </c>
      <c r="D955">
        <f t="shared" si="23"/>
        <v>0.12175685733271546</v>
      </c>
    </row>
    <row r="956" spans="2:4" x14ac:dyDescent="0.25">
      <c r="B956" s="12">
        <v>38719</v>
      </c>
      <c r="C956" s="18">
        <v>2.3069829999999998</v>
      </c>
      <c r="D956">
        <f t="shared" si="23"/>
        <v>6.1343531875504897E-2</v>
      </c>
    </row>
    <row r="957" spans="2:4" x14ac:dyDescent="0.25">
      <c r="B957" s="12">
        <v>38712</v>
      </c>
      <c r="C957" s="18">
        <v>2.1736439999999999</v>
      </c>
      <c r="D957">
        <f t="shared" si="23"/>
        <v>-1.9904517474167993E-2</v>
      </c>
    </row>
    <row r="958" spans="2:4" x14ac:dyDescent="0.25">
      <c r="B958" s="12">
        <v>38705</v>
      </c>
      <c r="C958" s="18">
        <v>2.2177880000000001</v>
      </c>
      <c r="D958">
        <f t="shared" si="23"/>
        <v>3.1500036510591967E-2</v>
      </c>
    </row>
    <row r="959" spans="2:4" x14ac:dyDescent="0.25">
      <c r="B959" s="12">
        <v>38698</v>
      </c>
      <c r="C959" s="18">
        <v>2.150061</v>
      </c>
      <c r="D959">
        <f t="shared" si="23"/>
        <v>-4.3319914978025786E-2</v>
      </c>
    </row>
    <row r="960" spans="2:4" x14ac:dyDescent="0.25">
      <c r="B960" s="12">
        <v>38691</v>
      </c>
      <c r="C960" s="18">
        <v>2.2474189999999998</v>
      </c>
      <c r="D960">
        <f t="shared" si="23"/>
        <v>2.3405990567476831E-2</v>
      </c>
    </row>
    <row r="961" spans="2:4" x14ac:dyDescent="0.25">
      <c r="B961" s="12">
        <v>38684</v>
      </c>
      <c r="C961" s="18">
        <v>2.1960190000000002</v>
      </c>
      <c r="D961">
        <f t="shared" si="23"/>
        <v>4.7447631648862121E-2</v>
      </c>
    </row>
    <row r="962" spans="2:4" x14ac:dyDescent="0.25">
      <c r="B962" s="12">
        <v>38677</v>
      </c>
      <c r="C962" s="18">
        <v>2.096543</v>
      </c>
      <c r="D962">
        <f t="shared" si="23"/>
        <v>7.4039864427340785E-2</v>
      </c>
    </row>
    <row r="963" spans="2:4" x14ac:dyDescent="0.25">
      <c r="B963" s="12">
        <v>38670</v>
      </c>
      <c r="C963" s="18">
        <v>1.952016</v>
      </c>
      <c r="D963">
        <f t="shared" ref="D963:D1026" si="24">C963/C964-1</f>
        <v>4.9073898911379921E-2</v>
      </c>
    </row>
    <row r="964" spans="2:4" x14ac:dyDescent="0.25">
      <c r="B964" s="12">
        <v>38663</v>
      </c>
      <c r="C964" s="18">
        <v>1.8607039999999999</v>
      </c>
      <c r="D964">
        <f t="shared" si="24"/>
        <v>6.3772605850032082E-3</v>
      </c>
    </row>
    <row r="965" spans="2:4" x14ac:dyDescent="0.25">
      <c r="B965" s="12">
        <v>38656</v>
      </c>
      <c r="C965" s="18">
        <v>1.848913</v>
      </c>
      <c r="D965">
        <f t="shared" si="24"/>
        <v>0.12263667484750496</v>
      </c>
    </row>
    <row r="966" spans="2:4" x14ac:dyDescent="0.25">
      <c r="B966" s="12">
        <v>38649</v>
      </c>
      <c r="C966" s="18">
        <v>1.646938</v>
      </c>
      <c r="D966">
        <f t="shared" si="24"/>
        <v>-2.1380113956762092E-2</v>
      </c>
    </row>
    <row r="967" spans="2:4" x14ac:dyDescent="0.25">
      <c r="B967" s="12">
        <v>38642</v>
      </c>
      <c r="C967" s="18">
        <v>1.6829190000000001</v>
      </c>
      <c r="D967">
        <f t="shared" si="24"/>
        <v>3.0741207807551518E-2</v>
      </c>
    </row>
    <row r="968" spans="2:4" x14ac:dyDescent="0.25">
      <c r="B968" s="12">
        <v>38635</v>
      </c>
      <c r="C968" s="18">
        <v>1.632727</v>
      </c>
      <c r="D968">
        <f t="shared" si="24"/>
        <v>5.2631341423552858E-2</v>
      </c>
    </row>
    <row r="969" spans="2:4" x14ac:dyDescent="0.25">
      <c r="B969" s="12">
        <v>38628</v>
      </c>
      <c r="C969" s="18">
        <v>1.551091</v>
      </c>
      <c r="D969">
        <f t="shared" si="24"/>
        <v>-4.3089301490003229E-2</v>
      </c>
    </row>
    <row r="970" spans="2:4" x14ac:dyDescent="0.25">
      <c r="B970" s="12">
        <v>38621</v>
      </c>
      <c r="C970" s="18">
        <v>1.6209359999999999</v>
      </c>
      <c r="D970">
        <f t="shared" si="24"/>
        <v>7.7069937377955977E-3</v>
      </c>
    </row>
    <row r="971" spans="2:4" x14ac:dyDescent="0.25">
      <c r="B971" s="12">
        <v>38614</v>
      </c>
      <c r="C971" s="18">
        <v>1.6085389999999999</v>
      </c>
      <c r="D971">
        <f t="shared" si="24"/>
        <v>3.8859574907806227E-2</v>
      </c>
    </row>
    <row r="972" spans="2:4" x14ac:dyDescent="0.25">
      <c r="B972" s="12">
        <v>38607</v>
      </c>
      <c r="C972" s="18">
        <v>1.54837</v>
      </c>
      <c r="D972">
        <f t="shared" si="24"/>
        <v>-1.9492147062576404E-3</v>
      </c>
    </row>
    <row r="973" spans="2:4" x14ac:dyDescent="0.25">
      <c r="B973" s="12">
        <v>38600</v>
      </c>
      <c r="C973" s="18">
        <v>1.5513939999999999</v>
      </c>
      <c r="D973">
        <f t="shared" si="24"/>
        <v>0.11012569642517245</v>
      </c>
    </row>
    <row r="974" spans="2:4" x14ac:dyDescent="0.25">
      <c r="B974" s="12">
        <v>38593</v>
      </c>
      <c r="C974" s="18">
        <v>1.397494</v>
      </c>
      <c r="D974">
        <f t="shared" si="24"/>
        <v>1.0493998109879943E-2</v>
      </c>
    </row>
    <row r="975" spans="2:4" x14ac:dyDescent="0.25">
      <c r="B975" s="12">
        <v>38586</v>
      </c>
      <c r="C975" s="18">
        <v>1.382981</v>
      </c>
      <c r="D975">
        <f t="shared" si="24"/>
        <v>-1.9636256568872357E-3</v>
      </c>
    </row>
    <row r="976" spans="2:4" x14ac:dyDescent="0.25">
      <c r="B976" s="12">
        <v>38579</v>
      </c>
      <c r="C976" s="18">
        <v>1.385702</v>
      </c>
      <c r="D976">
        <f t="shared" si="24"/>
        <v>-5.8570909972694984E-3</v>
      </c>
    </row>
    <row r="977" spans="2:4" x14ac:dyDescent="0.25">
      <c r="B977" s="12">
        <v>38572</v>
      </c>
      <c r="C977" s="18">
        <v>1.393866</v>
      </c>
      <c r="D977">
        <f t="shared" si="24"/>
        <v>7.2342370135240586E-2</v>
      </c>
    </row>
    <row r="978" spans="2:4" x14ac:dyDescent="0.25">
      <c r="B978" s="12">
        <v>38565</v>
      </c>
      <c r="C978" s="18">
        <v>1.299833</v>
      </c>
      <c r="D978">
        <f t="shared" si="24"/>
        <v>7.9725361986178189E-3</v>
      </c>
    </row>
    <row r="979" spans="2:4" x14ac:dyDescent="0.25">
      <c r="B979" s="12">
        <v>38558</v>
      </c>
      <c r="C979" s="18">
        <v>1.289552</v>
      </c>
      <c r="D979">
        <f t="shared" si="24"/>
        <v>-3.0682418663665945E-2</v>
      </c>
    </row>
    <row r="980" spans="2:4" x14ac:dyDescent="0.25">
      <c r="B980" s="12">
        <v>38551</v>
      </c>
      <c r="C980" s="18">
        <v>1.330371</v>
      </c>
      <c r="D980">
        <f t="shared" si="24"/>
        <v>5.896554386596109E-2</v>
      </c>
    </row>
    <row r="981" spans="2:4" x14ac:dyDescent="0.25">
      <c r="B981" s="12">
        <v>38544</v>
      </c>
      <c r="C981" s="18">
        <v>1.2562930000000001</v>
      </c>
      <c r="D981">
        <f t="shared" si="24"/>
        <v>8.6274713254908209E-2</v>
      </c>
    </row>
    <row r="982" spans="2:4" x14ac:dyDescent="0.25">
      <c r="B982" s="12">
        <v>38537</v>
      </c>
      <c r="C982" s="18">
        <v>1.156515</v>
      </c>
      <c r="D982">
        <f t="shared" si="24"/>
        <v>4.7945726810933564E-2</v>
      </c>
    </row>
    <row r="983" spans="2:4" x14ac:dyDescent="0.25">
      <c r="B983" s="12">
        <v>38530</v>
      </c>
      <c r="C983" s="18">
        <v>1.103602</v>
      </c>
      <c r="D983">
        <f t="shared" si="24"/>
        <v>-3.3369536655864063E-2</v>
      </c>
    </row>
    <row r="984" spans="2:4" x14ac:dyDescent="0.25">
      <c r="B984" s="12">
        <v>38523</v>
      </c>
      <c r="C984" s="18">
        <v>1.1416999999999999</v>
      </c>
      <c r="D984">
        <f t="shared" si="24"/>
        <v>-1.4356024929014111E-2</v>
      </c>
    </row>
    <row r="985" spans="2:4" x14ac:dyDescent="0.25">
      <c r="B985" s="12">
        <v>38516</v>
      </c>
      <c r="C985" s="18">
        <v>1.1583289999999999</v>
      </c>
      <c r="D985">
        <f t="shared" si="24"/>
        <v>6.9812697415815306E-2</v>
      </c>
    </row>
    <row r="986" spans="2:4" x14ac:dyDescent="0.25">
      <c r="B986" s="12">
        <v>38509</v>
      </c>
      <c r="C986" s="18">
        <v>1.08274</v>
      </c>
      <c r="D986">
        <f t="shared" si="24"/>
        <v>-6.3546249696206369E-2</v>
      </c>
    </row>
    <row r="987" spans="2:4" x14ac:dyDescent="0.25">
      <c r="B987" s="12">
        <v>38502</v>
      </c>
      <c r="C987" s="18">
        <v>1.1562129999999999</v>
      </c>
      <c r="D987">
        <f t="shared" si="24"/>
        <v>-5.7198585406067926E-2</v>
      </c>
    </row>
    <row r="988" spans="2:4" x14ac:dyDescent="0.25">
      <c r="B988" s="12">
        <v>38495</v>
      </c>
      <c r="C988" s="18">
        <v>1.226359</v>
      </c>
      <c r="D988">
        <f t="shared" si="24"/>
        <v>8.0159422204606479E-2</v>
      </c>
    </row>
    <row r="989" spans="2:4" x14ac:dyDescent="0.25">
      <c r="B989" s="12">
        <v>38488</v>
      </c>
      <c r="C989" s="18">
        <v>1.1353500000000001</v>
      </c>
      <c r="D989">
        <f t="shared" si="24"/>
        <v>7.9953771301109589E-2</v>
      </c>
    </row>
    <row r="990" spans="2:4" x14ac:dyDescent="0.25">
      <c r="B990" s="12">
        <v>38481</v>
      </c>
      <c r="C990" s="18">
        <v>1.0512950000000001</v>
      </c>
      <c r="D990">
        <f t="shared" si="24"/>
        <v>-6.6326399207088493E-2</v>
      </c>
    </row>
    <row r="991" spans="2:4" x14ac:dyDescent="0.25">
      <c r="B991" s="12">
        <v>38474</v>
      </c>
      <c r="C991" s="18">
        <v>1.125977</v>
      </c>
      <c r="D991">
        <f t="shared" si="24"/>
        <v>3.2723133745880872E-2</v>
      </c>
    </row>
    <row r="992" spans="2:4" x14ac:dyDescent="0.25">
      <c r="B992" s="12">
        <v>38467</v>
      </c>
      <c r="C992" s="18">
        <v>1.0902989999999999</v>
      </c>
      <c r="D992">
        <f t="shared" si="24"/>
        <v>1.5774660484251912E-2</v>
      </c>
    </row>
    <row r="993" spans="2:4" x14ac:dyDescent="0.25">
      <c r="B993" s="12">
        <v>38460</v>
      </c>
      <c r="C993" s="18">
        <v>1.073367</v>
      </c>
      <c r="D993">
        <f t="shared" si="24"/>
        <v>4.242949312894817E-3</v>
      </c>
    </row>
    <row r="994" spans="2:4" x14ac:dyDescent="0.25">
      <c r="B994" s="12">
        <v>38453</v>
      </c>
      <c r="C994" s="18">
        <v>1.068832</v>
      </c>
      <c r="D994">
        <f t="shared" si="24"/>
        <v>-0.19181495173189744</v>
      </c>
    </row>
    <row r="995" spans="2:4" x14ac:dyDescent="0.25">
      <c r="B995" s="12">
        <v>38446</v>
      </c>
      <c r="C995" s="18">
        <v>1.3225089999999999</v>
      </c>
      <c r="D995">
        <f t="shared" si="24"/>
        <v>6.9699442789465937E-2</v>
      </c>
    </row>
    <row r="996" spans="2:4" x14ac:dyDescent="0.25">
      <c r="B996" s="12">
        <v>38439</v>
      </c>
      <c r="C996" s="18">
        <v>1.236337</v>
      </c>
      <c r="D996">
        <f t="shared" si="24"/>
        <v>-3.7882767309693199E-2</v>
      </c>
    </row>
    <row r="997" spans="2:4" x14ac:dyDescent="0.25">
      <c r="B997" s="12">
        <v>38432</v>
      </c>
      <c r="C997" s="18">
        <v>1.2850170000000001</v>
      </c>
      <c r="D997">
        <f t="shared" si="24"/>
        <v>-1.0708077288467455E-2</v>
      </c>
    </row>
    <row r="998" spans="2:4" x14ac:dyDescent="0.25">
      <c r="B998" s="12">
        <v>38425</v>
      </c>
      <c r="C998" s="18">
        <v>1.298926</v>
      </c>
      <c r="D998">
        <f t="shared" si="24"/>
        <v>6.6799935282044531E-2</v>
      </c>
    </row>
    <row r="999" spans="2:4" x14ac:dyDescent="0.25">
      <c r="B999" s="12">
        <v>38418</v>
      </c>
      <c r="C999" s="18">
        <v>1.2175910000000001</v>
      </c>
      <c r="D999">
        <f t="shared" si="24"/>
        <v>-5.9332921814196804E-2</v>
      </c>
    </row>
    <row r="1000" spans="2:4" x14ac:dyDescent="0.25">
      <c r="B1000" s="12">
        <v>38411</v>
      </c>
      <c r="C1000" s="18">
        <v>1.2943910000000001</v>
      </c>
      <c r="D1000">
        <f t="shared" si="24"/>
        <v>-3.7868578653526885E-2</v>
      </c>
    </row>
    <row r="1001" spans="2:4" x14ac:dyDescent="0.25">
      <c r="B1001" s="12">
        <v>38404</v>
      </c>
      <c r="C1001" s="18">
        <v>1.345337</v>
      </c>
      <c r="D1001">
        <f t="shared" si="24"/>
        <v>2.5111610119317396E-2</v>
      </c>
    </row>
    <row r="1002" spans="2:4" x14ac:dyDescent="0.25">
      <c r="B1002" s="12">
        <v>38397</v>
      </c>
      <c r="C1002" s="18">
        <v>1.312381</v>
      </c>
      <c r="D1002">
        <f t="shared" si="24"/>
        <v>6.8957035026687707E-2</v>
      </c>
    </row>
    <row r="1003" spans="2:4" x14ac:dyDescent="0.25">
      <c r="B1003" s="12">
        <v>38390</v>
      </c>
      <c r="C1003" s="18">
        <v>1.2277210000000001</v>
      </c>
      <c r="D1003">
        <f t="shared" si="24"/>
        <v>3.006147374214585E-2</v>
      </c>
    </row>
    <row r="1004" spans="2:4" x14ac:dyDescent="0.25">
      <c r="B1004" s="12">
        <v>38383</v>
      </c>
      <c r="C1004" s="18">
        <v>1.191891</v>
      </c>
      <c r="D1004">
        <f t="shared" si="24"/>
        <v>6.5693685187470319E-2</v>
      </c>
    </row>
    <row r="1005" spans="2:4" x14ac:dyDescent="0.25">
      <c r="B1005" s="12">
        <v>38376</v>
      </c>
      <c r="C1005" s="18">
        <v>1.1184179999999999</v>
      </c>
      <c r="D1005">
        <f t="shared" si="24"/>
        <v>4.9510302095326919E-2</v>
      </c>
    </row>
    <row r="1006" spans="2:4" x14ac:dyDescent="0.25">
      <c r="B1006" s="12">
        <v>38369</v>
      </c>
      <c r="C1006" s="18">
        <v>1.0656570000000001</v>
      </c>
      <c r="D1006">
        <f t="shared" si="24"/>
        <v>4.130888093827112E-3</v>
      </c>
    </row>
    <row r="1007" spans="2:4" x14ac:dyDescent="0.25">
      <c r="B1007" s="12">
        <v>38362</v>
      </c>
      <c r="C1007" s="18">
        <v>1.0612729999999999</v>
      </c>
      <c r="D1007">
        <f t="shared" si="24"/>
        <v>1.3718453622132198E-2</v>
      </c>
    </row>
    <row r="1008" spans="2:4" x14ac:dyDescent="0.25">
      <c r="B1008" s="12">
        <v>38355</v>
      </c>
      <c r="C1008" s="18">
        <v>1.0469109999999999</v>
      </c>
      <c r="D1008">
        <f t="shared" si="24"/>
        <v>7.5311039874115249E-2</v>
      </c>
    </row>
    <row r="1009" spans="2:4" x14ac:dyDescent="0.25">
      <c r="B1009" s="12">
        <v>38348</v>
      </c>
      <c r="C1009" s="18">
        <v>0.97358900000000004</v>
      </c>
      <c r="D1009">
        <f t="shared" si="24"/>
        <v>6.0918017472464392E-3</v>
      </c>
    </row>
    <row r="1010" spans="2:4" x14ac:dyDescent="0.25">
      <c r="B1010" s="12">
        <v>38341</v>
      </c>
      <c r="C1010" s="18">
        <v>0.96769400000000005</v>
      </c>
      <c r="D1010">
        <f t="shared" si="24"/>
        <v>-1.5078742281241064E-2</v>
      </c>
    </row>
    <row r="1011" spans="2:4" x14ac:dyDescent="0.25">
      <c r="B1011" s="12">
        <v>38334</v>
      </c>
      <c r="C1011" s="18">
        <v>0.98250899999999997</v>
      </c>
      <c r="D1011">
        <f t="shared" si="24"/>
        <v>-2.4560170895741029E-3</v>
      </c>
    </row>
    <row r="1012" spans="2:4" x14ac:dyDescent="0.25">
      <c r="B1012" s="12">
        <v>38327</v>
      </c>
      <c r="C1012" s="18">
        <v>0.98492800000000003</v>
      </c>
      <c r="D1012">
        <f t="shared" si="24"/>
        <v>3.9407504965248474E-2</v>
      </c>
    </row>
    <row r="1013" spans="2:4" x14ac:dyDescent="0.25">
      <c r="B1013" s="12">
        <v>38320</v>
      </c>
      <c r="C1013" s="18">
        <v>0.94758600000000004</v>
      </c>
      <c r="D1013">
        <f t="shared" si="24"/>
        <v>-2.8970433167974319E-2</v>
      </c>
    </row>
    <row r="1014" spans="2:4" x14ac:dyDescent="0.25">
      <c r="B1014" s="12">
        <v>38313</v>
      </c>
      <c r="C1014" s="18">
        <v>0.97585699999999997</v>
      </c>
      <c r="D1014">
        <f t="shared" si="24"/>
        <v>0.17001937529074929</v>
      </c>
    </row>
    <row r="1015" spans="2:4" x14ac:dyDescent="0.25">
      <c r="B1015" s="12">
        <v>38306</v>
      </c>
      <c r="C1015" s="18">
        <v>0.83405200000000002</v>
      </c>
      <c r="D1015">
        <f t="shared" si="24"/>
        <v>-5.9448893974065609E-3</v>
      </c>
    </row>
    <row r="1016" spans="2:4" x14ac:dyDescent="0.25">
      <c r="B1016" s="12">
        <v>38299</v>
      </c>
      <c r="C1016" s="18">
        <v>0.83904000000000001</v>
      </c>
      <c r="D1016">
        <f t="shared" si="24"/>
        <v>1.4253265945320059E-2</v>
      </c>
    </row>
    <row r="1017" spans="2:4" x14ac:dyDescent="0.25">
      <c r="B1017" s="12">
        <v>38292</v>
      </c>
      <c r="C1017" s="18">
        <v>0.82724900000000001</v>
      </c>
      <c r="D1017">
        <f t="shared" si="24"/>
        <v>4.4275570423202071E-2</v>
      </c>
    </row>
    <row r="1018" spans="2:4" x14ac:dyDescent="0.25">
      <c r="B1018" s="12">
        <v>38285</v>
      </c>
      <c r="C1018" s="18">
        <v>0.79217499999999996</v>
      </c>
      <c r="D1018">
        <f t="shared" si="24"/>
        <v>0.1052519961994427</v>
      </c>
    </row>
    <row r="1019" spans="2:4" x14ac:dyDescent="0.25">
      <c r="B1019" s="12">
        <v>38278</v>
      </c>
      <c r="C1019" s="18">
        <v>0.71673699999999996</v>
      </c>
      <c r="D1019">
        <f t="shared" si="24"/>
        <v>4.1977896729285868E-2</v>
      </c>
    </row>
    <row r="1020" spans="2:4" x14ac:dyDescent="0.25">
      <c r="B1020" s="12">
        <v>38271</v>
      </c>
      <c r="C1020" s="18">
        <v>0.68786199999999997</v>
      </c>
      <c r="D1020">
        <f t="shared" si="24"/>
        <v>0.16487469157650336</v>
      </c>
    </row>
    <row r="1021" spans="2:4" x14ac:dyDescent="0.25">
      <c r="B1021" s="12">
        <v>38264</v>
      </c>
      <c r="C1021" s="18">
        <v>0.590503</v>
      </c>
      <c r="D1021">
        <f t="shared" si="24"/>
        <v>1.0085407803875013E-2</v>
      </c>
    </row>
    <row r="1022" spans="2:4" x14ac:dyDescent="0.25">
      <c r="B1022" s="12">
        <v>38257</v>
      </c>
      <c r="C1022" s="18">
        <v>0.58460699999999999</v>
      </c>
      <c r="D1022">
        <f t="shared" si="24"/>
        <v>3.7006093180427246E-2</v>
      </c>
    </row>
    <row r="1023" spans="2:4" x14ac:dyDescent="0.25">
      <c r="B1023" s="12">
        <v>38250</v>
      </c>
      <c r="C1023" s="18">
        <v>0.56374500000000005</v>
      </c>
      <c r="D1023">
        <f t="shared" si="24"/>
        <v>4.0393462243333289E-3</v>
      </c>
    </row>
    <row r="1024" spans="2:4" x14ac:dyDescent="0.25">
      <c r="B1024" s="12">
        <v>38243</v>
      </c>
      <c r="C1024" s="18">
        <v>0.561477</v>
      </c>
      <c r="D1024">
        <f t="shared" si="24"/>
        <v>3.5404349798442869E-2</v>
      </c>
    </row>
    <row r="1025" spans="2:4" x14ac:dyDescent="0.25">
      <c r="B1025" s="12">
        <v>38236</v>
      </c>
      <c r="C1025" s="18">
        <v>0.54227800000000004</v>
      </c>
      <c r="D1025">
        <f t="shared" si="24"/>
        <v>1.8167412063792465E-2</v>
      </c>
    </row>
    <row r="1026" spans="2:4" x14ac:dyDescent="0.25">
      <c r="B1026" s="12">
        <v>38229</v>
      </c>
      <c r="C1026" s="18">
        <v>0.53260200000000002</v>
      </c>
      <c r="D1026">
        <f t="shared" si="24"/>
        <v>2.5619201306378958E-2</v>
      </c>
    </row>
    <row r="1027" spans="2:4" x14ac:dyDescent="0.25">
      <c r="B1027" s="12">
        <v>38222</v>
      </c>
      <c r="C1027" s="18">
        <v>0.51929800000000004</v>
      </c>
      <c r="D1027">
        <f t="shared" ref="D1027:D1090" si="25">C1027/C1028-1</f>
        <v>0.11525889654876198</v>
      </c>
    </row>
    <row r="1028" spans="2:4" x14ac:dyDescent="0.25">
      <c r="B1028" s="12">
        <v>38215</v>
      </c>
      <c r="C1028" s="18">
        <v>0.46562999999999999</v>
      </c>
      <c r="D1028">
        <f t="shared" si="25"/>
        <v>-1.2954868156332955E-3</v>
      </c>
    </row>
    <row r="1029" spans="2:4" x14ac:dyDescent="0.25">
      <c r="B1029" s="12">
        <v>38208</v>
      </c>
      <c r="C1029" s="18">
        <v>0.46623399999999998</v>
      </c>
      <c r="D1029">
        <f t="shared" si="25"/>
        <v>3.5592279158614737E-2</v>
      </c>
    </row>
    <row r="1030" spans="2:4" x14ac:dyDescent="0.25">
      <c r="B1030" s="12">
        <v>38201</v>
      </c>
      <c r="C1030" s="18">
        <v>0.45021</v>
      </c>
      <c r="D1030">
        <f t="shared" si="25"/>
        <v>-7.9157556283249941E-2</v>
      </c>
    </row>
    <row r="1031" spans="2:4" x14ac:dyDescent="0.25">
      <c r="B1031" s="12">
        <v>38194</v>
      </c>
      <c r="C1031" s="18">
        <v>0.48891099999999998</v>
      </c>
      <c r="D1031">
        <f t="shared" si="25"/>
        <v>5.3419604497132234E-2</v>
      </c>
    </row>
    <row r="1032" spans="2:4" x14ac:dyDescent="0.25">
      <c r="B1032" s="12">
        <v>38187</v>
      </c>
      <c r="C1032" s="18">
        <v>0.46411799999999998</v>
      </c>
      <c r="D1032">
        <f t="shared" si="25"/>
        <v>-4.658429112870921E-2</v>
      </c>
    </row>
    <row r="1033" spans="2:4" x14ac:dyDescent="0.25">
      <c r="B1033" s="12">
        <v>38180</v>
      </c>
      <c r="C1033" s="18">
        <v>0.48679499999999998</v>
      </c>
      <c r="D1033">
        <f t="shared" si="25"/>
        <v>7.2261662727511E-2</v>
      </c>
    </row>
    <row r="1034" spans="2:4" x14ac:dyDescent="0.25">
      <c r="B1034" s="12">
        <v>38173</v>
      </c>
      <c r="C1034" s="18">
        <v>0.45398899999999998</v>
      </c>
      <c r="D1034">
        <f t="shared" si="25"/>
        <v>-3.3784315853770175E-2</v>
      </c>
    </row>
    <row r="1035" spans="2:4" x14ac:dyDescent="0.25">
      <c r="B1035" s="12">
        <v>38166</v>
      </c>
      <c r="C1035" s="18">
        <v>0.46986299999999998</v>
      </c>
      <c r="D1035">
        <f t="shared" si="25"/>
        <v>-7.7745195025438196E-2</v>
      </c>
    </row>
    <row r="1036" spans="2:4" x14ac:dyDescent="0.25">
      <c r="B1036" s="12">
        <v>38159</v>
      </c>
      <c r="C1036" s="18">
        <v>0.50947200000000004</v>
      </c>
      <c r="D1036">
        <f t="shared" si="25"/>
        <v>2.400463088583793E-2</v>
      </c>
    </row>
    <row r="1037" spans="2:4" x14ac:dyDescent="0.25">
      <c r="B1037" s="12">
        <v>38152</v>
      </c>
      <c r="C1037" s="18">
        <v>0.497529</v>
      </c>
      <c r="D1037">
        <f t="shared" si="25"/>
        <v>7.0592589564105968E-2</v>
      </c>
    </row>
    <row r="1038" spans="2:4" x14ac:dyDescent="0.25">
      <c r="B1038" s="12">
        <v>38145</v>
      </c>
      <c r="C1038" s="18">
        <v>0.464723</v>
      </c>
      <c r="D1038">
        <f t="shared" si="25"/>
        <v>6.8102838020464684E-2</v>
      </c>
    </row>
    <row r="1039" spans="2:4" x14ac:dyDescent="0.25">
      <c r="B1039" s="12">
        <v>38138</v>
      </c>
      <c r="C1039" s="18">
        <v>0.43509199999999998</v>
      </c>
      <c r="D1039">
        <f t="shared" si="25"/>
        <v>2.5662060414044063E-2</v>
      </c>
    </row>
    <row r="1040" spans="2:4" x14ac:dyDescent="0.25">
      <c r="B1040" s="12">
        <v>38131</v>
      </c>
      <c r="C1040" s="18">
        <v>0.42420600000000003</v>
      </c>
      <c r="D1040">
        <f t="shared" si="25"/>
        <v>3.5040076126340525E-2</v>
      </c>
    </row>
    <row r="1041" spans="2:4" x14ac:dyDescent="0.25">
      <c r="B1041" s="12">
        <v>38124</v>
      </c>
      <c r="C1041" s="18">
        <v>0.40984500000000001</v>
      </c>
      <c r="D1041">
        <f t="shared" si="25"/>
        <v>1.8480086240402205E-3</v>
      </c>
    </row>
    <row r="1042" spans="2:4" x14ac:dyDescent="0.25">
      <c r="B1042" s="12">
        <v>38117</v>
      </c>
      <c r="C1042" s="18">
        <v>0.40908899999999998</v>
      </c>
      <c r="D1042">
        <f t="shared" si="25"/>
        <v>1.4623269749226786E-2</v>
      </c>
    </row>
    <row r="1043" spans="2:4" x14ac:dyDescent="0.25">
      <c r="B1043" s="12">
        <v>38110</v>
      </c>
      <c r="C1043" s="18">
        <v>0.40319300000000002</v>
      </c>
      <c r="D1043">
        <f t="shared" si="25"/>
        <v>3.4523192503682187E-2</v>
      </c>
    </row>
    <row r="1044" spans="2:4" x14ac:dyDescent="0.25">
      <c r="B1044" s="12">
        <v>38103</v>
      </c>
      <c r="C1044" s="18">
        <v>0.38973799999999997</v>
      </c>
      <c r="D1044">
        <f t="shared" si="25"/>
        <v>-6.9315726003844724E-2</v>
      </c>
    </row>
    <row r="1045" spans="2:4" x14ac:dyDescent="0.25">
      <c r="B1045" s="12">
        <v>38096</v>
      </c>
      <c r="C1045" s="18">
        <v>0.418765</v>
      </c>
      <c r="D1045">
        <f t="shared" si="25"/>
        <v>-5.0716555817000519E-2</v>
      </c>
    </row>
    <row r="1046" spans="2:4" x14ac:dyDescent="0.25">
      <c r="B1046" s="12">
        <v>38089</v>
      </c>
      <c r="C1046" s="18">
        <v>0.44113799999999997</v>
      </c>
      <c r="D1046">
        <f t="shared" si="25"/>
        <v>5.9933588662979265E-2</v>
      </c>
    </row>
    <row r="1047" spans="2:4" x14ac:dyDescent="0.25">
      <c r="B1047" s="12">
        <v>38082</v>
      </c>
      <c r="C1047" s="18">
        <v>0.41619400000000001</v>
      </c>
      <c r="D1047">
        <f t="shared" si="25"/>
        <v>1.0920286717659433E-3</v>
      </c>
    </row>
    <row r="1048" spans="2:4" x14ac:dyDescent="0.25">
      <c r="B1048" s="12">
        <v>38075</v>
      </c>
      <c r="C1048" s="18">
        <v>0.41574</v>
      </c>
      <c r="D1048">
        <f t="shared" si="25"/>
        <v>1.7011345789728738E-2</v>
      </c>
    </row>
    <row r="1049" spans="2:4" x14ac:dyDescent="0.25">
      <c r="B1049" s="12">
        <v>38068</v>
      </c>
      <c r="C1049" s="18">
        <v>0.40878599999999998</v>
      </c>
      <c r="D1049">
        <f t="shared" si="25"/>
        <v>4.5627551490223572E-2</v>
      </c>
    </row>
    <row r="1050" spans="2:4" x14ac:dyDescent="0.25">
      <c r="B1050" s="12">
        <v>38061</v>
      </c>
      <c r="C1050" s="18">
        <v>0.39094800000000002</v>
      </c>
      <c r="D1050">
        <f t="shared" si="25"/>
        <v>-6.1682763387799766E-2</v>
      </c>
    </row>
    <row r="1051" spans="2:4" x14ac:dyDescent="0.25">
      <c r="B1051" s="12">
        <v>38054</v>
      </c>
      <c r="C1051" s="18">
        <v>0.41664800000000002</v>
      </c>
      <c r="D1051">
        <f t="shared" si="25"/>
        <v>3.0666590806206928E-2</v>
      </c>
    </row>
    <row r="1052" spans="2:4" x14ac:dyDescent="0.25">
      <c r="B1052" s="12">
        <v>38047</v>
      </c>
      <c r="C1052" s="18">
        <v>0.40425100000000003</v>
      </c>
      <c r="D1052">
        <f t="shared" si="25"/>
        <v>0.11789203554016803</v>
      </c>
    </row>
    <row r="1053" spans="2:4" x14ac:dyDescent="0.25">
      <c r="B1053" s="12">
        <v>38040</v>
      </c>
      <c r="C1053" s="18">
        <v>0.36161900000000002</v>
      </c>
      <c r="D1053">
        <f t="shared" si="25"/>
        <v>6.7856721001653852E-2</v>
      </c>
    </row>
    <row r="1054" spans="2:4" x14ac:dyDescent="0.25">
      <c r="B1054" s="12">
        <v>38033</v>
      </c>
      <c r="C1054" s="18">
        <v>0.33864</v>
      </c>
      <c r="D1054">
        <f t="shared" si="25"/>
        <v>-2.6084955854016378E-2</v>
      </c>
    </row>
    <row r="1055" spans="2:4" x14ac:dyDescent="0.25">
      <c r="B1055" s="12">
        <v>38026</v>
      </c>
      <c r="C1055" s="18">
        <v>0.34771000000000002</v>
      </c>
      <c r="D1055">
        <f t="shared" si="25"/>
        <v>1.2766254911498409E-2</v>
      </c>
    </row>
    <row r="1056" spans="2:4" x14ac:dyDescent="0.25">
      <c r="B1056" s="12">
        <v>38019</v>
      </c>
      <c r="C1056" s="18">
        <v>0.34332699999999999</v>
      </c>
      <c r="D1056">
        <f t="shared" si="25"/>
        <v>6.6528273783346137E-3</v>
      </c>
    </row>
    <row r="1057" spans="2:4" x14ac:dyDescent="0.25">
      <c r="B1057" s="12">
        <v>38012</v>
      </c>
      <c r="C1057" s="18">
        <v>0.34105799999999997</v>
      </c>
      <c r="D1057">
        <f t="shared" si="25"/>
        <v>0</v>
      </c>
    </row>
    <row r="1058" spans="2:4" x14ac:dyDescent="0.25">
      <c r="B1058" s="12">
        <v>38005</v>
      </c>
      <c r="C1058" s="18">
        <v>0.34105799999999997</v>
      </c>
      <c r="D1058">
        <f t="shared" si="25"/>
        <v>-7.0426840807390478E-3</v>
      </c>
    </row>
    <row r="1059" spans="2:4" x14ac:dyDescent="0.25">
      <c r="B1059" s="12">
        <v>37998</v>
      </c>
      <c r="C1059" s="18">
        <v>0.34347699999999998</v>
      </c>
      <c r="D1059">
        <f t="shared" si="25"/>
        <v>-1.2173938051824873E-2</v>
      </c>
    </row>
    <row r="1060" spans="2:4" x14ac:dyDescent="0.25">
      <c r="B1060" s="12">
        <v>37991</v>
      </c>
      <c r="C1060" s="18">
        <v>0.34771000000000002</v>
      </c>
      <c r="D1060">
        <f t="shared" si="25"/>
        <v>8.0824847377124698E-2</v>
      </c>
    </row>
    <row r="1061" spans="2:4" x14ac:dyDescent="0.25">
      <c r="B1061" s="12">
        <v>37984</v>
      </c>
      <c r="C1061" s="18">
        <v>0.32170799999999999</v>
      </c>
      <c r="D1061">
        <f t="shared" si="25"/>
        <v>2.4061830532645212E-2</v>
      </c>
    </row>
    <row r="1062" spans="2:4" x14ac:dyDescent="0.25">
      <c r="B1062" s="12">
        <v>37977</v>
      </c>
      <c r="C1062" s="18">
        <v>0.31414900000000001</v>
      </c>
      <c r="D1062">
        <f t="shared" si="25"/>
        <v>5.4821336234395224E-2</v>
      </c>
    </row>
    <row r="1063" spans="2:4" x14ac:dyDescent="0.25">
      <c r="B1063" s="12">
        <v>37970</v>
      </c>
      <c r="C1063" s="18">
        <v>0.29782199999999998</v>
      </c>
      <c r="D1063">
        <f t="shared" si="25"/>
        <v>-5.6964269882081808E-2</v>
      </c>
    </row>
    <row r="1064" spans="2:4" x14ac:dyDescent="0.25">
      <c r="B1064" s="12">
        <v>37963</v>
      </c>
      <c r="C1064" s="18">
        <v>0.31581199999999998</v>
      </c>
      <c r="D1064">
        <f t="shared" si="25"/>
        <v>1.9193736179716758E-3</v>
      </c>
    </row>
    <row r="1065" spans="2:4" x14ac:dyDescent="0.25">
      <c r="B1065" s="12">
        <v>37956</v>
      </c>
      <c r="C1065" s="18">
        <v>0.31520700000000001</v>
      </c>
      <c r="D1065">
        <f t="shared" si="25"/>
        <v>-2.8692180668998812E-3</v>
      </c>
    </row>
    <row r="1066" spans="2:4" x14ac:dyDescent="0.25">
      <c r="B1066" s="12">
        <v>37949</v>
      </c>
      <c r="C1066" s="18">
        <v>0.31611400000000001</v>
      </c>
      <c r="D1066">
        <f t="shared" si="25"/>
        <v>3.1064287811083391E-2</v>
      </c>
    </row>
    <row r="1067" spans="2:4" x14ac:dyDescent="0.25">
      <c r="B1067" s="12">
        <v>37942</v>
      </c>
      <c r="C1067" s="18">
        <v>0.30658999999999997</v>
      </c>
      <c r="D1067">
        <f t="shared" si="25"/>
        <v>-5.4985836654553255E-2</v>
      </c>
    </row>
    <row r="1068" spans="2:4" x14ac:dyDescent="0.25">
      <c r="B1068" s="12">
        <v>37935</v>
      </c>
      <c r="C1068" s="18">
        <v>0.32442900000000002</v>
      </c>
      <c r="D1068">
        <f t="shared" si="25"/>
        <v>-4.6223453044521245E-2</v>
      </c>
    </row>
    <row r="1069" spans="2:4" x14ac:dyDescent="0.25">
      <c r="B1069" s="12">
        <v>37928</v>
      </c>
      <c r="C1069" s="18">
        <v>0.34015200000000001</v>
      </c>
      <c r="D1069">
        <f t="shared" si="25"/>
        <v>-1.7038098760865594E-2</v>
      </c>
    </row>
    <row r="1070" spans="2:4" x14ac:dyDescent="0.25">
      <c r="B1070" s="12">
        <v>37921</v>
      </c>
      <c r="C1070" s="18">
        <v>0.34604800000000002</v>
      </c>
      <c r="D1070">
        <f t="shared" si="25"/>
        <v>1.2834284075243785E-2</v>
      </c>
    </row>
    <row r="1071" spans="2:4" x14ac:dyDescent="0.25">
      <c r="B1071" s="12">
        <v>37914</v>
      </c>
      <c r="C1071" s="18">
        <v>0.34166299999999999</v>
      </c>
      <c r="D1071">
        <f t="shared" si="25"/>
        <v>-6.5943459589278275E-3</v>
      </c>
    </row>
    <row r="1072" spans="2:4" x14ac:dyDescent="0.25">
      <c r="B1072" s="12">
        <v>37907</v>
      </c>
      <c r="C1072" s="18">
        <v>0.34393099999999999</v>
      </c>
      <c r="D1072">
        <f t="shared" si="25"/>
        <v>-3.9274730370316591E-2</v>
      </c>
    </row>
    <row r="1073" spans="2:4" x14ac:dyDescent="0.25">
      <c r="B1073" s="12">
        <v>37900</v>
      </c>
      <c r="C1073" s="18">
        <v>0.357991</v>
      </c>
      <c r="D1073">
        <f t="shared" si="25"/>
        <v>9.1748854854745154E-2</v>
      </c>
    </row>
    <row r="1074" spans="2:4" x14ac:dyDescent="0.25">
      <c r="B1074" s="12">
        <v>37893</v>
      </c>
      <c r="C1074" s="18">
        <v>0.32790599999999998</v>
      </c>
      <c r="D1074">
        <f t="shared" si="25"/>
        <v>4.8333056255355E-2</v>
      </c>
    </row>
    <row r="1075" spans="2:4" x14ac:dyDescent="0.25">
      <c r="B1075" s="12">
        <v>37886</v>
      </c>
      <c r="C1075" s="18">
        <v>0.31278800000000001</v>
      </c>
      <c r="D1075">
        <f t="shared" si="25"/>
        <v>-8.370317640269398E-2</v>
      </c>
    </row>
    <row r="1076" spans="2:4" x14ac:dyDescent="0.25">
      <c r="B1076" s="12">
        <v>37879</v>
      </c>
      <c r="C1076" s="18">
        <v>0.34136100000000003</v>
      </c>
      <c r="D1076">
        <f t="shared" si="25"/>
        <v>-2.2510036595632443E-2</v>
      </c>
    </row>
    <row r="1077" spans="2:4" x14ac:dyDescent="0.25">
      <c r="B1077" s="12">
        <v>37872</v>
      </c>
      <c r="C1077" s="18">
        <v>0.34922199999999998</v>
      </c>
      <c r="D1077">
        <f t="shared" si="25"/>
        <v>2.666454996589751E-2</v>
      </c>
    </row>
    <row r="1078" spans="2:4" x14ac:dyDescent="0.25">
      <c r="B1078" s="12">
        <v>37865</v>
      </c>
      <c r="C1078" s="18">
        <v>0.34015200000000001</v>
      </c>
      <c r="D1078">
        <f t="shared" si="25"/>
        <v>-4.8652048622792599E-3</v>
      </c>
    </row>
    <row r="1079" spans="2:4" x14ac:dyDescent="0.25">
      <c r="B1079" s="12">
        <v>37858</v>
      </c>
      <c r="C1079" s="18">
        <v>0.34181499999999998</v>
      </c>
      <c r="D1079">
        <f t="shared" si="25"/>
        <v>8.2854708057060966E-2</v>
      </c>
    </row>
    <row r="1080" spans="2:4" x14ac:dyDescent="0.25">
      <c r="B1080" s="12">
        <v>37851</v>
      </c>
      <c r="C1080" s="18">
        <v>0.31566100000000002</v>
      </c>
      <c r="D1080">
        <f t="shared" si="25"/>
        <v>5.9364638288161409E-2</v>
      </c>
    </row>
    <row r="1081" spans="2:4" x14ac:dyDescent="0.25">
      <c r="B1081" s="12">
        <v>37844</v>
      </c>
      <c r="C1081" s="18">
        <v>0.29797200000000001</v>
      </c>
      <c r="D1081">
        <f t="shared" si="25"/>
        <v>3.5633213657826346E-3</v>
      </c>
    </row>
    <row r="1082" spans="2:4" x14ac:dyDescent="0.25">
      <c r="B1082" s="12">
        <v>37837</v>
      </c>
      <c r="C1082" s="18">
        <v>0.29691400000000001</v>
      </c>
      <c r="D1082">
        <f t="shared" si="25"/>
        <v>-5.2582540133314981E-2</v>
      </c>
    </row>
    <row r="1083" spans="2:4" x14ac:dyDescent="0.25">
      <c r="B1083" s="12">
        <v>37830</v>
      </c>
      <c r="C1083" s="18">
        <v>0.31339299999999998</v>
      </c>
      <c r="D1083">
        <f t="shared" si="25"/>
        <v>-3.7606060699117871E-2</v>
      </c>
    </row>
    <row r="1084" spans="2:4" x14ac:dyDescent="0.25">
      <c r="B1084" s="12">
        <v>37823</v>
      </c>
      <c r="C1084" s="18">
        <v>0.32563900000000001</v>
      </c>
      <c r="D1084">
        <f t="shared" si="25"/>
        <v>3.260104389297247E-2</v>
      </c>
    </row>
    <row r="1085" spans="2:4" x14ac:dyDescent="0.25">
      <c r="B1085" s="12">
        <v>37816</v>
      </c>
      <c r="C1085" s="18">
        <v>0.31535800000000003</v>
      </c>
      <c r="D1085">
        <f t="shared" si="25"/>
        <v>5.0881571800365899E-2</v>
      </c>
    </row>
    <row r="1086" spans="2:4" x14ac:dyDescent="0.25">
      <c r="B1086" s="12">
        <v>37809</v>
      </c>
      <c r="C1086" s="18">
        <v>0.30008899999999999</v>
      </c>
      <c r="D1086">
        <f t="shared" si="25"/>
        <v>3.7637792008409221E-2</v>
      </c>
    </row>
    <row r="1087" spans="2:4" x14ac:dyDescent="0.25">
      <c r="B1087" s="12">
        <v>37802</v>
      </c>
      <c r="C1087" s="18">
        <v>0.28920400000000002</v>
      </c>
      <c r="D1087">
        <f t="shared" si="25"/>
        <v>2.1355643688836912E-2</v>
      </c>
    </row>
    <row r="1088" spans="2:4" x14ac:dyDescent="0.25">
      <c r="B1088" s="12">
        <v>37795</v>
      </c>
      <c r="C1088" s="18">
        <v>0.28315699999999999</v>
      </c>
      <c r="D1088">
        <f t="shared" si="25"/>
        <v>-2.4481246317994421E-2</v>
      </c>
    </row>
    <row r="1089" spans="2:4" x14ac:dyDescent="0.25">
      <c r="B1089" s="12">
        <v>37788</v>
      </c>
      <c r="C1089" s="18">
        <v>0.29026299999999999</v>
      </c>
      <c r="D1089">
        <f t="shared" si="25"/>
        <v>0.10218224208571769</v>
      </c>
    </row>
    <row r="1090" spans="2:4" x14ac:dyDescent="0.25">
      <c r="B1090" s="12">
        <v>37781</v>
      </c>
      <c r="C1090" s="18">
        <v>0.263353</v>
      </c>
      <c r="D1090">
        <f t="shared" si="25"/>
        <v>1.5744144158043261E-2</v>
      </c>
    </row>
    <row r="1091" spans="2:4" x14ac:dyDescent="0.25">
      <c r="B1091" s="12">
        <v>37774</v>
      </c>
      <c r="C1091" s="18">
        <v>0.25927099999999997</v>
      </c>
      <c r="D1091">
        <f t="shared" ref="D1091:D1154" si="26">C1091/C1092-1</f>
        <v>-4.4570801058349319E-2</v>
      </c>
    </row>
    <row r="1092" spans="2:4" x14ac:dyDescent="0.25">
      <c r="B1092" s="12">
        <v>37767</v>
      </c>
      <c r="C1092" s="18">
        <v>0.271366</v>
      </c>
      <c r="D1092">
        <f t="shared" si="26"/>
        <v>-2.0194324791756202E-2</v>
      </c>
    </row>
    <row r="1093" spans="2:4" x14ac:dyDescent="0.25">
      <c r="B1093" s="12">
        <v>37760</v>
      </c>
      <c r="C1093" s="18">
        <v>0.27695900000000001</v>
      </c>
      <c r="D1093">
        <f t="shared" si="26"/>
        <v>-2.5529968509754863E-2</v>
      </c>
    </row>
    <row r="1094" spans="2:4" x14ac:dyDescent="0.25">
      <c r="B1094" s="12">
        <v>37753</v>
      </c>
      <c r="C1094" s="18">
        <v>0.284215</v>
      </c>
      <c r="D1094">
        <f t="shared" si="26"/>
        <v>2.7319026809370373E-2</v>
      </c>
    </row>
    <row r="1095" spans="2:4" x14ac:dyDescent="0.25">
      <c r="B1095" s="12">
        <v>37746</v>
      </c>
      <c r="C1095" s="18">
        <v>0.27665699999999999</v>
      </c>
      <c r="D1095">
        <f t="shared" si="26"/>
        <v>0.26643717412898882</v>
      </c>
    </row>
    <row r="1096" spans="2:4" x14ac:dyDescent="0.25">
      <c r="B1096" s="12">
        <v>37739</v>
      </c>
      <c r="C1096" s="18">
        <v>0.21845300000000001</v>
      </c>
      <c r="D1096">
        <f t="shared" si="26"/>
        <v>8.2398933719149969E-2</v>
      </c>
    </row>
    <row r="1097" spans="2:4" x14ac:dyDescent="0.25">
      <c r="B1097" s="12">
        <v>37732</v>
      </c>
      <c r="C1097" s="18">
        <v>0.201823</v>
      </c>
      <c r="D1097">
        <f t="shared" si="26"/>
        <v>1.7529972875681921E-2</v>
      </c>
    </row>
    <row r="1098" spans="2:4" x14ac:dyDescent="0.25">
      <c r="B1098" s="12">
        <v>37725</v>
      </c>
      <c r="C1098" s="18">
        <v>0.19834599999999999</v>
      </c>
      <c r="D1098">
        <f t="shared" si="26"/>
        <v>-6.0584801182632653E-3</v>
      </c>
    </row>
    <row r="1099" spans="2:4" x14ac:dyDescent="0.25">
      <c r="B1099" s="12">
        <v>37718</v>
      </c>
      <c r="C1099" s="18">
        <v>0.19955500000000001</v>
      </c>
      <c r="D1099">
        <f t="shared" si="26"/>
        <v>-8.3971392897800312E-2</v>
      </c>
    </row>
    <row r="1100" spans="2:4" x14ac:dyDescent="0.25">
      <c r="B1100" s="12">
        <v>37711</v>
      </c>
      <c r="C1100" s="18">
        <v>0.21784800000000001</v>
      </c>
      <c r="D1100">
        <f t="shared" si="26"/>
        <v>-1.0982126237702339E-2</v>
      </c>
    </row>
    <row r="1101" spans="2:4" x14ac:dyDescent="0.25">
      <c r="B1101" s="12">
        <v>37704</v>
      </c>
      <c r="C1101" s="18">
        <v>0.22026699999999999</v>
      </c>
      <c r="D1101">
        <f t="shared" si="26"/>
        <v>-2.8668066041063978E-2</v>
      </c>
    </row>
    <row r="1102" spans="2:4" x14ac:dyDescent="0.25">
      <c r="B1102" s="12">
        <v>37697</v>
      </c>
      <c r="C1102" s="18">
        <v>0.226768</v>
      </c>
      <c r="D1102">
        <f t="shared" si="26"/>
        <v>1.4885294617842604E-2</v>
      </c>
    </row>
    <row r="1103" spans="2:4" x14ac:dyDescent="0.25">
      <c r="B1103" s="12">
        <v>37690</v>
      </c>
      <c r="C1103" s="18">
        <v>0.223442</v>
      </c>
      <c r="D1103">
        <f t="shared" si="26"/>
        <v>1.7208256321075144E-2</v>
      </c>
    </row>
    <row r="1104" spans="2:4" x14ac:dyDescent="0.25">
      <c r="B1104" s="12">
        <v>37683</v>
      </c>
      <c r="C1104" s="18">
        <v>0.219662</v>
      </c>
      <c r="D1104">
        <f t="shared" si="26"/>
        <v>-3.1980574566255027E-2</v>
      </c>
    </row>
    <row r="1105" spans="2:4" x14ac:dyDescent="0.25">
      <c r="B1105" s="12">
        <v>37676</v>
      </c>
      <c r="C1105" s="18">
        <v>0.22691900000000001</v>
      </c>
      <c r="D1105">
        <f t="shared" si="26"/>
        <v>6.6587878360269137E-4</v>
      </c>
    </row>
    <row r="1106" spans="2:4" x14ac:dyDescent="0.25">
      <c r="B1106" s="12">
        <v>37669</v>
      </c>
      <c r="C1106" s="18">
        <v>0.226768</v>
      </c>
      <c r="D1106">
        <f t="shared" si="26"/>
        <v>2.24953670095005E-2</v>
      </c>
    </row>
    <row r="1107" spans="2:4" x14ac:dyDescent="0.25">
      <c r="B1107" s="12">
        <v>37662</v>
      </c>
      <c r="C1107" s="18">
        <v>0.221779</v>
      </c>
      <c r="D1107">
        <f t="shared" si="26"/>
        <v>3.674772576407781E-2</v>
      </c>
    </row>
    <row r="1108" spans="2:4" x14ac:dyDescent="0.25">
      <c r="B1108" s="12">
        <v>37655</v>
      </c>
      <c r="C1108" s="18">
        <v>0.213918</v>
      </c>
      <c r="D1108">
        <f t="shared" si="26"/>
        <v>-1.46250685190219E-2</v>
      </c>
    </row>
    <row r="1109" spans="2:4" x14ac:dyDescent="0.25">
      <c r="B1109" s="12">
        <v>37648</v>
      </c>
      <c r="C1109" s="18">
        <v>0.21709300000000001</v>
      </c>
      <c r="D1109">
        <f t="shared" si="26"/>
        <v>4.0579598997253497E-2</v>
      </c>
    </row>
    <row r="1110" spans="2:4" x14ac:dyDescent="0.25">
      <c r="B1110" s="12">
        <v>37641</v>
      </c>
      <c r="C1110" s="18">
        <v>0.20862700000000001</v>
      </c>
      <c r="D1110">
        <f t="shared" si="26"/>
        <v>-2.1274898903181572E-2</v>
      </c>
    </row>
    <row r="1111" spans="2:4" x14ac:dyDescent="0.25">
      <c r="B1111" s="12">
        <v>37634</v>
      </c>
      <c r="C1111" s="18">
        <v>0.21316199999999999</v>
      </c>
      <c r="D1111">
        <f t="shared" si="26"/>
        <v>-4.2119217201788572E-2</v>
      </c>
    </row>
    <row r="1112" spans="2:4" x14ac:dyDescent="0.25">
      <c r="B1112" s="12">
        <v>37627</v>
      </c>
      <c r="C1112" s="18">
        <v>0.22253500000000001</v>
      </c>
      <c r="D1112">
        <f t="shared" si="26"/>
        <v>-1.2079589444898287E-2</v>
      </c>
    </row>
    <row r="1113" spans="2:4" x14ac:dyDescent="0.25">
      <c r="B1113" s="12">
        <v>37620</v>
      </c>
      <c r="C1113" s="18">
        <v>0.22525600000000001</v>
      </c>
      <c r="D1113">
        <f t="shared" si="26"/>
        <v>5.9743974557412871E-2</v>
      </c>
    </row>
    <row r="1114" spans="2:4" x14ac:dyDescent="0.25">
      <c r="B1114" s="12">
        <v>37613</v>
      </c>
      <c r="C1114" s="18">
        <v>0.212557</v>
      </c>
      <c r="D1114">
        <f t="shared" si="26"/>
        <v>-5.6557169989615019E-3</v>
      </c>
    </row>
    <row r="1115" spans="2:4" x14ac:dyDescent="0.25">
      <c r="B1115" s="12">
        <v>37606</v>
      </c>
      <c r="C1115" s="18">
        <v>0.21376600000000001</v>
      </c>
      <c r="D1115">
        <f t="shared" si="26"/>
        <v>-4.3950392006905314E-2</v>
      </c>
    </row>
    <row r="1116" spans="2:4" x14ac:dyDescent="0.25">
      <c r="B1116" s="12">
        <v>37599</v>
      </c>
      <c r="C1116" s="18">
        <v>0.22359299999999999</v>
      </c>
      <c r="D1116">
        <f t="shared" si="26"/>
        <v>-1.0702971523635973E-2</v>
      </c>
    </row>
    <row r="1117" spans="2:4" x14ac:dyDescent="0.25">
      <c r="B1117" s="12">
        <v>37592</v>
      </c>
      <c r="C1117" s="18">
        <v>0.22601199999999999</v>
      </c>
      <c r="D1117">
        <f t="shared" si="26"/>
        <v>-3.5484600579532066E-2</v>
      </c>
    </row>
    <row r="1118" spans="2:4" x14ac:dyDescent="0.25">
      <c r="B1118" s="12">
        <v>37585</v>
      </c>
      <c r="C1118" s="18">
        <v>0.23432700000000001</v>
      </c>
      <c r="D1118">
        <f t="shared" si="26"/>
        <v>-3.1854633795659337E-2</v>
      </c>
    </row>
    <row r="1119" spans="2:4" x14ac:dyDescent="0.25">
      <c r="B1119" s="12">
        <v>37578</v>
      </c>
      <c r="C1119" s="18">
        <v>0.242037</v>
      </c>
      <c r="D1119">
        <f t="shared" si="26"/>
        <v>3.7656192328587856E-3</v>
      </c>
    </row>
    <row r="1120" spans="2:4" x14ac:dyDescent="0.25">
      <c r="B1120" s="12">
        <v>37571</v>
      </c>
      <c r="C1120" s="18">
        <v>0.24112900000000001</v>
      </c>
      <c r="D1120">
        <f t="shared" si="26"/>
        <v>6.9404135016515323E-3</v>
      </c>
    </row>
    <row r="1121" spans="2:4" x14ac:dyDescent="0.25">
      <c r="B1121" s="12">
        <v>37564</v>
      </c>
      <c r="C1121" s="18">
        <v>0.23946700000000001</v>
      </c>
      <c r="D1121">
        <f t="shared" si="26"/>
        <v>-3.1783704230818888E-2</v>
      </c>
    </row>
    <row r="1122" spans="2:4" x14ac:dyDescent="0.25">
      <c r="B1122" s="12">
        <v>37557</v>
      </c>
      <c r="C1122" s="18">
        <v>0.24732799999999999</v>
      </c>
      <c r="D1122">
        <f t="shared" si="26"/>
        <v>6.0960805089290027E-2</v>
      </c>
    </row>
    <row r="1123" spans="2:4" x14ac:dyDescent="0.25">
      <c r="B1123" s="12">
        <v>37550</v>
      </c>
      <c r="C1123" s="18">
        <v>0.23311699999999999</v>
      </c>
      <c r="D1123">
        <f t="shared" si="26"/>
        <v>7.5312514414871412E-2</v>
      </c>
    </row>
    <row r="1124" spans="2:4" x14ac:dyDescent="0.25">
      <c r="B1124" s="12">
        <v>37543</v>
      </c>
      <c r="C1124" s="18">
        <v>0.21679000000000001</v>
      </c>
      <c r="D1124">
        <f t="shared" si="26"/>
        <v>-1.1715900802333978E-2</v>
      </c>
    </row>
    <row r="1125" spans="2:4" x14ac:dyDescent="0.25">
      <c r="B1125" s="12">
        <v>37536</v>
      </c>
      <c r="C1125" s="18">
        <v>0.21936</v>
      </c>
      <c r="D1125">
        <f t="shared" si="26"/>
        <v>3.4209633010221507E-2</v>
      </c>
    </row>
    <row r="1126" spans="2:4" x14ac:dyDescent="0.25">
      <c r="B1126" s="12">
        <v>37529</v>
      </c>
      <c r="C1126" s="18">
        <v>0.21210399999999999</v>
      </c>
      <c r="D1126">
        <f t="shared" si="26"/>
        <v>-4.6873525512840741E-2</v>
      </c>
    </row>
    <row r="1127" spans="2:4" x14ac:dyDescent="0.25">
      <c r="B1127" s="12">
        <v>37522</v>
      </c>
      <c r="C1127" s="18">
        <v>0.22253500000000001</v>
      </c>
      <c r="D1127">
        <f t="shared" si="26"/>
        <v>-1.0088833334074732E-2</v>
      </c>
    </row>
    <row r="1128" spans="2:4" x14ac:dyDescent="0.25">
      <c r="B1128" s="12">
        <v>37515</v>
      </c>
      <c r="C1128" s="18">
        <v>0.224803</v>
      </c>
      <c r="D1128">
        <f t="shared" si="26"/>
        <v>4.9402483428251376E-2</v>
      </c>
    </row>
    <row r="1129" spans="2:4" x14ac:dyDescent="0.25">
      <c r="B1129" s="12">
        <v>37508</v>
      </c>
      <c r="C1129" s="18">
        <v>0.21421999999999999</v>
      </c>
      <c r="D1129">
        <f t="shared" si="26"/>
        <v>-1.4604751719220821E-2</v>
      </c>
    </row>
    <row r="1130" spans="2:4" x14ac:dyDescent="0.25">
      <c r="B1130" s="12">
        <v>37501</v>
      </c>
      <c r="C1130" s="18">
        <v>0.217395</v>
      </c>
      <c r="D1130">
        <f t="shared" si="26"/>
        <v>-2.5082067196441016E-2</v>
      </c>
    </row>
    <row r="1131" spans="2:4" x14ac:dyDescent="0.25">
      <c r="B1131" s="12">
        <v>37494</v>
      </c>
      <c r="C1131" s="18">
        <v>0.22298799999999999</v>
      </c>
      <c r="D1131">
        <f t="shared" si="26"/>
        <v>-6.2303409530537701E-2</v>
      </c>
    </row>
    <row r="1132" spans="2:4" x14ac:dyDescent="0.25">
      <c r="B1132" s="12">
        <v>37487</v>
      </c>
      <c r="C1132" s="18">
        <v>0.23780399999999999</v>
      </c>
      <c r="D1132">
        <f t="shared" si="26"/>
        <v>-5.0583022680775747E-3</v>
      </c>
    </row>
    <row r="1133" spans="2:4" x14ac:dyDescent="0.25">
      <c r="B1133" s="12">
        <v>37480</v>
      </c>
      <c r="C1133" s="18">
        <v>0.239013</v>
      </c>
      <c r="D1133">
        <f t="shared" si="26"/>
        <v>5.3997918577577186E-2</v>
      </c>
    </row>
    <row r="1134" spans="2:4" x14ac:dyDescent="0.25">
      <c r="B1134" s="12">
        <v>37473</v>
      </c>
      <c r="C1134" s="18">
        <v>0.226768</v>
      </c>
      <c r="D1134">
        <f t="shared" si="26"/>
        <v>3.8063107396098861E-2</v>
      </c>
    </row>
    <row r="1135" spans="2:4" x14ac:dyDescent="0.25">
      <c r="B1135" s="12">
        <v>37466</v>
      </c>
      <c r="C1135" s="18">
        <v>0.21845300000000001</v>
      </c>
      <c r="D1135">
        <f t="shared" si="26"/>
        <v>7.6710180358872115E-3</v>
      </c>
    </row>
    <row r="1136" spans="2:4" x14ac:dyDescent="0.25">
      <c r="B1136" s="12">
        <v>37459</v>
      </c>
      <c r="C1136" s="18">
        <v>0.21679000000000001</v>
      </c>
      <c r="D1136">
        <f t="shared" si="26"/>
        <v>-4.1443560617784536E-2</v>
      </c>
    </row>
    <row r="1137" spans="2:4" x14ac:dyDescent="0.25">
      <c r="B1137" s="12">
        <v>37452</v>
      </c>
      <c r="C1137" s="18">
        <v>0.226163</v>
      </c>
      <c r="D1137">
        <f t="shared" si="26"/>
        <v>-0.14563264504332973</v>
      </c>
    </row>
    <row r="1138" spans="2:4" x14ac:dyDescent="0.25">
      <c r="B1138" s="12">
        <v>37445</v>
      </c>
      <c r="C1138" s="18">
        <v>0.264714</v>
      </c>
      <c r="D1138">
        <f t="shared" si="26"/>
        <v>-6.5635048657119888E-2</v>
      </c>
    </row>
    <row r="1139" spans="2:4" x14ac:dyDescent="0.25">
      <c r="B1139" s="12">
        <v>37438</v>
      </c>
      <c r="C1139" s="18">
        <v>0.28330899999999998</v>
      </c>
      <c r="D1139">
        <f t="shared" si="26"/>
        <v>5.7561154060077113E-2</v>
      </c>
    </row>
    <row r="1140" spans="2:4" x14ac:dyDescent="0.25">
      <c r="B1140" s="12">
        <v>37431</v>
      </c>
      <c r="C1140" s="18">
        <v>0.26788899999999999</v>
      </c>
      <c r="D1140">
        <f t="shared" si="26"/>
        <v>5.1633848376358094E-2</v>
      </c>
    </row>
    <row r="1141" spans="2:4" x14ac:dyDescent="0.25">
      <c r="B1141" s="12">
        <v>37424</v>
      </c>
      <c r="C1141" s="18">
        <v>0.25473600000000002</v>
      </c>
      <c r="D1141">
        <f t="shared" si="26"/>
        <v>-0.16169138674889505</v>
      </c>
    </row>
    <row r="1142" spans="2:4" x14ac:dyDescent="0.25">
      <c r="B1142" s="12">
        <v>37417</v>
      </c>
      <c r="C1142" s="18">
        <v>0.303869</v>
      </c>
      <c r="D1142">
        <f t="shared" si="26"/>
        <v>-6.0747028022823724E-2</v>
      </c>
    </row>
    <row r="1143" spans="2:4" x14ac:dyDescent="0.25">
      <c r="B1143" s="12">
        <v>37410</v>
      </c>
      <c r="C1143" s="18">
        <v>0.32352199999999998</v>
      </c>
      <c r="D1143">
        <f t="shared" si="26"/>
        <v>-8.1542676262260638E-2</v>
      </c>
    </row>
    <row r="1144" spans="2:4" x14ac:dyDescent="0.25">
      <c r="B1144" s="12">
        <v>37403</v>
      </c>
      <c r="C1144" s="18">
        <v>0.35224499999999997</v>
      </c>
      <c r="D1144">
        <f t="shared" si="26"/>
        <v>-3.519896136906453E-2</v>
      </c>
    </row>
    <row r="1145" spans="2:4" x14ac:dyDescent="0.25">
      <c r="B1145" s="12">
        <v>37396</v>
      </c>
      <c r="C1145" s="18">
        <v>0.36509599999999998</v>
      </c>
      <c r="D1145">
        <f t="shared" si="26"/>
        <v>-3.4385356138768697E-2</v>
      </c>
    </row>
    <row r="1146" spans="2:4" x14ac:dyDescent="0.25">
      <c r="B1146" s="12">
        <v>37389</v>
      </c>
      <c r="C1146" s="18">
        <v>0.37809700000000002</v>
      </c>
      <c r="D1146">
        <f t="shared" si="26"/>
        <v>7.2466522384122545E-2</v>
      </c>
    </row>
    <row r="1147" spans="2:4" x14ac:dyDescent="0.25">
      <c r="B1147" s="12">
        <v>37382</v>
      </c>
      <c r="C1147" s="18">
        <v>0.352549</v>
      </c>
      <c r="D1147">
        <f t="shared" si="26"/>
        <v>-8.0777671487254343E-3</v>
      </c>
    </row>
    <row r="1148" spans="2:4" x14ac:dyDescent="0.25">
      <c r="B1148" s="12">
        <v>37375</v>
      </c>
      <c r="C1148" s="18">
        <v>0.35542000000000001</v>
      </c>
      <c r="D1148">
        <f t="shared" si="26"/>
        <v>2.172700668655958E-2</v>
      </c>
    </row>
    <row r="1149" spans="2:4" x14ac:dyDescent="0.25">
      <c r="B1149" s="12">
        <v>37368</v>
      </c>
      <c r="C1149" s="18">
        <v>0.347862</v>
      </c>
      <c r="D1149">
        <f t="shared" si="26"/>
        <v>-7.8860193357218278E-2</v>
      </c>
    </row>
    <row r="1150" spans="2:4" x14ac:dyDescent="0.25">
      <c r="B1150" s="12">
        <v>37361</v>
      </c>
      <c r="C1150" s="18">
        <v>0.37764300000000001</v>
      </c>
      <c r="D1150">
        <f t="shared" si="26"/>
        <v>-3.1938509131509418E-3</v>
      </c>
    </row>
    <row r="1151" spans="2:4" x14ac:dyDescent="0.25">
      <c r="B1151" s="12">
        <v>37354</v>
      </c>
      <c r="C1151" s="18">
        <v>0.378853</v>
      </c>
      <c r="D1151">
        <f t="shared" si="26"/>
        <v>1.293260181382605E-2</v>
      </c>
    </row>
    <row r="1152" spans="2:4" x14ac:dyDescent="0.25">
      <c r="B1152" s="12">
        <v>37347</v>
      </c>
      <c r="C1152" s="18">
        <v>0.37401600000000002</v>
      </c>
      <c r="D1152">
        <f t="shared" si="26"/>
        <v>4.5204560697518437E-2</v>
      </c>
    </row>
    <row r="1153" spans="2:4" x14ac:dyDescent="0.25">
      <c r="B1153" s="12">
        <v>37340</v>
      </c>
      <c r="C1153" s="18">
        <v>0.35783999999999999</v>
      </c>
      <c r="D1153">
        <f t="shared" si="26"/>
        <v>-1.7433255809483517E-2</v>
      </c>
    </row>
    <row r="1154" spans="2:4" x14ac:dyDescent="0.25">
      <c r="B1154" s="12">
        <v>37333</v>
      </c>
      <c r="C1154" s="18">
        <v>0.36418899999999998</v>
      </c>
      <c r="D1154">
        <f t="shared" si="26"/>
        <v>-3.4470599775710431E-2</v>
      </c>
    </row>
    <row r="1155" spans="2:4" x14ac:dyDescent="0.25">
      <c r="B1155" s="12">
        <v>37326</v>
      </c>
      <c r="C1155" s="18">
        <v>0.377191</v>
      </c>
      <c r="D1155">
        <f t="shared" ref="D1155:D1218" si="27">C1155/C1156-1</f>
        <v>1.1762149750808693E-2</v>
      </c>
    </row>
    <row r="1156" spans="2:4" x14ac:dyDescent="0.25">
      <c r="B1156" s="12">
        <v>37319</v>
      </c>
      <c r="C1156" s="18">
        <v>0.37280600000000003</v>
      </c>
      <c r="D1156">
        <f t="shared" si="27"/>
        <v>5.159739812814168E-2</v>
      </c>
    </row>
    <row r="1157" spans="2:4" x14ac:dyDescent="0.25">
      <c r="B1157" s="12">
        <v>37312</v>
      </c>
      <c r="C1157" s="18">
        <v>0.354514</v>
      </c>
      <c r="D1157">
        <f t="shared" si="27"/>
        <v>3.1223456861946719E-2</v>
      </c>
    </row>
    <row r="1158" spans="2:4" x14ac:dyDescent="0.25">
      <c r="B1158" s="12">
        <v>37305</v>
      </c>
      <c r="C1158" s="18">
        <v>0.34377999999999997</v>
      </c>
      <c r="D1158">
        <f t="shared" si="27"/>
        <v>-4.853632682658171E-2</v>
      </c>
    </row>
    <row r="1159" spans="2:4" x14ac:dyDescent="0.25">
      <c r="B1159" s="12">
        <v>37298</v>
      </c>
      <c r="C1159" s="18">
        <v>0.361317</v>
      </c>
      <c r="D1159">
        <f t="shared" si="27"/>
        <v>-5.4090210910532344E-3</v>
      </c>
    </row>
    <row r="1160" spans="2:4" x14ac:dyDescent="0.25">
      <c r="B1160" s="12">
        <v>37291</v>
      </c>
      <c r="C1160" s="18">
        <v>0.36328199999999999</v>
      </c>
      <c r="D1160">
        <f t="shared" si="27"/>
        <v>-1.5567966571551684E-2</v>
      </c>
    </row>
    <row r="1161" spans="2:4" x14ac:dyDescent="0.25">
      <c r="B1161" s="12">
        <v>37284</v>
      </c>
      <c r="C1161" s="18">
        <v>0.36902699999999999</v>
      </c>
      <c r="D1161">
        <f t="shared" si="27"/>
        <v>4.9893311331759005E-2</v>
      </c>
    </row>
    <row r="1162" spans="2:4" x14ac:dyDescent="0.25">
      <c r="B1162" s="12">
        <v>37277</v>
      </c>
      <c r="C1162" s="18">
        <v>0.35149000000000002</v>
      </c>
      <c r="D1162">
        <f t="shared" si="27"/>
        <v>4.8713610989279843E-2</v>
      </c>
    </row>
    <row r="1163" spans="2:4" x14ac:dyDescent="0.25">
      <c r="B1163" s="12">
        <v>37270</v>
      </c>
      <c r="C1163" s="18">
        <v>0.33516299999999999</v>
      </c>
      <c r="D1163">
        <f t="shared" si="27"/>
        <v>5.3206632917597529E-2</v>
      </c>
    </row>
    <row r="1164" spans="2:4" x14ac:dyDescent="0.25">
      <c r="B1164" s="12">
        <v>37263</v>
      </c>
      <c r="C1164" s="18">
        <v>0.31823099999999999</v>
      </c>
      <c r="D1164">
        <f t="shared" si="27"/>
        <v>-0.11143903814688039</v>
      </c>
    </row>
    <row r="1165" spans="2:4" x14ac:dyDescent="0.25">
      <c r="B1165" s="12">
        <v>37256</v>
      </c>
      <c r="C1165" s="18">
        <v>0.35814200000000002</v>
      </c>
      <c r="D1165">
        <f t="shared" si="27"/>
        <v>5.6173214506891833E-2</v>
      </c>
    </row>
    <row r="1166" spans="2:4" x14ac:dyDescent="0.25">
      <c r="B1166" s="12">
        <v>37249</v>
      </c>
      <c r="C1166" s="18">
        <v>0.33909400000000001</v>
      </c>
      <c r="D1166">
        <f t="shared" si="27"/>
        <v>6.8096700527600529E-2</v>
      </c>
    </row>
    <row r="1167" spans="2:4" x14ac:dyDescent="0.25">
      <c r="B1167" s="12">
        <v>37242</v>
      </c>
      <c r="C1167" s="18">
        <v>0.31747500000000001</v>
      </c>
      <c r="D1167">
        <f t="shared" si="27"/>
        <v>2.9916983776313577E-2</v>
      </c>
    </row>
    <row r="1168" spans="2:4" x14ac:dyDescent="0.25">
      <c r="B1168" s="12">
        <v>37235</v>
      </c>
      <c r="C1168" s="18">
        <v>0.308253</v>
      </c>
      <c r="D1168">
        <f t="shared" si="27"/>
        <v>-9.5384967542757826E-2</v>
      </c>
    </row>
    <row r="1169" spans="2:4" x14ac:dyDescent="0.25">
      <c r="B1169" s="12">
        <v>37228</v>
      </c>
      <c r="C1169" s="18">
        <v>0.340756</v>
      </c>
      <c r="D1169">
        <f t="shared" si="27"/>
        <v>5.8215583366976187E-2</v>
      </c>
    </row>
    <row r="1170" spans="2:4" x14ac:dyDescent="0.25">
      <c r="B1170" s="12">
        <v>37221</v>
      </c>
      <c r="C1170" s="18">
        <v>0.32201000000000002</v>
      </c>
      <c r="D1170">
        <f t="shared" si="27"/>
        <v>7.3588541631937288E-2</v>
      </c>
    </row>
    <row r="1171" spans="2:4" x14ac:dyDescent="0.25">
      <c r="B1171" s="12">
        <v>37214</v>
      </c>
      <c r="C1171" s="18">
        <v>0.29993799999999998</v>
      </c>
      <c r="D1171">
        <f t="shared" si="27"/>
        <v>4.5859979217953484E-2</v>
      </c>
    </row>
    <row r="1172" spans="2:4" x14ac:dyDescent="0.25">
      <c r="B1172" s="12">
        <v>37207</v>
      </c>
      <c r="C1172" s="18">
        <v>0.28678599999999999</v>
      </c>
      <c r="D1172">
        <f t="shared" si="27"/>
        <v>1.3897580032171897E-2</v>
      </c>
    </row>
    <row r="1173" spans="2:4" x14ac:dyDescent="0.25">
      <c r="B1173" s="12">
        <v>37200</v>
      </c>
      <c r="C1173" s="18">
        <v>0.28285500000000002</v>
      </c>
      <c r="D1173">
        <f t="shared" si="27"/>
        <v>7.5408387891915396E-3</v>
      </c>
    </row>
    <row r="1174" spans="2:4" x14ac:dyDescent="0.25">
      <c r="B1174" s="12">
        <v>37193</v>
      </c>
      <c r="C1174" s="18">
        <v>0.28073799999999999</v>
      </c>
      <c r="D1174">
        <f t="shared" si="27"/>
        <v>-5.3569530558016387E-3</v>
      </c>
    </row>
    <row r="1175" spans="2:4" x14ac:dyDescent="0.25">
      <c r="B1175" s="12">
        <v>37186</v>
      </c>
      <c r="C1175" s="18">
        <v>0.28225</v>
      </c>
      <c r="D1175">
        <f t="shared" si="27"/>
        <v>2.0216369005664037E-2</v>
      </c>
    </row>
    <row r="1176" spans="2:4" x14ac:dyDescent="0.25">
      <c r="B1176" s="12">
        <v>37179</v>
      </c>
      <c r="C1176" s="18">
        <v>0.27665699999999999</v>
      </c>
      <c r="D1176">
        <f t="shared" si="27"/>
        <v>1.6105218311100566E-2</v>
      </c>
    </row>
    <row r="1177" spans="2:4" x14ac:dyDescent="0.25">
      <c r="B1177" s="12">
        <v>37172</v>
      </c>
      <c r="C1177" s="18">
        <v>0.27227200000000001</v>
      </c>
      <c r="D1177">
        <f t="shared" si="27"/>
        <v>0.11585970606798313</v>
      </c>
    </row>
    <row r="1178" spans="2:4" x14ac:dyDescent="0.25">
      <c r="B1178" s="12">
        <v>37165</v>
      </c>
      <c r="C1178" s="18">
        <v>0.244002</v>
      </c>
      <c r="D1178">
        <f t="shared" si="27"/>
        <v>4.0617883127628263E-2</v>
      </c>
    </row>
    <row r="1179" spans="2:4" x14ac:dyDescent="0.25">
      <c r="B1179" s="12">
        <v>37158</v>
      </c>
      <c r="C1179" s="18">
        <v>0.23447799999999999</v>
      </c>
      <c r="D1179">
        <f t="shared" si="27"/>
        <v>-1.3986308052009178E-2</v>
      </c>
    </row>
    <row r="1180" spans="2:4" x14ac:dyDescent="0.25">
      <c r="B1180" s="12">
        <v>37151</v>
      </c>
      <c r="C1180" s="18">
        <v>0.23780399999999999</v>
      </c>
      <c r="D1180">
        <f t="shared" si="27"/>
        <v>-9.4414635353793241E-2</v>
      </c>
    </row>
    <row r="1181" spans="2:4" x14ac:dyDescent="0.25">
      <c r="B1181" s="12">
        <v>37144</v>
      </c>
      <c r="C1181" s="18">
        <v>0.26259700000000002</v>
      </c>
      <c r="D1181">
        <f t="shared" si="27"/>
        <v>5.2098485660476701E-3</v>
      </c>
    </row>
    <row r="1182" spans="2:4" x14ac:dyDescent="0.25">
      <c r="B1182" s="12">
        <v>37137</v>
      </c>
      <c r="C1182" s="18">
        <v>0.26123600000000002</v>
      </c>
      <c r="D1182">
        <f t="shared" si="27"/>
        <v>-6.8464819067452054E-2</v>
      </c>
    </row>
    <row r="1183" spans="2:4" x14ac:dyDescent="0.25">
      <c r="B1183" s="12">
        <v>37130</v>
      </c>
      <c r="C1183" s="18">
        <v>0.28043600000000002</v>
      </c>
      <c r="D1183">
        <f t="shared" si="27"/>
        <v>-1.0757360955765405E-3</v>
      </c>
    </row>
    <row r="1184" spans="2:4" x14ac:dyDescent="0.25">
      <c r="B1184" s="12">
        <v>37123</v>
      </c>
      <c r="C1184" s="18">
        <v>0.28073799999999999</v>
      </c>
      <c r="D1184">
        <f t="shared" si="27"/>
        <v>2.766673987846846E-2</v>
      </c>
    </row>
    <row r="1185" spans="2:4" x14ac:dyDescent="0.25">
      <c r="B1185" s="12">
        <v>37116</v>
      </c>
      <c r="C1185" s="18">
        <v>0.27317999999999998</v>
      </c>
      <c r="D1185">
        <f t="shared" si="27"/>
        <v>-4.9947485932489988E-2</v>
      </c>
    </row>
    <row r="1186" spans="2:4" x14ac:dyDescent="0.25">
      <c r="B1186" s="12">
        <v>37109</v>
      </c>
      <c r="C1186" s="18">
        <v>0.28754200000000002</v>
      </c>
      <c r="D1186">
        <f t="shared" si="27"/>
        <v>-2.4613464134763396E-2</v>
      </c>
    </row>
    <row r="1187" spans="2:4" x14ac:dyDescent="0.25">
      <c r="B1187" s="12">
        <v>37102</v>
      </c>
      <c r="C1187" s="18">
        <v>0.294798</v>
      </c>
      <c r="D1187">
        <f t="shared" si="27"/>
        <v>2.8482315426641591E-2</v>
      </c>
    </row>
    <row r="1188" spans="2:4" x14ac:dyDescent="0.25">
      <c r="B1188" s="12">
        <v>37095</v>
      </c>
      <c r="C1188" s="18">
        <v>0.286634</v>
      </c>
      <c r="D1188">
        <f t="shared" si="27"/>
        <v>-5.1053616063299834E-2</v>
      </c>
    </row>
    <row r="1189" spans="2:4" x14ac:dyDescent="0.25">
      <c r="B1189" s="12">
        <v>37088</v>
      </c>
      <c r="C1189" s="18">
        <v>0.30205500000000002</v>
      </c>
      <c r="D1189">
        <f t="shared" si="27"/>
        <v>-0.19597367958730616</v>
      </c>
    </row>
    <row r="1190" spans="2:4" x14ac:dyDescent="0.25">
      <c r="B1190" s="12">
        <v>37081</v>
      </c>
      <c r="C1190" s="18">
        <v>0.37567800000000001</v>
      </c>
      <c r="D1190">
        <f t="shared" si="27"/>
        <v>0.12800634146634393</v>
      </c>
    </row>
    <row r="1191" spans="2:4" x14ac:dyDescent="0.25">
      <c r="B1191" s="12">
        <v>37074</v>
      </c>
      <c r="C1191" s="18">
        <v>0.33304600000000001</v>
      </c>
      <c r="D1191">
        <f t="shared" si="27"/>
        <v>-5.2473754587612831E-2</v>
      </c>
    </row>
    <row r="1192" spans="2:4" x14ac:dyDescent="0.25">
      <c r="B1192" s="12">
        <v>37067</v>
      </c>
      <c r="C1192" s="18">
        <v>0.35149000000000002</v>
      </c>
      <c r="D1192">
        <f t="shared" si="27"/>
        <v>4.4475414756197873E-2</v>
      </c>
    </row>
    <row r="1193" spans="2:4" x14ac:dyDescent="0.25">
      <c r="B1193" s="12">
        <v>37060</v>
      </c>
      <c r="C1193" s="18">
        <v>0.33652300000000002</v>
      </c>
      <c r="D1193">
        <f t="shared" si="27"/>
        <v>8.9039477814562229E-2</v>
      </c>
    </row>
    <row r="1194" spans="2:4" x14ac:dyDescent="0.25">
      <c r="B1194" s="12">
        <v>37053</v>
      </c>
      <c r="C1194" s="18">
        <v>0.30900899999999998</v>
      </c>
      <c r="D1194">
        <f t="shared" si="27"/>
        <v>-4.1273672714636778E-2</v>
      </c>
    </row>
    <row r="1195" spans="2:4" x14ac:dyDescent="0.25">
      <c r="B1195" s="12">
        <v>37046</v>
      </c>
      <c r="C1195" s="18">
        <v>0.32231199999999999</v>
      </c>
      <c r="D1195">
        <f t="shared" si="27"/>
        <v>2.0581865160285151E-2</v>
      </c>
    </row>
    <row r="1196" spans="2:4" x14ac:dyDescent="0.25">
      <c r="B1196" s="12">
        <v>37039</v>
      </c>
      <c r="C1196" s="18">
        <v>0.31581199999999998</v>
      </c>
      <c r="D1196">
        <f t="shared" si="27"/>
        <v>-8.2163315246612134E-2</v>
      </c>
    </row>
    <row r="1197" spans="2:4" x14ac:dyDescent="0.25">
      <c r="B1197" s="12">
        <v>37032</v>
      </c>
      <c r="C1197" s="18">
        <v>0.34408300000000003</v>
      </c>
      <c r="D1197">
        <f t="shared" si="27"/>
        <v>-3.2722089940768417E-2</v>
      </c>
    </row>
    <row r="1198" spans="2:4" x14ac:dyDescent="0.25">
      <c r="B1198" s="12">
        <v>37025</v>
      </c>
      <c r="C1198" s="18">
        <v>0.35572300000000001</v>
      </c>
      <c r="D1198">
        <f t="shared" si="27"/>
        <v>2.975888931024806E-2</v>
      </c>
    </row>
    <row r="1199" spans="2:4" x14ac:dyDescent="0.25">
      <c r="B1199" s="12">
        <v>37018</v>
      </c>
      <c r="C1199" s="18">
        <v>0.345443</v>
      </c>
      <c r="D1199">
        <f t="shared" si="27"/>
        <v>-0.11261957850823567</v>
      </c>
    </row>
    <row r="1200" spans="2:4" x14ac:dyDescent="0.25">
      <c r="B1200" s="12">
        <v>37011</v>
      </c>
      <c r="C1200" s="18">
        <v>0.38928400000000002</v>
      </c>
      <c r="D1200">
        <f t="shared" si="27"/>
        <v>-1.7178000848296238E-2</v>
      </c>
    </row>
    <row r="1201" spans="2:4" x14ac:dyDescent="0.25">
      <c r="B1201" s="12">
        <v>37004</v>
      </c>
      <c r="C1201" s="18">
        <v>0.396088</v>
      </c>
      <c r="D1201">
        <f t="shared" si="27"/>
        <v>4.6326650834365601E-2</v>
      </c>
    </row>
    <row r="1202" spans="2:4" x14ac:dyDescent="0.25">
      <c r="B1202" s="12">
        <v>36997</v>
      </c>
      <c r="C1202" s="18">
        <v>0.37855100000000003</v>
      </c>
      <c r="D1202">
        <f t="shared" si="27"/>
        <v>0.11686070183099173</v>
      </c>
    </row>
    <row r="1203" spans="2:4" x14ac:dyDescent="0.25">
      <c r="B1203" s="12">
        <v>36990</v>
      </c>
      <c r="C1203" s="18">
        <v>0.33894200000000002</v>
      </c>
      <c r="D1203">
        <f t="shared" si="27"/>
        <v>8.8875824426475347E-2</v>
      </c>
    </row>
    <row r="1204" spans="2:4" x14ac:dyDescent="0.25">
      <c r="B1204" s="12">
        <v>36983</v>
      </c>
      <c r="C1204" s="18">
        <v>0.31127700000000003</v>
      </c>
      <c r="D1204">
        <f t="shared" si="27"/>
        <v>-6.7058093636764071E-2</v>
      </c>
    </row>
    <row r="1205" spans="2:4" x14ac:dyDescent="0.25">
      <c r="B1205" s="12">
        <v>36976</v>
      </c>
      <c r="C1205" s="18">
        <v>0.33365099999999998</v>
      </c>
      <c r="D1205">
        <f t="shared" si="27"/>
        <v>-4.0433119553651142E-2</v>
      </c>
    </row>
    <row r="1206" spans="2:4" x14ac:dyDescent="0.25">
      <c r="B1206" s="12">
        <v>36969</v>
      </c>
      <c r="C1206" s="18">
        <v>0.34771000000000002</v>
      </c>
      <c r="D1206">
        <f t="shared" si="27"/>
        <v>0.17197585334038923</v>
      </c>
    </row>
    <row r="1207" spans="2:4" x14ac:dyDescent="0.25">
      <c r="B1207" s="12">
        <v>36962</v>
      </c>
      <c r="C1207" s="18">
        <v>0.29668699999999998</v>
      </c>
      <c r="D1207">
        <f t="shared" si="27"/>
        <v>-3.0865367026419732E-2</v>
      </c>
    </row>
    <row r="1208" spans="2:4" x14ac:dyDescent="0.25">
      <c r="B1208" s="12">
        <v>36955</v>
      </c>
      <c r="C1208" s="18">
        <v>0.30613600000000002</v>
      </c>
      <c r="D1208">
        <f t="shared" si="27"/>
        <v>5.19450620062607E-2</v>
      </c>
    </row>
    <row r="1209" spans="2:4" x14ac:dyDescent="0.25">
      <c r="B1209" s="12">
        <v>36948</v>
      </c>
      <c r="C1209" s="18">
        <v>0.29101900000000003</v>
      </c>
      <c r="D1209">
        <f t="shared" si="27"/>
        <v>2.3255568643308022E-2</v>
      </c>
    </row>
    <row r="1210" spans="2:4" x14ac:dyDescent="0.25">
      <c r="B1210" s="12">
        <v>36941</v>
      </c>
      <c r="C1210" s="18">
        <v>0.28440500000000002</v>
      </c>
      <c r="D1210">
        <f t="shared" si="27"/>
        <v>-9.8663482326564189E-3</v>
      </c>
    </row>
    <row r="1211" spans="2:4" x14ac:dyDescent="0.25">
      <c r="B1211" s="12">
        <v>36934</v>
      </c>
      <c r="C1211" s="18">
        <v>0.28723900000000002</v>
      </c>
      <c r="D1211">
        <f t="shared" si="27"/>
        <v>-6.5368745438887377E-3</v>
      </c>
    </row>
    <row r="1212" spans="2:4" x14ac:dyDescent="0.25">
      <c r="B1212" s="12">
        <v>36927</v>
      </c>
      <c r="C1212" s="18">
        <v>0.28912900000000002</v>
      </c>
      <c r="D1212">
        <f t="shared" si="27"/>
        <v>-7.2727914151748174E-2</v>
      </c>
    </row>
    <row r="1213" spans="2:4" x14ac:dyDescent="0.25">
      <c r="B1213" s="12">
        <v>36920</v>
      </c>
      <c r="C1213" s="18">
        <v>0.31180600000000003</v>
      </c>
      <c r="D1213">
        <f t="shared" si="27"/>
        <v>5.4314049698555911E-2</v>
      </c>
    </row>
    <row r="1214" spans="2:4" x14ac:dyDescent="0.25">
      <c r="B1214" s="12">
        <v>36913</v>
      </c>
      <c r="C1214" s="18">
        <v>0.29574299999999998</v>
      </c>
      <c r="D1214">
        <f t="shared" si="27"/>
        <v>3.2055848411454146E-3</v>
      </c>
    </row>
    <row r="1215" spans="2:4" x14ac:dyDescent="0.25">
      <c r="B1215" s="12">
        <v>36906</v>
      </c>
      <c r="C1215" s="18">
        <v>0.294798</v>
      </c>
      <c r="D1215">
        <f t="shared" si="27"/>
        <v>0.13454537057705185</v>
      </c>
    </row>
    <row r="1216" spans="2:4" x14ac:dyDescent="0.25">
      <c r="B1216" s="12">
        <v>36899</v>
      </c>
      <c r="C1216" s="18">
        <v>0.25983800000000001</v>
      </c>
      <c r="D1216">
        <f t="shared" si="27"/>
        <v>4.9617256771222529E-2</v>
      </c>
    </row>
    <row r="1217" spans="2:4" x14ac:dyDescent="0.25">
      <c r="B1217" s="12">
        <v>36892</v>
      </c>
      <c r="C1217" s="18">
        <v>0.247555</v>
      </c>
      <c r="D1217">
        <f t="shared" si="27"/>
        <v>0.1008413450848904</v>
      </c>
    </row>
    <row r="1218" spans="2:4" x14ac:dyDescent="0.25">
      <c r="B1218" s="12">
        <v>36885</v>
      </c>
      <c r="C1218" s="18">
        <v>0.22487799999999999</v>
      </c>
      <c r="D1218">
        <f t="shared" si="27"/>
        <v>-8.3345092782050045E-3</v>
      </c>
    </row>
    <row r="1219" spans="2:4" x14ac:dyDescent="0.25">
      <c r="B1219" s="12">
        <v>36878</v>
      </c>
      <c r="C1219" s="18">
        <v>0.226768</v>
      </c>
      <c r="D1219">
        <f t="shared" ref="D1219:D1282" si="28">C1219/C1220-1</f>
        <v>6.6666666666666652E-2</v>
      </c>
    </row>
    <row r="1220" spans="2:4" x14ac:dyDescent="0.25">
      <c r="B1220" s="12">
        <v>36871</v>
      </c>
      <c r="C1220" s="18">
        <v>0.21259500000000001</v>
      </c>
      <c r="D1220">
        <f t="shared" si="28"/>
        <v>-6.6386488195615434E-2</v>
      </c>
    </row>
    <row r="1221" spans="2:4" x14ac:dyDescent="0.25">
      <c r="B1221" s="12">
        <v>36864</v>
      </c>
      <c r="C1221" s="18">
        <v>0.227712</v>
      </c>
      <c r="D1221">
        <f t="shared" si="28"/>
        <v>-0.11722084598118232</v>
      </c>
    </row>
    <row r="1222" spans="2:4" x14ac:dyDescent="0.25">
      <c r="B1222" s="12">
        <v>36857</v>
      </c>
      <c r="C1222" s="18">
        <v>0.25794899999999998</v>
      </c>
      <c r="D1222">
        <f t="shared" si="28"/>
        <v>-0.11650106349092182</v>
      </c>
    </row>
    <row r="1223" spans="2:4" x14ac:dyDescent="0.25">
      <c r="B1223" s="12">
        <v>36850</v>
      </c>
      <c r="C1223" s="18">
        <v>0.29196299999999997</v>
      </c>
      <c r="D1223">
        <f t="shared" si="28"/>
        <v>4.3918049199084708E-2</v>
      </c>
    </row>
    <row r="1224" spans="2:4" x14ac:dyDescent="0.25">
      <c r="B1224" s="12">
        <v>36843</v>
      </c>
      <c r="C1224" s="18">
        <v>0.27967999999999998</v>
      </c>
      <c r="D1224">
        <f t="shared" si="28"/>
        <v>-2.9508924853565821E-2</v>
      </c>
    </row>
    <row r="1225" spans="2:4" x14ac:dyDescent="0.25">
      <c r="B1225" s="12">
        <v>36836</v>
      </c>
      <c r="C1225" s="18">
        <v>0.288184</v>
      </c>
      <c r="D1225">
        <f t="shared" si="28"/>
        <v>-0.14325805952933068</v>
      </c>
    </row>
    <row r="1226" spans="2:4" x14ac:dyDescent="0.25">
      <c r="B1226" s="12">
        <v>36829</v>
      </c>
      <c r="C1226" s="18">
        <v>0.336372</v>
      </c>
      <c r="D1226">
        <f t="shared" si="28"/>
        <v>0.19865300668151442</v>
      </c>
    </row>
    <row r="1227" spans="2:4" x14ac:dyDescent="0.25">
      <c r="B1227" s="12">
        <v>36822</v>
      </c>
      <c r="C1227" s="18">
        <v>0.28062500000000001</v>
      </c>
      <c r="D1227">
        <f t="shared" si="28"/>
        <v>-4.8076988310639779E-2</v>
      </c>
    </row>
    <row r="1228" spans="2:4" x14ac:dyDescent="0.25">
      <c r="B1228" s="12">
        <v>36815</v>
      </c>
      <c r="C1228" s="18">
        <v>0.294798</v>
      </c>
      <c r="D1228">
        <f t="shared" si="28"/>
        <v>-0.11614603477275376</v>
      </c>
    </row>
    <row r="1229" spans="2:4" x14ac:dyDescent="0.25">
      <c r="B1229" s="12">
        <v>36808</v>
      </c>
      <c r="C1229" s="18">
        <v>0.33353699999999997</v>
      </c>
      <c r="D1229">
        <f t="shared" si="28"/>
        <v>-5.6346090207407551E-3</v>
      </c>
    </row>
    <row r="1230" spans="2:4" x14ac:dyDescent="0.25">
      <c r="B1230" s="12">
        <v>36801</v>
      </c>
      <c r="C1230" s="18">
        <v>0.33542699999999998</v>
      </c>
      <c r="D1230">
        <f t="shared" si="28"/>
        <v>-0.13834886612344721</v>
      </c>
    </row>
    <row r="1231" spans="2:4" x14ac:dyDescent="0.25">
      <c r="B1231" s="12">
        <v>36794</v>
      </c>
      <c r="C1231" s="18">
        <v>0.38928400000000002</v>
      </c>
      <c r="D1231">
        <f t="shared" si="28"/>
        <v>-0.50658776140325967</v>
      </c>
    </row>
    <row r="1232" spans="2:4" x14ac:dyDescent="0.25">
      <c r="B1232" s="12">
        <v>36787</v>
      </c>
      <c r="C1232" s="18">
        <v>0.78896299999999997</v>
      </c>
      <c r="D1232">
        <f t="shared" si="28"/>
        <v>-5.5162420286817837E-2</v>
      </c>
    </row>
    <row r="1233" spans="2:4" x14ac:dyDescent="0.25">
      <c r="B1233" s="12">
        <v>36780</v>
      </c>
      <c r="C1233" s="18">
        <v>0.83502500000000002</v>
      </c>
      <c r="D1233">
        <f t="shared" si="28"/>
        <v>-6.1836072278029786E-2</v>
      </c>
    </row>
    <row r="1234" spans="2:4" x14ac:dyDescent="0.25">
      <c r="B1234" s="12">
        <v>36773</v>
      </c>
      <c r="C1234" s="18">
        <v>0.89006300000000005</v>
      </c>
      <c r="D1234">
        <f t="shared" si="28"/>
        <v>-7.1921996915662367E-2</v>
      </c>
    </row>
    <row r="1235" spans="2:4" x14ac:dyDescent="0.25">
      <c r="B1235" s="12">
        <v>36766</v>
      </c>
      <c r="C1235" s="18">
        <v>0.95903899999999997</v>
      </c>
      <c r="D1235">
        <f t="shared" si="28"/>
        <v>0.116611925023548</v>
      </c>
    </row>
    <row r="1236" spans="2:4" x14ac:dyDescent="0.25">
      <c r="B1236" s="12">
        <v>36759</v>
      </c>
      <c r="C1236" s="18">
        <v>0.85888299999999995</v>
      </c>
      <c r="D1236">
        <f t="shared" si="28"/>
        <v>0.13625094590232467</v>
      </c>
    </row>
    <row r="1237" spans="2:4" x14ac:dyDescent="0.25">
      <c r="B1237" s="12">
        <v>36752</v>
      </c>
      <c r="C1237" s="18">
        <v>0.75589200000000001</v>
      </c>
      <c r="D1237">
        <f t="shared" si="28"/>
        <v>4.8491329984894582E-2</v>
      </c>
    </row>
    <row r="1238" spans="2:4" x14ac:dyDescent="0.25">
      <c r="B1238" s="12">
        <v>36745</v>
      </c>
      <c r="C1238" s="18">
        <v>0.72093300000000005</v>
      </c>
      <c r="D1238">
        <f t="shared" si="28"/>
        <v>6.5972454929295044E-3</v>
      </c>
    </row>
    <row r="1239" spans="2:4" x14ac:dyDescent="0.25">
      <c r="B1239" s="12">
        <v>36738</v>
      </c>
      <c r="C1239" s="18">
        <v>0.71620799999999996</v>
      </c>
      <c r="D1239">
        <f t="shared" si="28"/>
        <v>-1.9404940709027207E-2</v>
      </c>
    </row>
    <row r="1240" spans="2:4" x14ac:dyDescent="0.25">
      <c r="B1240" s="12">
        <v>36731</v>
      </c>
      <c r="C1240" s="18">
        <v>0.73038099999999995</v>
      </c>
      <c r="D1240">
        <f t="shared" si="28"/>
        <v>-9.8016671812287792E-2</v>
      </c>
    </row>
    <row r="1241" spans="2:4" x14ac:dyDescent="0.25">
      <c r="B1241" s="12">
        <v>36724</v>
      </c>
      <c r="C1241" s="18">
        <v>0.80974999999999997</v>
      </c>
      <c r="D1241">
        <f t="shared" si="28"/>
        <v>-7.1505806026985086E-2</v>
      </c>
    </row>
    <row r="1242" spans="2:4" x14ac:dyDescent="0.25">
      <c r="B1242" s="12">
        <v>36717</v>
      </c>
      <c r="C1242" s="18">
        <v>0.87211099999999997</v>
      </c>
      <c r="D1242">
        <f t="shared" si="28"/>
        <v>5.9701474401502752E-2</v>
      </c>
    </row>
    <row r="1243" spans="2:4" x14ac:dyDescent="0.25">
      <c r="B1243" s="12">
        <v>36710</v>
      </c>
      <c r="C1243" s="18">
        <v>0.82297799999999999</v>
      </c>
      <c r="D1243">
        <f t="shared" si="28"/>
        <v>3.9380043117112074E-2</v>
      </c>
    </row>
    <row r="1244" spans="2:4" x14ac:dyDescent="0.25">
      <c r="B1244" s="12">
        <v>36703</v>
      </c>
      <c r="C1244" s="18">
        <v>0.79179699999999997</v>
      </c>
      <c r="D1244">
        <f t="shared" si="28"/>
        <v>1.330041822156014E-2</v>
      </c>
    </row>
    <row r="1245" spans="2:4" x14ac:dyDescent="0.25">
      <c r="B1245" s="12">
        <v>36696</v>
      </c>
      <c r="C1245" s="18">
        <v>0.78140399999999999</v>
      </c>
      <c r="D1245">
        <f t="shared" si="28"/>
        <v>0.13365415165702133</v>
      </c>
    </row>
    <row r="1246" spans="2:4" x14ac:dyDescent="0.25">
      <c r="B1246" s="12">
        <v>36689</v>
      </c>
      <c r="C1246" s="18">
        <v>0.68927899999999998</v>
      </c>
      <c r="D1246">
        <f t="shared" si="28"/>
        <v>-4.7650694215127354E-2</v>
      </c>
    </row>
    <row r="1247" spans="2:4" x14ac:dyDescent="0.25">
      <c r="B1247" s="12">
        <v>36682</v>
      </c>
      <c r="C1247" s="18">
        <v>0.72376700000000005</v>
      </c>
      <c r="D1247">
        <f t="shared" si="28"/>
        <v>3.4436086571870028E-2</v>
      </c>
    </row>
    <row r="1248" spans="2:4" x14ac:dyDescent="0.25">
      <c r="B1248" s="12">
        <v>36675</v>
      </c>
      <c r="C1248" s="18">
        <v>0.69967299999999999</v>
      </c>
      <c r="D1248">
        <f t="shared" si="28"/>
        <v>7.1635559394825021E-2</v>
      </c>
    </row>
    <row r="1249" spans="2:4" x14ac:dyDescent="0.25">
      <c r="B1249" s="12">
        <v>36668</v>
      </c>
      <c r="C1249" s="18">
        <v>0.65290199999999998</v>
      </c>
      <c r="D1249">
        <f t="shared" si="28"/>
        <v>-8.1117292646849859E-2</v>
      </c>
    </row>
    <row r="1250" spans="2:4" x14ac:dyDescent="0.25">
      <c r="B1250" s="12">
        <v>36661</v>
      </c>
      <c r="C1250" s="18">
        <v>0.71053900000000003</v>
      </c>
      <c r="D1250">
        <f t="shared" si="28"/>
        <v>-0.1265976669575799</v>
      </c>
    </row>
    <row r="1251" spans="2:4" x14ac:dyDescent="0.25">
      <c r="B1251" s="12">
        <v>36654</v>
      </c>
      <c r="C1251" s="18">
        <v>0.81352999999999998</v>
      </c>
      <c r="D1251">
        <f t="shared" si="28"/>
        <v>-4.8618647556320616E-2</v>
      </c>
    </row>
    <row r="1252" spans="2:4" x14ac:dyDescent="0.25">
      <c r="B1252" s="12">
        <v>36647</v>
      </c>
      <c r="C1252" s="18">
        <v>0.85510399999999998</v>
      </c>
      <c r="D1252">
        <f t="shared" si="28"/>
        <v>-8.816043012266217E-2</v>
      </c>
    </row>
    <row r="1253" spans="2:4" x14ac:dyDescent="0.25">
      <c r="B1253" s="12">
        <v>36640</v>
      </c>
      <c r="C1253" s="18">
        <v>0.93777900000000003</v>
      </c>
      <c r="D1253">
        <f t="shared" si="28"/>
        <v>4.3638370872734145E-2</v>
      </c>
    </row>
    <row r="1254" spans="2:4" x14ac:dyDescent="0.25">
      <c r="B1254" s="12">
        <v>36633</v>
      </c>
      <c r="C1254" s="18">
        <v>0.898567</v>
      </c>
      <c r="D1254">
        <f t="shared" si="28"/>
        <v>6.2569251053916641E-2</v>
      </c>
    </row>
    <row r="1255" spans="2:4" x14ac:dyDescent="0.25">
      <c r="B1255" s="12">
        <v>36626</v>
      </c>
      <c r="C1255" s="18">
        <v>0.84565500000000005</v>
      </c>
      <c r="D1255">
        <f t="shared" si="28"/>
        <v>-0.15085330880580949</v>
      </c>
    </row>
    <row r="1256" spans="2:4" x14ac:dyDescent="0.25">
      <c r="B1256" s="12">
        <v>36619</v>
      </c>
      <c r="C1256" s="18">
        <v>0.995888</v>
      </c>
      <c r="D1256">
        <f t="shared" si="28"/>
        <v>-2.9912448519183843E-2</v>
      </c>
    </row>
    <row r="1257" spans="2:4" x14ac:dyDescent="0.25">
      <c r="B1257" s="12">
        <v>36612</v>
      </c>
      <c r="C1257" s="18">
        <v>1.0265960000000001</v>
      </c>
      <c r="D1257">
        <f t="shared" si="28"/>
        <v>-2.0730153158171727E-2</v>
      </c>
    </row>
    <row r="1258" spans="2:4" x14ac:dyDescent="0.25">
      <c r="B1258" s="12">
        <v>36605</v>
      </c>
      <c r="C1258" s="18">
        <v>1.0483279999999999</v>
      </c>
      <c r="D1258">
        <f t="shared" si="28"/>
        <v>0.10950029898451108</v>
      </c>
    </row>
    <row r="1259" spans="2:4" x14ac:dyDescent="0.25">
      <c r="B1259" s="12">
        <v>36598</v>
      </c>
      <c r="C1259" s="18">
        <v>0.94486499999999995</v>
      </c>
      <c r="D1259">
        <f t="shared" si="28"/>
        <v>-5.9650617809970941E-3</v>
      </c>
    </row>
    <row r="1260" spans="2:4" x14ac:dyDescent="0.25">
      <c r="B1260" s="12">
        <v>36591</v>
      </c>
      <c r="C1260" s="18">
        <v>0.95053500000000002</v>
      </c>
      <c r="D1260">
        <f t="shared" si="28"/>
        <v>-1.7577531518011669E-2</v>
      </c>
    </row>
    <row r="1261" spans="2:4" x14ac:dyDescent="0.25">
      <c r="B1261" s="12">
        <v>36584</v>
      </c>
      <c r="C1261" s="18">
        <v>0.96754200000000001</v>
      </c>
      <c r="D1261">
        <f t="shared" si="28"/>
        <v>0.15968290192205359</v>
      </c>
    </row>
    <row r="1262" spans="2:4" x14ac:dyDescent="0.25">
      <c r="B1262" s="12">
        <v>36577</v>
      </c>
      <c r="C1262" s="18">
        <v>0.83431599999999995</v>
      </c>
      <c r="D1262">
        <f t="shared" si="28"/>
        <v>-7.8662815379620943E-3</v>
      </c>
    </row>
    <row r="1263" spans="2:4" x14ac:dyDescent="0.25">
      <c r="B1263" s="12">
        <v>36570</v>
      </c>
      <c r="C1263" s="18">
        <v>0.84093099999999998</v>
      </c>
      <c r="D1263">
        <f t="shared" si="28"/>
        <v>2.2989344710005577E-2</v>
      </c>
    </row>
    <row r="1264" spans="2:4" x14ac:dyDescent="0.25">
      <c r="B1264" s="12">
        <v>36563</v>
      </c>
      <c r="C1264" s="18">
        <v>0.82203300000000001</v>
      </c>
      <c r="D1264">
        <f t="shared" si="28"/>
        <v>6.9442062609326172E-3</v>
      </c>
    </row>
    <row r="1265" spans="2:4" x14ac:dyDescent="0.25">
      <c r="B1265" s="12">
        <v>36556</v>
      </c>
      <c r="C1265" s="18">
        <v>0.81636399999999998</v>
      </c>
      <c r="D1265">
        <f t="shared" si="28"/>
        <v>6.2730415946345541E-2</v>
      </c>
    </row>
    <row r="1266" spans="2:4" x14ac:dyDescent="0.25">
      <c r="B1266" s="12">
        <v>36549</v>
      </c>
      <c r="C1266" s="18">
        <v>0.76817599999999997</v>
      </c>
      <c r="D1266">
        <f t="shared" si="28"/>
        <v>-8.7029639780224266E-2</v>
      </c>
    </row>
    <row r="1267" spans="2:4" x14ac:dyDescent="0.25">
      <c r="B1267" s="12">
        <v>36542</v>
      </c>
      <c r="C1267" s="18">
        <v>0.84140300000000001</v>
      </c>
      <c r="D1267">
        <f t="shared" si="28"/>
        <v>0.10827727644530616</v>
      </c>
    </row>
    <row r="1268" spans="2:4" x14ac:dyDescent="0.25">
      <c r="B1268" s="12">
        <v>36535</v>
      </c>
      <c r="C1268" s="18">
        <v>0.75919899999999996</v>
      </c>
      <c r="D1268">
        <f t="shared" si="28"/>
        <v>9.421456616226509E-3</v>
      </c>
    </row>
    <row r="1269" spans="2:4" x14ac:dyDescent="0.25">
      <c r="B1269" s="12">
        <v>36528</v>
      </c>
      <c r="C1269" s="18">
        <v>0.75211300000000003</v>
      </c>
      <c r="D1269">
        <f t="shared" si="28"/>
        <v>-3.221892242444202E-2</v>
      </c>
    </row>
    <row r="1270" spans="2:4" x14ac:dyDescent="0.25">
      <c r="B1270" s="12">
        <v>36521</v>
      </c>
      <c r="C1270" s="18">
        <v>0.77715199999999995</v>
      </c>
      <c r="D1270">
        <f t="shared" si="28"/>
        <v>-6.6428154186942701E-3</v>
      </c>
    </row>
    <row r="1271" spans="2:4" x14ac:dyDescent="0.25">
      <c r="B1271" s="12">
        <v>36514</v>
      </c>
      <c r="C1271" s="18">
        <v>0.78234899999999996</v>
      </c>
      <c r="D1271">
        <f t="shared" si="28"/>
        <v>3.5001031893445056E-2</v>
      </c>
    </row>
    <row r="1272" spans="2:4" x14ac:dyDescent="0.25">
      <c r="B1272" s="12">
        <v>36507</v>
      </c>
      <c r="C1272" s="18">
        <v>0.75589200000000001</v>
      </c>
      <c r="D1272">
        <f t="shared" si="28"/>
        <v>-2.9126512871691435E-2</v>
      </c>
    </row>
    <row r="1273" spans="2:4" x14ac:dyDescent="0.25">
      <c r="B1273" s="12">
        <v>36500</v>
      </c>
      <c r="C1273" s="18">
        <v>0.77856899999999996</v>
      </c>
      <c r="D1273">
        <f t="shared" si="28"/>
        <v>-0.10434775606366686</v>
      </c>
    </row>
    <row r="1274" spans="2:4" x14ac:dyDescent="0.25">
      <c r="B1274" s="12">
        <v>36493</v>
      </c>
      <c r="C1274" s="18">
        <v>0.86927600000000005</v>
      </c>
      <c r="D1274">
        <f t="shared" si="28"/>
        <v>0.20973043683983472</v>
      </c>
    </row>
    <row r="1275" spans="2:4" x14ac:dyDescent="0.25">
      <c r="B1275" s="12">
        <v>36486</v>
      </c>
      <c r="C1275" s="18">
        <v>0.71857000000000004</v>
      </c>
      <c r="D1275">
        <f t="shared" si="28"/>
        <v>2.8397316266129291E-2</v>
      </c>
    </row>
    <row r="1276" spans="2:4" x14ac:dyDescent="0.25">
      <c r="B1276" s="12">
        <v>36479</v>
      </c>
      <c r="C1276" s="18">
        <v>0.69872800000000002</v>
      </c>
      <c r="D1276">
        <f t="shared" si="28"/>
        <v>1.9999182515167302E-2</v>
      </c>
    </row>
    <row r="1277" spans="2:4" x14ac:dyDescent="0.25">
      <c r="B1277" s="12">
        <v>36472</v>
      </c>
      <c r="C1277" s="18">
        <v>0.68502799999999997</v>
      </c>
      <c r="D1277">
        <f t="shared" si="28"/>
        <v>2.6186920171912931E-2</v>
      </c>
    </row>
    <row r="1278" spans="2:4" x14ac:dyDescent="0.25">
      <c r="B1278" s="12">
        <v>36465</v>
      </c>
      <c r="C1278" s="18">
        <v>0.667547</v>
      </c>
      <c r="D1278">
        <f t="shared" si="28"/>
        <v>0.10218291150630976</v>
      </c>
    </row>
    <row r="1279" spans="2:4" x14ac:dyDescent="0.25">
      <c r="B1279" s="12">
        <v>36458</v>
      </c>
      <c r="C1279" s="18">
        <v>0.60565899999999995</v>
      </c>
      <c r="D1279">
        <f t="shared" si="28"/>
        <v>8.3685818983409765E-2</v>
      </c>
    </row>
    <row r="1280" spans="2:4" x14ac:dyDescent="0.25">
      <c r="B1280" s="12">
        <v>36451</v>
      </c>
      <c r="C1280" s="18">
        <v>0.55888800000000005</v>
      </c>
      <c r="D1280">
        <f t="shared" si="28"/>
        <v>-8.3834120220789288E-3</v>
      </c>
    </row>
    <row r="1281" spans="2:4" x14ac:dyDescent="0.25">
      <c r="B1281" s="12">
        <v>36444</v>
      </c>
      <c r="C1281" s="18">
        <v>0.56361300000000003</v>
      </c>
      <c r="D1281">
        <f t="shared" si="28"/>
        <v>0.1372772563919924</v>
      </c>
    </row>
    <row r="1282" spans="2:4" x14ac:dyDescent="0.25">
      <c r="B1282" s="12">
        <v>36437</v>
      </c>
      <c r="C1282" s="18">
        <v>0.49558099999999999</v>
      </c>
      <c r="D1282">
        <f t="shared" si="28"/>
        <v>6.2277210107882119E-2</v>
      </c>
    </row>
    <row r="1283" spans="2:4" x14ac:dyDescent="0.25">
      <c r="B1283" s="12">
        <v>36430</v>
      </c>
      <c r="C1283" s="18">
        <v>0.46652700000000003</v>
      </c>
      <c r="D1283">
        <f t="shared" ref="D1283:D1346" si="29">C1283/C1284-1</f>
        <v>-4.9566370653774894E-2</v>
      </c>
    </row>
    <row r="1284" spans="2:4" x14ac:dyDescent="0.25">
      <c r="B1284" s="12">
        <v>36423</v>
      </c>
      <c r="C1284" s="18">
        <v>0.49085699999999999</v>
      </c>
      <c r="D1284">
        <f t="shared" si="29"/>
        <v>-0.15597224729823844</v>
      </c>
    </row>
    <row r="1285" spans="2:4" x14ac:dyDescent="0.25">
      <c r="B1285" s="12">
        <v>36416</v>
      </c>
      <c r="C1285" s="18">
        <v>0.581565</v>
      </c>
      <c r="D1285">
        <f t="shared" si="29"/>
        <v>-6.4560326918871036E-3</v>
      </c>
    </row>
    <row r="1286" spans="2:4" x14ac:dyDescent="0.25">
      <c r="B1286" s="12">
        <v>36409</v>
      </c>
      <c r="C1286" s="18">
        <v>0.58534399999999998</v>
      </c>
      <c r="D1286">
        <f t="shared" si="29"/>
        <v>5.3570946450652634E-2</v>
      </c>
    </row>
    <row r="1287" spans="2:4" x14ac:dyDescent="0.25">
      <c r="B1287" s="12">
        <v>36402</v>
      </c>
      <c r="C1287" s="18">
        <v>0.55558099999999999</v>
      </c>
      <c r="D1287">
        <f t="shared" si="29"/>
        <v>0.13513607388035309</v>
      </c>
    </row>
    <row r="1288" spans="2:4" x14ac:dyDescent="0.25">
      <c r="B1288" s="12">
        <v>36395</v>
      </c>
      <c r="C1288" s="18">
        <v>0.48943999999999999</v>
      </c>
      <c r="D1288">
        <f t="shared" si="29"/>
        <v>9.3979803037143927E-2</v>
      </c>
    </row>
    <row r="1289" spans="2:4" x14ac:dyDescent="0.25">
      <c r="B1289" s="12">
        <v>36388</v>
      </c>
      <c r="C1289" s="18">
        <v>0.44739400000000001</v>
      </c>
      <c r="D1289">
        <f t="shared" si="29"/>
        <v>-1.4568025233035575E-2</v>
      </c>
    </row>
    <row r="1290" spans="2:4" x14ac:dyDescent="0.25">
      <c r="B1290" s="12">
        <v>36381</v>
      </c>
      <c r="C1290" s="18">
        <v>0.45400800000000002</v>
      </c>
      <c r="D1290">
        <f t="shared" si="29"/>
        <v>0.10969943318333919</v>
      </c>
    </row>
    <row r="1291" spans="2:4" x14ac:dyDescent="0.25">
      <c r="B1291" s="12">
        <v>36374</v>
      </c>
      <c r="C1291" s="18">
        <v>0.40912700000000002</v>
      </c>
      <c r="D1291">
        <f t="shared" si="29"/>
        <v>-2.8058763998498493E-2</v>
      </c>
    </row>
    <row r="1292" spans="2:4" x14ac:dyDescent="0.25">
      <c r="B1292" s="12">
        <v>36367</v>
      </c>
      <c r="C1292" s="18">
        <v>0.42093799999999998</v>
      </c>
      <c r="D1292">
        <f t="shared" si="29"/>
        <v>4.4550045287045315E-2</v>
      </c>
    </row>
    <row r="1293" spans="2:4" x14ac:dyDescent="0.25">
      <c r="B1293" s="12">
        <v>36360</v>
      </c>
      <c r="C1293" s="18">
        <v>0.40298499999999998</v>
      </c>
      <c r="D1293">
        <f t="shared" si="29"/>
        <v>4.7121006245403052E-3</v>
      </c>
    </row>
    <row r="1294" spans="2:4" x14ac:dyDescent="0.25">
      <c r="B1294" s="12">
        <v>36353</v>
      </c>
      <c r="C1294" s="18">
        <v>0.40109499999999998</v>
      </c>
      <c r="D1294">
        <f t="shared" si="29"/>
        <v>-4.60680437135077E-2</v>
      </c>
    </row>
    <row r="1295" spans="2:4" x14ac:dyDescent="0.25">
      <c r="B1295" s="12">
        <v>36346</v>
      </c>
      <c r="C1295" s="18">
        <v>0.42046499999999998</v>
      </c>
      <c r="D1295">
        <f t="shared" si="29"/>
        <v>0.20108149180739954</v>
      </c>
    </row>
    <row r="1296" spans="2:4" x14ac:dyDescent="0.25">
      <c r="B1296" s="12">
        <v>36339</v>
      </c>
      <c r="C1296" s="18">
        <v>0.35007199999999999</v>
      </c>
      <c r="D1296">
        <f t="shared" si="29"/>
        <v>9.7776049571641765E-2</v>
      </c>
    </row>
    <row r="1297" spans="2:4" x14ac:dyDescent="0.25">
      <c r="B1297" s="12">
        <v>36332</v>
      </c>
      <c r="C1297" s="18">
        <v>0.31889200000000001</v>
      </c>
      <c r="D1297">
        <f t="shared" si="29"/>
        <v>-0.10477409647009939</v>
      </c>
    </row>
    <row r="1298" spans="2:4" x14ac:dyDescent="0.25">
      <c r="B1298" s="12">
        <v>36325</v>
      </c>
      <c r="C1298" s="18">
        <v>0.35621399999999998</v>
      </c>
      <c r="D1298">
        <f t="shared" si="29"/>
        <v>1.4802659692665365E-2</v>
      </c>
    </row>
    <row r="1299" spans="2:4" x14ac:dyDescent="0.25">
      <c r="B1299" s="12">
        <v>36318</v>
      </c>
      <c r="C1299" s="18">
        <v>0.351018</v>
      </c>
      <c r="D1299">
        <f t="shared" si="29"/>
        <v>-3.5065727622095033E-2</v>
      </c>
    </row>
    <row r="1300" spans="2:4" x14ac:dyDescent="0.25">
      <c r="B1300" s="12">
        <v>36311</v>
      </c>
      <c r="C1300" s="18">
        <v>0.36377399999999999</v>
      </c>
      <c r="D1300">
        <f t="shared" si="29"/>
        <v>9.2201221983696735E-2</v>
      </c>
    </row>
    <row r="1301" spans="2:4" x14ac:dyDescent="0.25">
      <c r="B1301" s="12">
        <v>36304</v>
      </c>
      <c r="C1301" s="18">
        <v>0.333065</v>
      </c>
      <c r="D1301">
        <f t="shared" si="29"/>
        <v>2.8453570998434596E-3</v>
      </c>
    </row>
    <row r="1302" spans="2:4" x14ac:dyDescent="0.25">
      <c r="B1302" s="12">
        <v>36297</v>
      </c>
      <c r="C1302" s="18">
        <v>0.33212000000000003</v>
      </c>
      <c r="D1302">
        <f t="shared" si="29"/>
        <v>-9.8590751489890938E-3</v>
      </c>
    </row>
    <row r="1303" spans="2:4" x14ac:dyDescent="0.25">
      <c r="B1303" s="12">
        <v>36290</v>
      </c>
      <c r="C1303" s="18">
        <v>0.33542699999999998</v>
      </c>
      <c r="D1303">
        <f t="shared" si="29"/>
        <v>-3.269649474427927E-2</v>
      </c>
    </row>
    <row r="1304" spans="2:4" x14ac:dyDescent="0.25">
      <c r="B1304" s="12">
        <v>36283</v>
      </c>
      <c r="C1304" s="18">
        <v>0.34676499999999999</v>
      </c>
      <c r="D1304">
        <f t="shared" si="29"/>
        <v>-2.7177820597624747E-3</v>
      </c>
    </row>
    <row r="1305" spans="2:4" x14ac:dyDescent="0.25">
      <c r="B1305" s="12">
        <v>36276</v>
      </c>
      <c r="C1305" s="18">
        <v>0.34771000000000002</v>
      </c>
      <c r="D1305">
        <f t="shared" si="29"/>
        <v>0.17384332326181995</v>
      </c>
    </row>
    <row r="1306" spans="2:4" x14ac:dyDescent="0.25">
      <c r="B1306" s="12">
        <v>36269</v>
      </c>
      <c r="C1306" s="18">
        <v>0.29621500000000001</v>
      </c>
      <c r="D1306">
        <f t="shared" si="29"/>
        <v>0.1058203823510746</v>
      </c>
    </row>
    <row r="1307" spans="2:4" x14ac:dyDescent="0.25">
      <c r="B1307" s="12">
        <v>36262</v>
      </c>
      <c r="C1307" s="18">
        <v>0.26786900000000002</v>
      </c>
      <c r="D1307">
        <f t="shared" si="29"/>
        <v>-3.5714028582742197E-2</v>
      </c>
    </row>
    <row r="1308" spans="2:4" x14ac:dyDescent="0.25">
      <c r="B1308" s="12">
        <v>36255</v>
      </c>
      <c r="C1308" s="18">
        <v>0.27778999999999998</v>
      </c>
      <c r="D1308">
        <f t="shared" si="29"/>
        <v>1.9061314629081894E-2</v>
      </c>
    </row>
    <row r="1309" spans="2:4" x14ac:dyDescent="0.25">
      <c r="B1309" s="12">
        <v>36248</v>
      </c>
      <c r="C1309" s="18">
        <v>0.272594</v>
      </c>
      <c r="D1309">
        <f t="shared" si="29"/>
        <v>8.4588635043408411E-2</v>
      </c>
    </row>
    <row r="1310" spans="2:4" x14ac:dyDescent="0.25">
      <c r="B1310" s="12">
        <v>36241</v>
      </c>
      <c r="C1310" s="18">
        <v>0.251334</v>
      </c>
      <c r="D1310">
        <f t="shared" si="29"/>
        <v>-7.4637475120842289E-3</v>
      </c>
    </row>
    <row r="1311" spans="2:4" x14ac:dyDescent="0.25">
      <c r="B1311" s="12">
        <v>36234</v>
      </c>
      <c r="C1311" s="18">
        <v>0.253224</v>
      </c>
      <c r="D1311">
        <f t="shared" si="29"/>
        <v>9.4155352345115517E-3</v>
      </c>
    </row>
    <row r="1312" spans="2:4" x14ac:dyDescent="0.25">
      <c r="B1312" s="12">
        <v>36227</v>
      </c>
      <c r="C1312" s="18">
        <v>0.25086199999999997</v>
      </c>
      <c r="D1312">
        <f t="shared" si="29"/>
        <v>0</v>
      </c>
    </row>
    <row r="1313" spans="2:4" x14ac:dyDescent="0.25">
      <c r="B1313" s="12">
        <v>36220</v>
      </c>
      <c r="C1313" s="18">
        <v>0.25086199999999997</v>
      </c>
      <c r="D1313">
        <f t="shared" si="29"/>
        <v>-4.6677687206673313E-2</v>
      </c>
    </row>
    <row r="1314" spans="2:4" x14ac:dyDescent="0.25">
      <c r="B1314" s="12">
        <v>36213</v>
      </c>
      <c r="C1314" s="18">
        <v>0.26314500000000002</v>
      </c>
      <c r="D1314">
        <f t="shared" si="29"/>
        <v>-6.3864075390345554E-2</v>
      </c>
    </row>
    <row r="1315" spans="2:4" x14ac:dyDescent="0.25">
      <c r="B1315" s="12">
        <v>36206</v>
      </c>
      <c r="C1315" s="18">
        <v>0.28109699999999999</v>
      </c>
      <c r="D1315">
        <f t="shared" si="29"/>
        <v>-1.3268884465927444E-2</v>
      </c>
    </row>
    <row r="1316" spans="2:4" x14ac:dyDescent="0.25">
      <c r="B1316" s="12">
        <v>36199</v>
      </c>
      <c r="C1316" s="18">
        <v>0.28487699999999999</v>
      </c>
      <c r="D1316">
        <f t="shared" si="29"/>
        <v>3.786377348042147E-2</v>
      </c>
    </row>
    <row r="1317" spans="2:4" x14ac:dyDescent="0.25">
      <c r="B1317" s="12">
        <v>36192</v>
      </c>
      <c r="C1317" s="18">
        <v>0.27448400000000001</v>
      </c>
      <c r="D1317">
        <f t="shared" si="29"/>
        <v>-0.11836163091727858</v>
      </c>
    </row>
    <row r="1318" spans="2:4" x14ac:dyDescent="0.25">
      <c r="B1318" s="12">
        <v>36185</v>
      </c>
      <c r="C1318" s="18">
        <v>0.311334</v>
      </c>
      <c r="D1318">
        <f t="shared" si="29"/>
        <v>6.290712442131996E-2</v>
      </c>
    </row>
    <row r="1319" spans="2:4" x14ac:dyDescent="0.25">
      <c r="B1319" s="12">
        <v>36178</v>
      </c>
      <c r="C1319" s="18">
        <v>0.292908</v>
      </c>
      <c r="D1319">
        <f t="shared" si="29"/>
        <v>-6.2028064737189248E-2</v>
      </c>
    </row>
    <row r="1320" spans="2:4" x14ac:dyDescent="0.25">
      <c r="B1320" s="12">
        <v>36171</v>
      </c>
      <c r="C1320" s="18">
        <v>0.312278</v>
      </c>
      <c r="D1320">
        <f t="shared" si="29"/>
        <v>-8.1945718384722199E-2</v>
      </c>
    </row>
    <row r="1321" spans="2:4" x14ac:dyDescent="0.25">
      <c r="B1321" s="12">
        <v>36164</v>
      </c>
      <c r="C1321" s="18">
        <v>0.34015200000000001</v>
      </c>
      <c r="D1321">
        <f t="shared" si="29"/>
        <v>9.9239601477493444E-2</v>
      </c>
    </row>
    <row r="1322" spans="2:4" x14ac:dyDescent="0.25">
      <c r="B1322" s="12">
        <v>36157</v>
      </c>
      <c r="C1322" s="18">
        <v>0.30944300000000002</v>
      </c>
      <c r="D1322">
        <f t="shared" si="29"/>
        <v>4.299480597397265E-2</v>
      </c>
    </row>
    <row r="1323" spans="2:4" x14ac:dyDescent="0.25">
      <c r="B1323" s="12">
        <v>36150</v>
      </c>
      <c r="C1323" s="18">
        <v>0.29668699999999998</v>
      </c>
      <c r="D1323">
        <f t="shared" si="29"/>
        <v>0.11544852996465904</v>
      </c>
    </row>
    <row r="1324" spans="2:4" x14ac:dyDescent="0.25">
      <c r="B1324" s="12">
        <v>36143</v>
      </c>
      <c r="C1324" s="18">
        <v>0.26597999999999999</v>
      </c>
      <c r="D1324">
        <f t="shared" si="29"/>
        <v>4.2596810041040767E-2</v>
      </c>
    </row>
    <row r="1325" spans="2:4" x14ac:dyDescent="0.25">
      <c r="B1325" s="12">
        <v>36136</v>
      </c>
      <c r="C1325" s="18">
        <v>0.25511299999999998</v>
      </c>
      <c r="D1325">
        <f t="shared" si="29"/>
        <v>3.053058916200424E-2</v>
      </c>
    </row>
    <row r="1326" spans="2:4" x14ac:dyDescent="0.25">
      <c r="B1326" s="12">
        <v>36129</v>
      </c>
      <c r="C1326" s="18">
        <v>0.247555</v>
      </c>
      <c r="D1326">
        <f t="shared" si="29"/>
        <v>-6.5953553304280654E-2</v>
      </c>
    </row>
    <row r="1327" spans="2:4" x14ac:dyDescent="0.25">
      <c r="B1327" s="12">
        <v>36122</v>
      </c>
      <c r="C1327" s="18">
        <v>0.26503500000000002</v>
      </c>
      <c r="D1327">
        <f t="shared" si="29"/>
        <v>-7.0769207714554971E-3</v>
      </c>
    </row>
    <row r="1328" spans="2:4" x14ac:dyDescent="0.25">
      <c r="B1328" s="12">
        <v>36115</v>
      </c>
      <c r="C1328" s="18">
        <v>0.26692399999999999</v>
      </c>
      <c r="D1328">
        <f t="shared" si="29"/>
        <v>-1.0509380595272177E-2</v>
      </c>
    </row>
    <row r="1329" spans="2:4" x14ac:dyDescent="0.25">
      <c r="B1329" s="12">
        <v>36108</v>
      </c>
      <c r="C1329" s="18">
        <v>0.26975900000000003</v>
      </c>
      <c r="D1329">
        <f t="shared" si="29"/>
        <v>-6.2399204760315907E-2</v>
      </c>
    </row>
    <row r="1330" spans="2:4" x14ac:dyDescent="0.25">
      <c r="B1330" s="12">
        <v>36101</v>
      </c>
      <c r="C1330" s="18">
        <v>0.28771200000000002</v>
      </c>
      <c r="D1330">
        <f t="shared" si="29"/>
        <v>2.5254342984409872E-2</v>
      </c>
    </row>
    <row r="1331" spans="2:4" x14ac:dyDescent="0.25">
      <c r="B1331" s="12">
        <v>36094</v>
      </c>
      <c r="C1331" s="18">
        <v>0.28062500000000001</v>
      </c>
      <c r="D1331">
        <f t="shared" si="29"/>
        <v>4.5777574056890424E-2</v>
      </c>
    </row>
    <row r="1332" spans="2:4" x14ac:dyDescent="0.25">
      <c r="B1332" s="12">
        <v>36087</v>
      </c>
      <c r="C1332" s="18">
        <v>0.268341</v>
      </c>
      <c r="D1332">
        <f t="shared" si="29"/>
        <v>-3.2370780115246856E-2</v>
      </c>
    </row>
    <row r="1333" spans="2:4" x14ac:dyDescent="0.25">
      <c r="B1333" s="12">
        <v>36080</v>
      </c>
      <c r="C1333" s="18">
        <v>0.27731800000000001</v>
      </c>
      <c r="D1333">
        <f t="shared" si="29"/>
        <v>4.4484702851525615E-2</v>
      </c>
    </row>
    <row r="1334" spans="2:4" x14ac:dyDescent="0.25">
      <c r="B1334" s="12">
        <v>36073</v>
      </c>
      <c r="C1334" s="18">
        <v>0.26550699999999999</v>
      </c>
      <c r="D1334">
        <f t="shared" si="29"/>
        <v>1.7808968626784605E-3</v>
      </c>
    </row>
    <row r="1335" spans="2:4" x14ac:dyDescent="0.25">
      <c r="B1335" s="12">
        <v>36066</v>
      </c>
      <c r="C1335" s="18">
        <v>0.26503500000000002</v>
      </c>
      <c r="D1335">
        <f t="shared" si="29"/>
        <v>-9.5159572288909811E-2</v>
      </c>
    </row>
    <row r="1336" spans="2:4" x14ac:dyDescent="0.25">
      <c r="B1336" s="12">
        <v>36059</v>
      </c>
      <c r="C1336" s="18">
        <v>0.292908</v>
      </c>
      <c r="D1336">
        <f t="shared" si="29"/>
        <v>5.4422405414161767E-2</v>
      </c>
    </row>
    <row r="1337" spans="2:4" x14ac:dyDescent="0.25">
      <c r="B1337" s="12">
        <v>36052</v>
      </c>
      <c r="C1337" s="18">
        <v>0.27778999999999998</v>
      </c>
      <c r="D1337">
        <f t="shared" si="29"/>
        <v>-2.3259084755893999E-2</v>
      </c>
    </row>
    <row r="1338" spans="2:4" x14ac:dyDescent="0.25">
      <c r="B1338" s="12">
        <v>36045</v>
      </c>
      <c r="C1338" s="18">
        <v>0.28440500000000002</v>
      </c>
      <c r="D1338">
        <f t="shared" si="29"/>
        <v>7.1177031114057376E-2</v>
      </c>
    </row>
    <row r="1339" spans="2:4" x14ac:dyDescent="0.25">
      <c r="B1339" s="12">
        <v>36038</v>
      </c>
      <c r="C1339" s="18">
        <v>0.26550699999999999</v>
      </c>
      <c r="D1339">
        <f t="shared" si="29"/>
        <v>2.7420372183375008E-2</v>
      </c>
    </row>
    <row r="1340" spans="2:4" x14ac:dyDescent="0.25">
      <c r="B1340" s="12">
        <v>36031</v>
      </c>
      <c r="C1340" s="18">
        <v>0.25842100000000001</v>
      </c>
      <c r="D1340">
        <f t="shared" si="29"/>
        <v>-0.20494163687491151</v>
      </c>
    </row>
    <row r="1341" spans="2:4" x14ac:dyDescent="0.25">
      <c r="B1341" s="12">
        <v>36024</v>
      </c>
      <c r="C1341" s="18">
        <v>0.32503399999999999</v>
      </c>
      <c r="D1341">
        <f t="shared" si="29"/>
        <v>6.1730734052839242E-2</v>
      </c>
    </row>
    <row r="1342" spans="2:4" x14ac:dyDescent="0.25">
      <c r="B1342" s="12">
        <v>36017</v>
      </c>
      <c r="C1342" s="18">
        <v>0.30613600000000002</v>
      </c>
      <c r="D1342">
        <f t="shared" si="29"/>
        <v>0.10958640961794264</v>
      </c>
    </row>
    <row r="1343" spans="2:4" x14ac:dyDescent="0.25">
      <c r="B1343" s="12">
        <v>36010</v>
      </c>
      <c r="C1343" s="18">
        <v>0.27590100000000001</v>
      </c>
      <c r="D1343">
        <f t="shared" si="29"/>
        <v>5.4151638342095465E-2</v>
      </c>
    </row>
    <row r="1344" spans="2:4" x14ac:dyDescent="0.25">
      <c r="B1344" s="12">
        <v>36003</v>
      </c>
      <c r="C1344" s="18">
        <v>0.26172800000000002</v>
      </c>
      <c r="D1344">
        <f t="shared" si="29"/>
        <v>-1.8001525553011932E-3</v>
      </c>
    </row>
    <row r="1345" spans="2:4" x14ac:dyDescent="0.25">
      <c r="B1345" s="12">
        <v>35996</v>
      </c>
      <c r="C1345" s="18">
        <v>0.26219999999999999</v>
      </c>
      <c r="D1345">
        <f t="shared" si="29"/>
        <v>-5.9321577842753936E-2</v>
      </c>
    </row>
    <row r="1346" spans="2:4" x14ac:dyDescent="0.25">
      <c r="B1346" s="12">
        <v>35989</v>
      </c>
      <c r="C1346" s="18">
        <v>0.27873500000000001</v>
      </c>
      <c r="D1346">
        <f t="shared" si="29"/>
        <v>0.1500961387699189</v>
      </c>
    </row>
    <row r="1347" spans="2:4" x14ac:dyDescent="0.25">
      <c r="B1347" s="12">
        <v>35982</v>
      </c>
      <c r="C1347" s="18">
        <v>0.24235799999999999</v>
      </c>
      <c r="D1347">
        <f t="shared" ref="D1347:D1410" si="30">C1347/C1348-1</f>
        <v>0.10560241595919884</v>
      </c>
    </row>
    <row r="1348" spans="2:4" x14ac:dyDescent="0.25">
      <c r="B1348" s="12">
        <v>35975</v>
      </c>
      <c r="C1348" s="18">
        <v>0.21920899999999999</v>
      </c>
      <c r="D1348">
        <f t="shared" si="30"/>
        <v>2.882661322494795E-2</v>
      </c>
    </row>
    <row r="1349" spans="2:4" x14ac:dyDescent="0.25">
      <c r="B1349" s="12">
        <v>35968</v>
      </c>
      <c r="C1349" s="18">
        <v>0.21306700000000001</v>
      </c>
      <c r="D1349">
        <f t="shared" si="30"/>
        <v>4.1571545196345427E-2</v>
      </c>
    </row>
    <row r="1350" spans="2:4" x14ac:dyDescent="0.25">
      <c r="B1350" s="12">
        <v>35961</v>
      </c>
      <c r="C1350" s="18">
        <v>0.20456299999999999</v>
      </c>
      <c r="D1350">
        <f t="shared" si="30"/>
        <v>-3.7780756838119434E-2</v>
      </c>
    </row>
    <row r="1351" spans="2:4" x14ac:dyDescent="0.25">
      <c r="B1351" s="12">
        <v>35954</v>
      </c>
      <c r="C1351" s="18">
        <v>0.21259500000000001</v>
      </c>
      <c r="D1351">
        <f t="shared" si="30"/>
        <v>4.6513345081862445E-2</v>
      </c>
    </row>
    <row r="1352" spans="2:4" x14ac:dyDescent="0.25">
      <c r="B1352" s="12">
        <v>35947</v>
      </c>
      <c r="C1352" s="18">
        <v>0.20314599999999999</v>
      </c>
      <c r="D1352">
        <f t="shared" si="30"/>
        <v>9.3910243669754756E-3</v>
      </c>
    </row>
    <row r="1353" spans="2:4" x14ac:dyDescent="0.25">
      <c r="B1353" s="12">
        <v>35940</v>
      </c>
      <c r="C1353" s="18">
        <v>0.20125599999999999</v>
      </c>
      <c r="D1353">
        <f t="shared" si="30"/>
        <v>-4.4844688070999839E-2</v>
      </c>
    </row>
    <row r="1354" spans="2:4" x14ac:dyDescent="0.25">
      <c r="B1354" s="12">
        <v>35933</v>
      </c>
      <c r="C1354" s="18">
        <v>0.210705</v>
      </c>
      <c r="D1354">
        <f t="shared" si="30"/>
        <v>-5.7083786432531758E-2</v>
      </c>
    </row>
    <row r="1355" spans="2:4" x14ac:dyDescent="0.25">
      <c r="B1355" s="12">
        <v>35926</v>
      </c>
      <c r="C1355" s="18">
        <v>0.22346099999999999</v>
      </c>
      <c r="D1355">
        <f t="shared" si="30"/>
        <v>-2.8742926188965345E-2</v>
      </c>
    </row>
    <row r="1356" spans="2:4" x14ac:dyDescent="0.25">
      <c r="B1356" s="12">
        <v>35919</v>
      </c>
      <c r="C1356" s="18">
        <v>0.230074</v>
      </c>
      <c r="D1356">
        <f t="shared" si="30"/>
        <v>8.7049373966453958E-2</v>
      </c>
    </row>
    <row r="1357" spans="2:4" x14ac:dyDescent="0.25">
      <c r="B1357" s="12">
        <v>35912</v>
      </c>
      <c r="C1357" s="18">
        <v>0.21165</v>
      </c>
      <c r="D1357">
        <f t="shared" si="30"/>
        <v>2.2398272539150277E-3</v>
      </c>
    </row>
    <row r="1358" spans="2:4" x14ac:dyDescent="0.25">
      <c r="B1358" s="12">
        <v>35905</v>
      </c>
      <c r="C1358" s="18">
        <v>0.211177</v>
      </c>
      <c r="D1358">
        <f t="shared" si="30"/>
        <v>0</v>
      </c>
    </row>
    <row r="1359" spans="2:4" x14ac:dyDescent="0.25">
      <c r="B1359" s="12">
        <v>35898</v>
      </c>
      <c r="C1359" s="18">
        <v>0.211177</v>
      </c>
      <c r="D1359">
        <f t="shared" si="30"/>
        <v>9.0238412373901511E-2</v>
      </c>
    </row>
    <row r="1360" spans="2:4" x14ac:dyDescent="0.25">
      <c r="B1360" s="12">
        <v>35891</v>
      </c>
      <c r="C1360" s="18">
        <v>0.19369800000000001</v>
      </c>
      <c r="D1360">
        <f t="shared" si="30"/>
        <v>-5.3113221843637315E-2</v>
      </c>
    </row>
    <row r="1361" spans="2:4" x14ac:dyDescent="0.25">
      <c r="B1361" s="12">
        <v>35884</v>
      </c>
      <c r="C1361" s="18">
        <v>0.20456299999999999</v>
      </c>
      <c r="D1361">
        <f t="shared" si="30"/>
        <v>4.6410435226749147E-3</v>
      </c>
    </row>
    <row r="1362" spans="2:4" x14ac:dyDescent="0.25">
      <c r="B1362" s="12">
        <v>35877</v>
      </c>
      <c r="C1362" s="18">
        <v>0.20361799999999999</v>
      </c>
      <c r="D1362">
        <f t="shared" si="30"/>
        <v>2.132248566713657E-2</v>
      </c>
    </row>
    <row r="1363" spans="2:4" x14ac:dyDescent="0.25">
      <c r="B1363" s="12">
        <v>35870</v>
      </c>
      <c r="C1363" s="18">
        <v>0.19936699999999999</v>
      </c>
      <c r="D1363">
        <f t="shared" si="30"/>
        <v>-2.7648803137010125E-2</v>
      </c>
    </row>
    <row r="1364" spans="2:4" x14ac:dyDescent="0.25">
      <c r="B1364" s="12">
        <v>35863</v>
      </c>
      <c r="C1364" s="18">
        <v>0.205036</v>
      </c>
      <c r="D1364">
        <f t="shared" si="30"/>
        <v>0.10997666751479263</v>
      </c>
    </row>
    <row r="1365" spans="2:4" x14ac:dyDescent="0.25">
      <c r="B1365" s="12">
        <v>35856</v>
      </c>
      <c r="C1365" s="18">
        <v>0.184721</v>
      </c>
      <c r="D1365">
        <f t="shared" si="30"/>
        <v>3.4387949378429816E-2</v>
      </c>
    </row>
    <row r="1366" spans="2:4" x14ac:dyDescent="0.25">
      <c r="B1366" s="12">
        <v>35849</v>
      </c>
      <c r="C1366" s="18">
        <v>0.17857999999999999</v>
      </c>
      <c r="D1366">
        <f t="shared" si="30"/>
        <v>0.18125653203508429</v>
      </c>
    </row>
    <row r="1367" spans="2:4" x14ac:dyDescent="0.25">
      <c r="B1367" s="12">
        <v>35842</v>
      </c>
      <c r="C1367" s="18">
        <v>0.15117800000000001</v>
      </c>
      <c r="D1367">
        <f t="shared" si="30"/>
        <v>2.5637894422621654E-2</v>
      </c>
    </row>
    <row r="1368" spans="2:4" x14ac:dyDescent="0.25">
      <c r="B1368" s="12">
        <v>35835</v>
      </c>
      <c r="C1368" s="18">
        <v>0.147399</v>
      </c>
      <c r="D1368">
        <f t="shared" si="30"/>
        <v>5.4054633867276936E-2</v>
      </c>
    </row>
    <row r="1369" spans="2:4" x14ac:dyDescent="0.25">
      <c r="B1369" s="12">
        <v>35828</v>
      </c>
      <c r="C1369" s="18">
        <v>0.13983999999999999</v>
      </c>
      <c r="D1369">
        <f t="shared" si="30"/>
        <v>1.0244036352602848E-2</v>
      </c>
    </row>
    <row r="1370" spans="2:4" x14ac:dyDescent="0.25">
      <c r="B1370" s="12">
        <v>35821</v>
      </c>
      <c r="C1370" s="18">
        <v>0.13842199999999999</v>
      </c>
      <c r="D1370">
        <f t="shared" si="30"/>
        <v>-6.0902719828492824E-2</v>
      </c>
    </row>
    <row r="1371" spans="2:4" x14ac:dyDescent="0.25">
      <c r="B1371" s="12">
        <v>35814</v>
      </c>
      <c r="C1371" s="18">
        <v>0.147399</v>
      </c>
      <c r="D1371">
        <f t="shared" si="30"/>
        <v>3.6546602720074262E-2</v>
      </c>
    </row>
    <row r="1372" spans="2:4" x14ac:dyDescent="0.25">
      <c r="B1372" s="12">
        <v>35807</v>
      </c>
      <c r="C1372" s="18">
        <v>0.142202</v>
      </c>
      <c r="D1372">
        <f t="shared" si="30"/>
        <v>3.436186153420917E-2</v>
      </c>
    </row>
    <row r="1373" spans="2:4" x14ac:dyDescent="0.25">
      <c r="B1373" s="12">
        <v>35800</v>
      </c>
      <c r="C1373" s="18">
        <v>0.13747799999999999</v>
      </c>
      <c r="D1373">
        <f t="shared" si="30"/>
        <v>0.11923602969910108</v>
      </c>
    </row>
    <row r="1374" spans="2:4" x14ac:dyDescent="0.25">
      <c r="B1374" s="12">
        <v>35793</v>
      </c>
      <c r="C1374" s="18">
        <v>0.122832</v>
      </c>
      <c r="D1374">
        <f t="shared" si="30"/>
        <v>0.22065429105219225</v>
      </c>
    </row>
    <row r="1375" spans="2:4" x14ac:dyDescent="0.25">
      <c r="B1375" s="12">
        <v>35786</v>
      </c>
      <c r="C1375" s="18">
        <v>0.100628</v>
      </c>
      <c r="D1375">
        <f t="shared" si="30"/>
        <v>-2.7401099910112858E-2</v>
      </c>
    </row>
    <row r="1376" spans="2:4" x14ac:dyDescent="0.25">
      <c r="B1376" s="12">
        <v>35779</v>
      </c>
      <c r="C1376" s="18">
        <v>0.103463</v>
      </c>
      <c r="D1376">
        <f t="shared" si="30"/>
        <v>-3.097311979020323E-2</v>
      </c>
    </row>
    <row r="1377" spans="2:4" x14ac:dyDescent="0.25">
      <c r="B1377" s="12">
        <v>35772</v>
      </c>
      <c r="C1377" s="18">
        <v>0.10677</v>
      </c>
      <c r="D1377">
        <f t="shared" si="30"/>
        <v>-0.10671407655302234</v>
      </c>
    </row>
    <row r="1378" spans="2:4" x14ac:dyDescent="0.25">
      <c r="B1378" s="12">
        <v>35765</v>
      </c>
      <c r="C1378" s="18">
        <v>0.11952500000000001</v>
      </c>
      <c r="D1378">
        <f t="shared" si="30"/>
        <v>-0.10915920728026174</v>
      </c>
    </row>
    <row r="1379" spans="2:4" x14ac:dyDescent="0.25">
      <c r="B1379" s="12">
        <v>35758</v>
      </c>
      <c r="C1379" s="18">
        <v>0.13417100000000001</v>
      </c>
      <c r="D1379">
        <f t="shared" si="30"/>
        <v>-2.4054757852165265E-2</v>
      </c>
    </row>
    <row r="1380" spans="2:4" x14ac:dyDescent="0.25">
      <c r="B1380" s="12">
        <v>35751</v>
      </c>
      <c r="C1380" s="18">
        <v>0.13747799999999999</v>
      </c>
      <c r="D1380">
        <f t="shared" si="30"/>
        <v>-1.3561219218184983E-2</v>
      </c>
    </row>
    <row r="1381" spans="2:4" x14ac:dyDescent="0.25">
      <c r="B1381" s="12">
        <v>35744</v>
      </c>
      <c r="C1381" s="18">
        <v>0.13936799999999999</v>
      </c>
      <c r="D1381">
        <f t="shared" si="30"/>
        <v>-6.6454996684283563E-2</v>
      </c>
    </row>
    <row r="1382" spans="2:4" x14ac:dyDescent="0.25">
      <c r="B1382" s="12">
        <v>35737</v>
      </c>
      <c r="C1382" s="18">
        <v>0.14928900000000001</v>
      </c>
      <c r="D1382">
        <f t="shared" si="30"/>
        <v>0.15963429601205559</v>
      </c>
    </row>
    <row r="1383" spans="2:4" x14ac:dyDescent="0.25">
      <c r="B1383" s="12">
        <v>35730</v>
      </c>
      <c r="C1383" s="18">
        <v>0.12873799999999999</v>
      </c>
      <c r="D1383">
        <f t="shared" si="30"/>
        <v>2.8308065881751387E-2</v>
      </c>
    </row>
    <row r="1384" spans="2:4" x14ac:dyDescent="0.25">
      <c r="B1384" s="12">
        <v>35723</v>
      </c>
      <c r="C1384" s="18">
        <v>0.125194</v>
      </c>
      <c r="D1384">
        <f t="shared" si="30"/>
        <v>-0.17702663616523373</v>
      </c>
    </row>
    <row r="1385" spans="2:4" x14ac:dyDescent="0.25">
      <c r="B1385" s="12">
        <v>35716</v>
      </c>
      <c r="C1385" s="18">
        <v>0.15212400000000001</v>
      </c>
      <c r="D1385">
        <f t="shared" si="30"/>
        <v>-0.11294338544430382</v>
      </c>
    </row>
    <row r="1386" spans="2:4" x14ac:dyDescent="0.25">
      <c r="B1386" s="12">
        <v>35709</v>
      </c>
      <c r="C1386" s="18">
        <v>0.17149300000000001</v>
      </c>
      <c r="D1386">
        <f t="shared" si="30"/>
        <v>2.5418256179667864E-2</v>
      </c>
    </row>
    <row r="1387" spans="2:4" x14ac:dyDescent="0.25">
      <c r="B1387" s="12">
        <v>35702</v>
      </c>
      <c r="C1387" s="18">
        <v>0.167242</v>
      </c>
      <c r="D1387">
        <f t="shared" si="30"/>
        <v>3.8131831979093755E-2</v>
      </c>
    </row>
    <row r="1388" spans="2:4" x14ac:dyDescent="0.25">
      <c r="B1388" s="12">
        <v>35695</v>
      </c>
      <c r="C1388" s="18">
        <v>0.16109899999999999</v>
      </c>
      <c r="D1388">
        <f t="shared" si="30"/>
        <v>-2.8494065997684337E-2</v>
      </c>
    </row>
    <row r="1389" spans="2:4" x14ac:dyDescent="0.25">
      <c r="B1389" s="12">
        <v>35688</v>
      </c>
      <c r="C1389" s="18">
        <v>0.165824</v>
      </c>
      <c r="D1389">
        <f t="shared" si="30"/>
        <v>-5.6665207562556219E-3</v>
      </c>
    </row>
    <row r="1390" spans="2:4" x14ac:dyDescent="0.25">
      <c r="B1390" s="12">
        <v>35681</v>
      </c>
      <c r="C1390" s="18">
        <v>0.166769</v>
      </c>
      <c r="D1390">
        <f t="shared" si="30"/>
        <v>-5.6345922224739775E-3</v>
      </c>
    </row>
    <row r="1391" spans="2:4" x14ac:dyDescent="0.25">
      <c r="B1391" s="12">
        <v>35674</v>
      </c>
      <c r="C1391" s="18">
        <v>0.167714</v>
      </c>
      <c r="D1391">
        <f t="shared" si="30"/>
        <v>2.0120920161064815E-2</v>
      </c>
    </row>
    <row r="1392" spans="2:4" x14ac:dyDescent="0.25">
      <c r="B1392" s="12">
        <v>35667</v>
      </c>
      <c r="C1392" s="18">
        <v>0.164406</v>
      </c>
      <c r="D1392">
        <f t="shared" si="30"/>
        <v>-7.9370590211669811E-2</v>
      </c>
    </row>
    <row r="1393" spans="2:4" x14ac:dyDescent="0.25">
      <c r="B1393" s="12">
        <v>35660</v>
      </c>
      <c r="C1393" s="18">
        <v>0.17857999999999999</v>
      </c>
      <c r="D1393">
        <f t="shared" si="30"/>
        <v>1.6131326638026522E-2</v>
      </c>
    </row>
    <row r="1394" spans="2:4" x14ac:dyDescent="0.25">
      <c r="B1394" s="12">
        <v>35653</v>
      </c>
      <c r="C1394" s="18">
        <v>0.17574500000000001</v>
      </c>
      <c r="D1394">
        <f t="shared" si="30"/>
        <v>-0.13286426904422388</v>
      </c>
    </row>
    <row r="1395" spans="2:4" x14ac:dyDescent="0.25">
      <c r="B1395" s="12">
        <v>35646</v>
      </c>
      <c r="C1395" s="18">
        <v>0.20267299999999999</v>
      </c>
      <c r="D1395">
        <f t="shared" si="30"/>
        <v>0.39738825265277122</v>
      </c>
    </row>
    <row r="1396" spans="2:4" x14ac:dyDescent="0.25">
      <c r="B1396" s="12">
        <v>35639</v>
      </c>
      <c r="C1396" s="18">
        <v>0.145037</v>
      </c>
      <c r="D1396">
        <f t="shared" si="30"/>
        <v>0.18077536798228477</v>
      </c>
    </row>
    <row r="1397" spans="2:4" x14ac:dyDescent="0.25">
      <c r="B1397" s="12">
        <v>35632</v>
      </c>
      <c r="C1397" s="18">
        <v>0.122832</v>
      </c>
      <c r="D1397">
        <f t="shared" si="30"/>
        <v>-6.3066361556064043E-2</v>
      </c>
    </row>
    <row r="1398" spans="2:4" x14ac:dyDescent="0.25">
      <c r="B1398" s="12">
        <v>35625</v>
      </c>
      <c r="C1398" s="18">
        <v>0.13109999999999999</v>
      </c>
      <c r="D1398">
        <f t="shared" si="30"/>
        <v>0.14197611519063424</v>
      </c>
    </row>
    <row r="1399" spans="2:4" x14ac:dyDescent="0.25">
      <c r="B1399" s="12">
        <v>35618</v>
      </c>
      <c r="C1399" s="18">
        <v>0.114801</v>
      </c>
      <c r="D1399">
        <f t="shared" si="30"/>
        <v>0.10958506905850407</v>
      </c>
    </row>
    <row r="1400" spans="2:4" x14ac:dyDescent="0.25">
      <c r="B1400" s="12">
        <v>35611</v>
      </c>
      <c r="C1400" s="18">
        <v>0.103463</v>
      </c>
      <c r="D1400">
        <f t="shared" si="30"/>
        <v>-6.8077210617811024E-2</v>
      </c>
    </row>
    <row r="1401" spans="2:4" x14ac:dyDescent="0.25">
      <c r="B1401" s="12">
        <v>35604</v>
      </c>
      <c r="C1401" s="18">
        <v>0.11102099999999999</v>
      </c>
      <c r="D1401">
        <f t="shared" si="30"/>
        <v>-5.6232785881872971E-2</v>
      </c>
    </row>
    <row r="1402" spans="2:4" x14ac:dyDescent="0.25">
      <c r="B1402" s="12">
        <v>35597</v>
      </c>
      <c r="C1402" s="18">
        <v>0.117636</v>
      </c>
      <c r="D1402">
        <f t="shared" si="30"/>
        <v>-1.5804225057519328E-2</v>
      </c>
    </row>
    <row r="1403" spans="2:4" x14ac:dyDescent="0.25">
      <c r="B1403" s="12">
        <v>35590</v>
      </c>
      <c r="C1403" s="18">
        <v>0.11952500000000001</v>
      </c>
      <c r="D1403">
        <f t="shared" si="30"/>
        <v>-5.597415726787347E-2</v>
      </c>
    </row>
    <row r="1404" spans="2:4" x14ac:dyDescent="0.25">
      <c r="B1404" s="12">
        <v>35583</v>
      </c>
      <c r="C1404" s="18">
        <v>0.126612</v>
      </c>
      <c r="D1404">
        <f t="shared" si="30"/>
        <v>7.5118566381258134E-3</v>
      </c>
    </row>
    <row r="1405" spans="2:4" x14ac:dyDescent="0.25">
      <c r="B1405" s="12">
        <v>35576</v>
      </c>
      <c r="C1405" s="18">
        <v>0.125668</v>
      </c>
      <c r="D1405">
        <f t="shared" si="30"/>
        <v>-1.4809065750997608E-2</v>
      </c>
    </row>
    <row r="1406" spans="2:4" x14ac:dyDescent="0.25">
      <c r="B1406" s="12">
        <v>35569</v>
      </c>
      <c r="C1406" s="18">
        <v>0.127557</v>
      </c>
      <c r="D1406">
        <f t="shared" si="30"/>
        <v>-2.1742131419105526E-2</v>
      </c>
    </row>
    <row r="1407" spans="2:4" x14ac:dyDescent="0.25">
      <c r="B1407" s="12">
        <v>35562</v>
      </c>
      <c r="C1407" s="18">
        <v>0.13039200000000001</v>
      </c>
      <c r="D1407">
        <f t="shared" si="30"/>
        <v>1.0994464000496196E-2</v>
      </c>
    </row>
    <row r="1408" spans="2:4" x14ac:dyDescent="0.25">
      <c r="B1408" s="12">
        <v>35555</v>
      </c>
      <c r="C1408" s="18">
        <v>0.12897400000000001</v>
      </c>
      <c r="D1408">
        <f t="shared" si="30"/>
        <v>3.6730945821854544E-3</v>
      </c>
    </row>
    <row r="1409" spans="2:4" x14ac:dyDescent="0.25">
      <c r="B1409" s="12">
        <v>35548</v>
      </c>
      <c r="C1409" s="18">
        <v>0.12850200000000001</v>
      </c>
      <c r="D1409">
        <f t="shared" si="30"/>
        <v>-2.8567972724729995E-2</v>
      </c>
    </row>
    <row r="1410" spans="2:4" x14ac:dyDescent="0.25">
      <c r="B1410" s="12">
        <v>35541</v>
      </c>
      <c r="C1410" s="18">
        <v>0.13228100000000001</v>
      </c>
      <c r="D1410">
        <f t="shared" si="30"/>
        <v>-4.7625561571247421E-2</v>
      </c>
    </row>
    <row r="1411" spans="2:4" x14ac:dyDescent="0.25">
      <c r="B1411" s="12">
        <v>35534</v>
      </c>
      <c r="C1411" s="18">
        <v>0.13889599999999999</v>
      </c>
      <c r="D1411">
        <f t="shared" ref="D1411:D1463" si="31">C1411/C1412-1</f>
        <v>6.8575570859006341E-3</v>
      </c>
    </row>
    <row r="1412" spans="2:4" x14ac:dyDescent="0.25">
      <c r="B1412" s="12">
        <v>35527</v>
      </c>
      <c r="C1412" s="18">
        <v>0.13794999999999999</v>
      </c>
      <c r="D1412">
        <f t="shared" si="31"/>
        <v>-5.1948676714155262E-2</v>
      </c>
    </row>
    <row r="1413" spans="2:4" x14ac:dyDescent="0.25">
      <c r="B1413" s="12">
        <v>35520</v>
      </c>
      <c r="C1413" s="18">
        <v>0.145509</v>
      </c>
      <c r="D1413">
        <f t="shared" si="31"/>
        <v>3.3554711084277544E-2</v>
      </c>
    </row>
    <row r="1414" spans="2:4" x14ac:dyDescent="0.25">
      <c r="B1414" s="12">
        <v>35513</v>
      </c>
      <c r="C1414" s="18">
        <v>0.14078499999999999</v>
      </c>
      <c r="D1414">
        <f t="shared" si="31"/>
        <v>0.12029315338829294</v>
      </c>
    </row>
    <row r="1415" spans="2:4" x14ac:dyDescent="0.25">
      <c r="B1415" s="12">
        <v>35506</v>
      </c>
      <c r="C1415" s="18">
        <v>0.125668</v>
      </c>
      <c r="D1415">
        <f t="shared" si="31"/>
        <v>3.7861239356518084E-3</v>
      </c>
    </row>
    <row r="1416" spans="2:4" x14ac:dyDescent="0.25">
      <c r="B1416" s="12">
        <v>35499</v>
      </c>
      <c r="C1416" s="18">
        <v>0.125194</v>
      </c>
      <c r="D1416">
        <f t="shared" si="31"/>
        <v>3.7844165423903675E-3</v>
      </c>
    </row>
    <row r="1417" spans="2:4" x14ac:dyDescent="0.25">
      <c r="B1417" s="12">
        <v>35492</v>
      </c>
      <c r="C1417" s="18">
        <v>0.124722</v>
      </c>
      <c r="D1417">
        <f t="shared" si="31"/>
        <v>1.5386869871043318E-2</v>
      </c>
    </row>
    <row r="1418" spans="2:4" x14ac:dyDescent="0.25">
      <c r="B1418" s="12">
        <v>35485</v>
      </c>
      <c r="C1418" s="18">
        <v>0.122832</v>
      </c>
      <c r="D1418">
        <f t="shared" si="31"/>
        <v>-7.6346978840979851E-3</v>
      </c>
    </row>
    <row r="1419" spans="2:4" x14ac:dyDescent="0.25">
      <c r="B1419" s="12">
        <v>35478</v>
      </c>
      <c r="C1419" s="18">
        <v>0.123777</v>
      </c>
      <c r="D1419">
        <f t="shared" si="31"/>
        <v>3.8279064109323357E-3</v>
      </c>
    </row>
    <row r="1420" spans="2:4" x14ac:dyDescent="0.25">
      <c r="B1420" s="12">
        <v>35471</v>
      </c>
      <c r="C1420" s="18">
        <v>0.123305</v>
      </c>
      <c r="D1420">
        <f t="shared" si="31"/>
        <v>3.1625183016105396E-2</v>
      </c>
    </row>
    <row r="1421" spans="2:4" x14ac:dyDescent="0.25">
      <c r="B1421" s="12">
        <v>35464</v>
      </c>
      <c r="C1421" s="18">
        <v>0.11952500000000001</v>
      </c>
      <c r="D1421">
        <f t="shared" si="31"/>
        <v>-4.8882770474583781E-2</v>
      </c>
    </row>
    <row r="1422" spans="2:4" x14ac:dyDescent="0.25">
      <c r="B1422" s="12">
        <v>35457</v>
      </c>
      <c r="C1422" s="18">
        <v>0.125668</v>
      </c>
      <c r="D1422">
        <f t="shared" si="31"/>
        <v>-1.4809065750997608E-2</v>
      </c>
    </row>
    <row r="1423" spans="2:4" x14ac:dyDescent="0.25">
      <c r="B1423" s="12">
        <v>35450</v>
      </c>
      <c r="C1423" s="18">
        <v>0.127557</v>
      </c>
      <c r="D1423">
        <f t="shared" si="31"/>
        <v>7.4637475120842289E-3</v>
      </c>
    </row>
    <row r="1424" spans="2:4" x14ac:dyDescent="0.25">
      <c r="B1424" s="12">
        <v>35443</v>
      </c>
      <c r="C1424" s="18">
        <v>0.126612</v>
      </c>
      <c r="D1424">
        <f t="shared" si="31"/>
        <v>-8.2189198985139433E-2</v>
      </c>
    </row>
    <row r="1425" spans="2:4" x14ac:dyDescent="0.25">
      <c r="B1425" s="12">
        <v>35436</v>
      </c>
      <c r="C1425" s="18">
        <v>0.13794999999999999</v>
      </c>
      <c r="D1425">
        <f t="shared" si="31"/>
        <v>-0.16091870126394414</v>
      </c>
    </row>
    <row r="1426" spans="2:4" x14ac:dyDescent="0.25">
      <c r="B1426" s="12">
        <v>35429</v>
      </c>
      <c r="C1426" s="18">
        <v>0.164406</v>
      </c>
      <c r="D1426">
        <f t="shared" si="31"/>
        <v>-5.9462242562929091E-2</v>
      </c>
    </row>
    <row r="1427" spans="2:4" x14ac:dyDescent="0.25">
      <c r="B1427" s="12">
        <v>35422</v>
      </c>
      <c r="C1427" s="18">
        <v>0.17480000000000001</v>
      </c>
      <c r="D1427">
        <f t="shared" si="31"/>
        <v>-1.5954152921174858E-2</v>
      </c>
    </row>
    <row r="1428" spans="2:4" x14ac:dyDescent="0.25">
      <c r="B1428" s="12">
        <v>35415</v>
      </c>
      <c r="C1428" s="18">
        <v>0.17763399999999999</v>
      </c>
      <c r="D1428">
        <f t="shared" si="31"/>
        <v>1.074852769637813E-2</v>
      </c>
    </row>
    <row r="1429" spans="2:4" x14ac:dyDescent="0.25">
      <c r="B1429" s="12">
        <v>35408</v>
      </c>
      <c r="C1429" s="18">
        <v>0.17574500000000001</v>
      </c>
      <c r="D1429">
        <f t="shared" si="31"/>
        <v>-7.4626944260154371E-2</v>
      </c>
    </row>
    <row r="1430" spans="2:4" x14ac:dyDescent="0.25">
      <c r="B1430" s="12">
        <v>35401</v>
      </c>
      <c r="C1430" s="18">
        <v>0.189918</v>
      </c>
      <c r="D1430">
        <f t="shared" si="31"/>
        <v>4.1451203395500125E-2</v>
      </c>
    </row>
    <row r="1431" spans="2:4" x14ac:dyDescent="0.25">
      <c r="B1431" s="12">
        <v>35394</v>
      </c>
      <c r="C1431" s="18">
        <v>0.18235899999999999</v>
      </c>
      <c r="D1431">
        <f t="shared" si="31"/>
        <v>-4.4550512936048059E-2</v>
      </c>
    </row>
    <row r="1432" spans="2:4" x14ac:dyDescent="0.25">
      <c r="B1432" s="12">
        <v>35387</v>
      </c>
      <c r="C1432" s="18">
        <v>0.190862</v>
      </c>
      <c r="D1432">
        <f t="shared" si="31"/>
        <v>9.9961370142824801E-3</v>
      </c>
    </row>
    <row r="1433" spans="2:4" x14ac:dyDescent="0.25">
      <c r="B1433" s="12">
        <v>35380</v>
      </c>
      <c r="C1433" s="18">
        <v>0.188973</v>
      </c>
      <c r="D1433">
        <f t="shared" si="31"/>
        <v>-4.7620727540292784E-2</v>
      </c>
    </row>
    <row r="1434" spans="2:4" x14ac:dyDescent="0.25">
      <c r="B1434" s="12">
        <v>35373</v>
      </c>
      <c r="C1434" s="18">
        <v>0.19842199999999999</v>
      </c>
      <c r="D1434">
        <f t="shared" si="31"/>
        <v>8.2475014184087536E-2</v>
      </c>
    </row>
    <row r="1435" spans="2:4" x14ac:dyDescent="0.25">
      <c r="B1435" s="12">
        <v>35366</v>
      </c>
      <c r="C1435" s="18">
        <v>0.18330399999999999</v>
      </c>
      <c r="D1435">
        <f t="shared" si="31"/>
        <v>-1.0205514217523248E-2</v>
      </c>
    </row>
    <row r="1436" spans="2:4" x14ac:dyDescent="0.25">
      <c r="B1436" s="12">
        <v>35359</v>
      </c>
      <c r="C1436" s="18">
        <v>0.185194</v>
      </c>
      <c r="D1436">
        <f t="shared" si="31"/>
        <v>-7.7645629133795468E-2</v>
      </c>
    </row>
    <row r="1437" spans="2:4" x14ac:dyDescent="0.25">
      <c r="B1437" s="12">
        <v>35352</v>
      </c>
      <c r="C1437" s="18">
        <v>0.20078399999999999</v>
      </c>
      <c r="D1437">
        <f t="shared" si="31"/>
        <v>9.5360712259416003E-2</v>
      </c>
    </row>
    <row r="1438" spans="2:4" x14ac:dyDescent="0.25">
      <c r="B1438" s="12">
        <v>35345</v>
      </c>
      <c r="C1438" s="18">
        <v>0.18330399999999999</v>
      </c>
      <c r="D1438">
        <f t="shared" si="31"/>
        <v>6.3013952841020959E-2</v>
      </c>
    </row>
    <row r="1439" spans="2:4" x14ac:dyDescent="0.25">
      <c r="B1439" s="12">
        <v>35338</v>
      </c>
      <c r="C1439" s="18">
        <v>0.17243800000000001</v>
      </c>
      <c r="D1439">
        <f t="shared" si="31"/>
        <v>2.2406156801593857E-2</v>
      </c>
    </row>
    <row r="1440" spans="2:4" x14ac:dyDescent="0.25">
      <c r="B1440" s="12">
        <v>35331</v>
      </c>
      <c r="C1440" s="18">
        <v>0.168659</v>
      </c>
      <c r="D1440">
        <f t="shared" si="31"/>
        <v>-2.4585044242669607E-2</v>
      </c>
    </row>
    <row r="1441" spans="2:4" x14ac:dyDescent="0.25">
      <c r="B1441" s="12">
        <v>35324</v>
      </c>
      <c r="C1441" s="18">
        <v>0.17291000000000001</v>
      </c>
      <c r="D1441">
        <f t="shared" si="31"/>
        <v>8.9286051771168884E-2</v>
      </c>
    </row>
    <row r="1442" spans="2:4" x14ac:dyDescent="0.25">
      <c r="B1442" s="12">
        <v>35317</v>
      </c>
      <c r="C1442" s="18">
        <v>0.15873699999999999</v>
      </c>
      <c r="D1442">
        <f t="shared" si="31"/>
        <v>-8.6957522072992011E-2</v>
      </c>
    </row>
    <row r="1443" spans="2:4" x14ac:dyDescent="0.25">
      <c r="B1443" s="12">
        <v>35310</v>
      </c>
      <c r="C1443" s="18">
        <v>0.17385500000000001</v>
      </c>
      <c r="D1443">
        <f t="shared" si="31"/>
        <v>-5.1548247719635065E-2</v>
      </c>
    </row>
    <row r="1444" spans="2:4" x14ac:dyDescent="0.25">
      <c r="B1444" s="12">
        <v>35303</v>
      </c>
      <c r="C1444" s="18">
        <v>0.18330399999999999</v>
      </c>
      <c r="D1444">
        <f t="shared" si="31"/>
        <v>1.5703441015127106E-2</v>
      </c>
    </row>
    <row r="1445" spans="2:4" x14ac:dyDescent="0.25">
      <c r="B1445" s="12">
        <v>35296</v>
      </c>
      <c r="C1445" s="18">
        <v>0.18046999999999999</v>
      </c>
      <c r="D1445">
        <f t="shared" si="31"/>
        <v>6.1113854982478344E-2</v>
      </c>
    </row>
    <row r="1446" spans="2:4" x14ac:dyDescent="0.25">
      <c r="B1446" s="12">
        <v>35289</v>
      </c>
      <c r="C1446" s="18">
        <v>0.170076</v>
      </c>
      <c r="D1446">
        <f t="shared" si="31"/>
        <v>-2.7025171624713962E-2</v>
      </c>
    </row>
    <row r="1447" spans="2:4" x14ac:dyDescent="0.25">
      <c r="B1447" s="12">
        <v>35282</v>
      </c>
      <c r="C1447" s="18">
        <v>0.17480000000000001</v>
      </c>
      <c r="D1447">
        <f t="shared" si="31"/>
        <v>6.9368228507105778E-2</v>
      </c>
    </row>
    <row r="1448" spans="2:4" x14ac:dyDescent="0.25">
      <c r="B1448" s="12">
        <v>35275</v>
      </c>
      <c r="C1448" s="18">
        <v>0.163461</v>
      </c>
      <c r="D1448">
        <f t="shared" si="31"/>
        <v>-1.7053825384703347E-2</v>
      </c>
    </row>
    <row r="1449" spans="2:4" x14ac:dyDescent="0.25">
      <c r="B1449" s="12">
        <v>35268</v>
      </c>
      <c r="C1449" s="18">
        <v>0.166297</v>
      </c>
      <c r="D1449">
        <f t="shared" si="31"/>
        <v>6.0243037845557623E-2</v>
      </c>
    </row>
    <row r="1450" spans="2:4" x14ac:dyDescent="0.25">
      <c r="B1450" s="12">
        <v>35261</v>
      </c>
      <c r="C1450" s="18">
        <v>0.15684799999999999</v>
      </c>
      <c r="D1450">
        <f t="shared" si="31"/>
        <v>0.14879186716764448</v>
      </c>
    </row>
    <row r="1451" spans="2:4" x14ac:dyDescent="0.25">
      <c r="B1451" s="12">
        <v>35254</v>
      </c>
      <c r="C1451" s="18">
        <v>0.13653299999999999</v>
      </c>
      <c r="D1451">
        <f t="shared" si="31"/>
        <v>-7.3718274886532598E-2</v>
      </c>
    </row>
    <row r="1452" spans="2:4" x14ac:dyDescent="0.25">
      <c r="B1452" s="12">
        <v>35247</v>
      </c>
      <c r="C1452" s="18">
        <v>0.147399</v>
      </c>
      <c r="D1452">
        <f t="shared" si="31"/>
        <v>-7.142632152554218E-2</v>
      </c>
    </row>
    <row r="1453" spans="2:4" x14ac:dyDescent="0.25">
      <c r="B1453" s="12">
        <v>35240</v>
      </c>
      <c r="C1453" s="18">
        <v>0.15873699999999999</v>
      </c>
      <c r="D1453">
        <f t="shared" si="31"/>
        <v>-7.1827436396699973E-2</v>
      </c>
    </row>
    <row r="1454" spans="2:4" x14ac:dyDescent="0.25">
      <c r="B1454" s="12">
        <v>35233</v>
      </c>
      <c r="C1454" s="18">
        <v>0.17102100000000001</v>
      </c>
      <c r="D1454">
        <f t="shared" si="31"/>
        <v>-5.4829724442086336E-2</v>
      </c>
    </row>
    <row r="1455" spans="2:4" x14ac:dyDescent="0.25">
      <c r="B1455" s="12">
        <v>35226</v>
      </c>
      <c r="C1455" s="18">
        <v>0.18094199999999999</v>
      </c>
      <c r="D1455">
        <f t="shared" si="31"/>
        <v>-1.7948537034122358E-2</v>
      </c>
    </row>
    <row r="1456" spans="2:4" x14ac:dyDescent="0.25">
      <c r="B1456" s="12">
        <v>35219</v>
      </c>
      <c r="C1456" s="18">
        <v>0.184249</v>
      </c>
      <c r="D1456">
        <f t="shared" si="31"/>
        <v>-6.698501597654416E-2</v>
      </c>
    </row>
    <row r="1457" spans="2:4" x14ac:dyDescent="0.25">
      <c r="B1457" s="12">
        <v>35212</v>
      </c>
      <c r="C1457" s="18">
        <v>0.19747700000000001</v>
      </c>
      <c r="D1457">
        <f t="shared" si="31"/>
        <v>-2.3362891380359074E-2</v>
      </c>
    </row>
    <row r="1458" spans="2:4" x14ac:dyDescent="0.25">
      <c r="B1458" s="12">
        <v>35205</v>
      </c>
      <c r="C1458" s="18">
        <v>0.20220099999999999</v>
      </c>
      <c r="D1458">
        <f t="shared" si="31"/>
        <v>-3.167396978186432E-2</v>
      </c>
    </row>
    <row r="1459" spans="2:4" x14ac:dyDescent="0.25">
      <c r="B1459" s="12">
        <v>35198</v>
      </c>
      <c r="C1459" s="18">
        <v>0.208815</v>
      </c>
      <c r="D1459">
        <f t="shared" si="31"/>
        <v>1.375855054592412E-2</v>
      </c>
    </row>
    <row r="1460" spans="2:4" x14ac:dyDescent="0.25">
      <c r="B1460" s="12">
        <v>35191</v>
      </c>
      <c r="C1460" s="18">
        <v>0.205981</v>
      </c>
      <c r="D1460">
        <f t="shared" si="31"/>
        <v>0.14135867457195106</v>
      </c>
    </row>
    <row r="1461" spans="2:4" x14ac:dyDescent="0.25">
      <c r="B1461" s="12">
        <v>35184</v>
      </c>
      <c r="C1461" s="18">
        <v>0.18046999999999999</v>
      </c>
      <c r="D1461">
        <f t="shared" si="31"/>
        <v>-3.5347947167834626E-2</v>
      </c>
    </row>
    <row r="1462" spans="2:4" x14ac:dyDescent="0.25">
      <c r="B1462" s="12">
        <v>35177</v>
      </c>
      <c r="C1462" s="18">
        <v>0.187083</v>
      </c>
      <c r="D1462">
        <f t="shared" si="31"/>
        <v>-1.2467998627569976E-2</v>
      </c>
    </row>
    <row r="1463" spans="2:4" x14ac:dyDescent="0.25">
      <c r="B1463" s="12">
        <v>35170</v>
      </c>
      <c r="C1463" s="18">
        <v>0.189445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Model-graph</vt:lpstr>
      <vt:lpstr>KPIs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2024-04-19T14:02:58Z</dcterms:modified>
</cp:coreProperties>
</file>