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imon\Documents\models\Gaming\"/>
    </mc:Choice>
  </mc:AlternateContent>
  <xr:revisionPtr revIDLastSave="0" documentId="13_ncr:1_{59FFC741-BBE4-4DBF-AB5F-7323CBB54BC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Main" sheetId="1" r:id="rId1"/>
    <sheet name="Model" sheetId="2" r:id="rId2"/>
    <sheet name="KPIs" sheetId="6" r:id="rId3"/>
    <sheet name="Model-graph" sheetId="3" r:id="rId4"/>
    <sheet name="Catalysts" sheetId="4" r:id="rId5"/>
    <sheet name="DoR" sheetId="5" r:id="rId6"/>
  </sheets>
  <externalReferences>
    <externalReference r:id="rId7"/>
  </externalReferences>
  <definedNames>
    <definedName name="_xlnm._FilterDatabase" localSheetId="4" hidden="1">Catalysts!$A$1:$B$1</definedName>
    <definedName name="_xlchart.v1.0" hidden="1">Model!$A$30</definedName>
    <definedName name="_xlchart.v1.1" hidden="1">Model!$A$31</definedName>
    <definedName name="_xlchart.v1.2" hidden="1">Model!$K$2:$W$2</definedName>
    <definedName name="_xlchart.v1.3" hidden="1">Model!$K$30:$W$30</definedName>
    <definedName name="_xlchart.v1.4" hidden="1">Model!$K$31:$W$31</definedName>
    <definedName name="_xlchart.v1.5" hidden="1">Model!$A$5</definedName>
    <definedName name="_xlchart.v1.6" hidden="1">Model!$A$6</definedName>
    <definedName name="_xlchart.v1.7" hidden="1">Model!$K$2:$W$2</definedName>
    <definedName name="_xlchart.v1.8" hidden="1">Model!$K$5:$W$5</definedName>
    <definedName name="_xlchart.v1.9" hidden="1">Model!$K$6:$W$6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5" l="1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68" i="5"/>
  <c r="D67" i="5"/>
  <c r="D66" i="5"/>
  <c r="I65" i="5"/>
  <c r="D65" i="5"/>
  <c r="I64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J36" i="5"/>
  <c r="D36" i="5"/>
  <c r="D35" i="5"/>
  <c r="J34" i="5"/>
  <c r="I34" i="5"/>
  <c r="D34" i="5"/>
  <c r="D33" i="5"/>
  <c r="D32" i="5"/>
  <c r="D31" i="5"/>
  <c r="D30" i="5"/>
  <c r="D29" i="5"/>
  <c r="D28" i="5"/>
  <c r="D27" i="5"/>
  <c r="D26" i="5"/>
  <c r="D25" i="5"/>
  <c r="D24" i="5"/>
  <c r="D23" i="5"/>
  <c r="I22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I24" i="5" s="1"/>
  <c r="D6" i="5"/>
  <c r="D5" i="5"/>
  <c r="D4" i="5"/>
  <c r="D3" i="5"/>
  <c r="I35" i="5" s="1"/>
  <c r="D2" i="5"/>
  <c r="M57" i="5" s="1"/>
  <c r="K44" i="5" l="1"/>
  <c r="M47" i="5"/>
  <c r="K50" i="5"/>
  <c r="I57" i="5"/>
  <c r="I28" i="5"/>
  <c r="K45" i="5"/>
  <c r="K48" i="5"/>
  <c r="M51" i="5"/>
  <c r="I58" i="5"/>
  <c r="M45" i="5"/>
  <c r="K55" i="5"/>
  <c r="K49" i="5"/>
  <c r="K52" i="5"/>
  <c r="M55" i="5"/>
  <c r="I29" i="5"/>
  <c r="I27" i="5" s="1"/>
  <c r="I25" i="5"/>
  <c r="K46" i="5"/>
  <c r="M49" i="5"/>
  <c r="I26" i="5"/>
  <c r="K47" i="5"/>
  <c r="M53" i="5"/>
  <c r="K51" i="5"/>
  <c r="K54" i="5"/>
  <c r="I21" i="5"/>
  <c r="I30" i="5"/>
  <c r="K53" i="5"/>
  <c r="K56" i="5"/>
  <c r="J35" i="5"/>
  <c r="I44" i="5"/>
  <c r="I46" i="5"/>
  <c r="I48" i="5"/>
  <c r="I50" i="5"/>
  <c r="I52" i="5"/>
  <c r="I54" i="5"/>
  <c r="I56" i="5"/>
  <c r="M58" i="5"/>
  <c r="I20" i="5"/>
  <c r="M44" i="5"/>
  <c r="M46" i="5"/>
  <c r="M48" i="5"/>
  <c r="M50" i="5"/>
  <c r="M52" i="5"/>
  <c r="M54" i="5"/>
  <c r="M56" i="5"/>
  <c r="I19" i="5"/>
  <c r="I23" i="5"/>
  <c r="I31" i="5"/>
  <c r="K36" i="5" s="1"/>
  <c r="L36" i="5" s="1"/>
  <c r="I45" i="5"/>
  <c r="I47" i="5"/>
  <c r="I49" i="5"/>
  <c r="I51" i="5"/>
  <c r="I53" i="5"/>
  <c r="I55" i="5"/>
  <c r="K35" i="5" l="1"/>
  <c r="L35" i="5" s="1"/>
  <c r="K34" i="5"/>
  <c r="L34" i="5" s="1"/>
  <c r="I40" i="5"/>
  <c r="H14" i="5"/>
  <c r="H7" i="5"/>
  <c r="I41" i="5"/>
  <c r="J41" i="5"/>
  <c r="H8" i="5"/>
  <c r="H9" i="5"/>
  <c r="H10" i="5"/>
  <c r="H11" i="5"/>
  <c r="H12" i="5"/>
  <c r="H5" i="5"/>
  <c r="J39" i="5"/>
  <c r="I39" i="5"/>
  <c r="K39" i="5" s="1"/>
  <c r="L39" i="5" s="1"/>
  <c r="H4" i="5"/>
  <c r="H13" i="5"/>
  <c r="J40" i="5"/>
  <c r="H6" i="5"/>
  <c r="K4" i="5" l="1"/>
  <c r="K5" i="5"/>
  <c r="J4" i="5"/>
  <c r="L4" i="5" s="1"/>
  <c r="M4" i="5" s="1"/>
  <c r="I4" i="5"/>
  <c r="I8" i="5"/>
  <c r="K9" i="5"/>
  <c r="J8" i="5"/>
  <c r="L8" i="5" s="1"/>
  <c r="K11" i="5"/>
  <c r="J10" i="5"/>
  <c r="L10" i="5" s="1"/>
  <c r="I10" i="5"/>
  <c r="K41" i="5"/>
  <c r="L41" i="5" s="1"/>
  <c r="K14" i="5"/>
  <c r="J13" i="5"/>
  <c r="L13" i="5" s="1"/>
  <c r="I13" i="5"/>
  <c r="J7" i="5"/>
  <c r="L7" i="5" s="1"/>
  <c r="I7" i="5"/>
  <c r="K8" i="5"/>
  <c r="K6" i="5"/>
  <c r="J5" i="5"/>
  <c r="L5" i="5" s="1"/>
  <c r="I5" i="5"/>
  <c r="K13" i="5"/>
  <c r="J12" i="5"/>
  <c r="L12" i="5" s="1"/>
  <c r="I12" i="5"/>
  <c r="J15" i="5"/>
  <c r="L15" i="5" s="1"/>
  <c r="J14" i="5"/>
  <c r="L14" i="5" s="1"/>
  <c r="I14" i="5"/>
  <c r="K15" i="5"/>
  <c r="K10" i="5"/>
  <c r="J9" i="5"/>
  <c r="L9" i="5" s="1"/>
  <c r="I9" i="5"/>
  <c r="J6" i="5"/>
  <c r="L6" i="5" s="1"/>
  <c r="K7" i="5"/>
  <c r="I6" i="5"/>
  <c r="K12" i="5"/>
  <c r="J11" i="5"/>
  <c r="L11" i="5" s="1"/>
  <c r="I11" i="5"/>
  <c r="K40" i="5"/>
  <c r="L40" i="5" s="1"/>
  <c r="M5" i="5" l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C33" i="1" l="1"/>
  <c r="C32" i="1"/>
  <c r="C31" i="1"/>
  <c r="C30" i="1"/>
  <c r="C29" i="1"/>
  <c r="C28" i="1"/>
  <c r="C27" i="1"/>
  <c r="C24" i="1"/>
  <c r="C23" i="1"/>
  <c r="F19" i="2"/>
  <c r="C22" i="1"/>
  <c r="C15" i="1"/>
  <c r="C14" i="1"/>
  <c r="C13" i="1"/>
  <c r="C12" i="1"/>
  <c r="C11" i="1"/>
  <c r="C10" i="1"/>
  <c r="C9" i="1"/>
  <c r="C25" i="1" l="1"/>
  <c r="C26" i="1"/>
  <c r="C21" i="1"/>
  <c r="C17" i="1"/>
  <c r="C19" i="1" s="1"/>
  <c r="C20" i="1"/>
  <c r="C18" i="1"/>
  <c r="H33" i="2"/>
  <c r="H19" i="2"/>
  <c r="G19" i="2"/>
  <c r="G33" i="2" s="1"/>
  <c r="E32" i="2"/>
  <c r="F32" i="2"/>
  <c r="G16" i="2"/>
  <c r="F29" i="2"/>
  <c r="F71" i="2"/>
  <c r="E71" i="2"/>
  <c r="E67" i="2"/>
  <c r="E60" i="2"/>
  <c r="E45" i="2"/>
  <c r="E43" i="2"/>
  <c r="E40" i="2" s="1"/>
  <c r="F67" i="2"/>
  <c r="F60" i="2"/>
  <c r="L40" i="2"/>
  <c r="M40" i="2"/>
  <c r="N40" i="2"/>
  <c r="O40" i="2"/>
  <c r="P40" i="2"/>
  <c r="Q40" i="2"/>
  <c r="R40" i="2"/>
  <c r="S40" i="2"/>
  <c r="T40" i="2"/>
  <c r="U40" i="2"/>
  <c r="V40" i="2"/>
  <c r="K40" i="2"/>
  <c r="W19" i="2"/>
  <c r="L19" i="2"/>
  <c r="M19" i="2"/>
  <c r="N19" i="2"/>
  <c r="O19" i="2"/>
  <c r="P19" i="2"/>
  <c r="Q19" i="2"/>
  <c r="R19" i="2"/>
  <c r="S19" i="2"/>
  <c r="T19" i="2"/>
  <c r="U19" i="2"/>
  <c r="V19" i="2"/>
  <c r="K19" i="2"/>
  <c r="O33" i="2"/>
  <c r="D40" i="2"/>
  <c r="C40" i="2"/>
  <c r="B40" i="2"/>
  <c r="F43" i="2"/>
  <c r="F40" i="2" s="1"/>
  <c r="E15" i="2"/>
  <c r="E14" i="2"/>
  <c r="F15" i="2"/>
  <c r="F14" i="2"/>
  <c r="F10" i="2"/>
  <c r="F8" i="2"/>
  <c r="E10" i="2"/>
  <c r="E8" i="2"/>
  <c r="D13" i="2"/>
  <c r="D16" i="2" s="1"/>
  <c r="D19" i="2" s="1"/>
  <c r="B13" i="2"/>
  <c r="B16" i="2" s="1"/>
  <c r="C13" i="2"/>
  <c r="C16" i="2" s="1"/>
  <c r="C19" i="2" s="1"/>
  <c r="E4" i="2"/>
  <c r="E3" i="2"/>
  <c r="F4" i="2"/>
  <c r="F5" i="2" s="1"/>
  <c r="E25" i="2"/>
  <c r="D25" i="2"/>
  <c r="C25" i="2"/>
  <c r="L13" i="2"/>
  <c r="L16" i="2" s="1"/>
  <c r="M13" i="2"/>
  <c r="M16" i="2" s="1"/>
  <c r="N13" i="2"/>
  <c r="N16" i="2" s="1"/>
  <c r="O13" i="2"/>
  <c r="O16" i="2" s="1"/>
  <c r="P13" i="2"/>
  <c r="P16" i="2" s="1"/>
  <c r="Q13" i="2"/>
  <c r="Q16" i="2" s="1"/>
  <c r="R13" i="2"/>
  <c r="R16" i="2" s="1"/>
  <c r="S13" i="2"/>
  <c r="S16" i="2" s="1"/>
  <c r="T13" i="2"/>
  <c r="T16" i="2" s="1"/>
  <c r="U13" i="2"/>
  <c r="U16" i="2" s="1"/>
  <c r="V13" i="2"/>
  <c r="V16" i="2" s="1"/>
  <c r="K13" i="2"/>
  <c r="K16" i="2" s="1"/>
  <c r="D3" i="2"/>
  <c r="C8" i="1"/>
  <c r="K32" i="2"/>
  <c r="L32" i="2"/>
  <c r="M32" i="2"/>
  <c r="N32" i="2"/>
  <c r="O32" i="2"/>
  <c r="P32" i="2"/>
  <c r="Q32" i="2"/>
  <c r="R32" i="2"/>
  <c r="S32" i="2"/>
  <c r="T32" i="2"/>
  <c r="U32" i="2"/>
  <c r="V32" i="2"/>
  <c r="O34" i="2"/>
  <c r="P34" i="2"/>
  <c r="Q34" i="2"/>
  <c r="R34" i="2"/>
  <c r="S34" i="2"/>
  <c r="T34" i="2"/>
  <c r="U34" i="2"/>
  <c r="V34" i="2"/>
  <c r="W34" i="2"/>
  <c r="X34" i="2"/>
  <c r="K46" i="2"/>
  <c r="K56" i="2" s="1"/>
  <c r="L46" i="2"/>
  <c r="L56" i="2" s="1"/>
  <c r="M46" i="2"/>
  <c r="M56" i="2" s="1"/>
  <c r="N46" i="2"/>
  <c r="N56" i="2" s="1"/>
  <c r="O46" i="2"/>
  <c r="O56" i="2" s="1"/>
  <c r="P46" i="2"/>
  <c r="P56" i="2" s="1"/>
  <c r="Q46" i="2"/>
  <c r="Q56" i="2" s="1"/>
  <c r="R46" i="2"/>
  <c r="R56" i="2" s="1"/>
  <c r="S46" i="2"/>
  <c r="S56" i="2" s="1"/>
  <c r="T46" i="2"/>
  <c r="T56" i="2" s="1"/>
  <c r="U46" i="2"/>
  <c r="U56" i="2" s="1"/>
  <c r="V46" i="2"/>
  <c r="V56" i="2" s="1"/>
  <c r="K63" i="2"/>
  <c r="K68" i="2" s="1"/>
  <c r="L63" i="2"/>
  <c r="L68" i="2" s="1"/>
  <c r="M63" i="2"/>
  <c r="M68" i="2" s="1"/>
  <c r="N63" i="2"/>
  <c r="N68" i="2" s="1"/>
  <c r="O63" i="2"/>
  <c r="O68" i="2" s="1"/>
  <c r="P63" i="2"/>
  <c r="P68" i="2" s="1"/>
  <c r="Q63" i="2"/>
  <c r="Q68" i="2" s="1"/>
  <c r="R63" i="2"/>
  <c r="R68" i="2" s="1"/>
  <c r="S63" i="2"/>
  <c r="S68" i="2" s="1"/>
  <c r="T63" i="2"/>
  <c r="T68" i="2" s="1"/>
  <c r="U63" i="2"/>
  <c r="U68" i="2" s="1"/>
  <c r="V63" i="2"/>
  <c r="V68" i="2" s="1"/>
  <c r="H36" i="2"/>
  <c r="G36" i="2"/>
  <c r="H13" i="2"/>
  <c r="H16" i="2" s="1"/>
  <c r="G13" i="2"/>
  <c r="B46" i="2"/>
  <c r="B56" i="2" s="1"/>
  <c r="C46" i="2"/>
  <c r="C56" i="2" s="1"/>
  <c r="D46" i="2"/>
  <c r="D56" i="2" s="1"/>
  <c r="H34" i="2"/>
  <c r="N33" i="2" l="1"/>
  <c r="M33" i="2"/>
  <c r="L33" i="2"/>
  <c r="K33" i="2"/>
  <c r="F46" i="2"/>
  <c r="F56" i="2" s="1"/>
  <c r="F36" i="2"/>
  <c r="F13" i="2"/>
  <c r="F16" i="2" s="1"/>
  <c r="D26" i="2"/>
  <c r="D28" i="2" s="1"/>
  <c r="C26" i="2"/>
  <c r="C28" i="2" s="1"/>
  <c r="E5" i="2"/>
  <c r="E36" i="2" s="1"/>
  <c r="S33" i="2"/>
  <c r="W35" i="2"/>
  <c r="S35" i="2"/>
  <c r="O35" i="2"/>
  <c r="R33" i="2"/>
  <c r="R35" i="2"/>
  <c r="V35" i="2"/>
  <c r="V33" i="2"/>
  <c r="U35" i="2"/>
  <c r="U33" i="2"/>
  <c r="T33" i="2"/>
  <c r="T35" i="2"/>
  <c r="Q35" i="2"/>
  <c r="Q33" i="2"/>
  <c r="P35" i="2"/>
  <c r="P33" i="2"/>
  <c r="C36" i="2"/>
  <c r="D36" i="2"/>
  <c r="G34" i="2"/>
  <c r="D32" i="2"/>
  <c r="C32" i="2"/>
  <c r="F63" i="2"/>
  <c r="F68" i="2" s="1"/>
  <c r="D34" i="2"/>
  <c r="C63" i="2"/>
  <c r="C68" i="2" s="1"/>
  <c r="D63" i="2"/>
  <c r="E46" i="2"/>
  <c r="E56" i="2" s="1"/>
  <c r="E13" i="2" l="1"/>
  <c r="E37" i="2" s="1"/>
  <c r="F34" i="2"/>
  <c r="E34" i="2"/>
  <c r="C37" i="2"/>
  <c r="F37" i="2"/>
  <c r="D37" i="2"/>
  <c r="E63" i="2"/>
  <c r="E68" i="2" s="1"/>
  <c r="D68" i="2"/>
  <c r="B63" i="2"/>
  <c r="B68" i="2" s="1"/>
  <c r="E16" i="2" l="1"/>
  <c r="F33" i="2"/>
  <c r="D35" i="2"/>
  <c r="D33" i="2"/>
  <c r="C33" i="2"/>
  <c r="E19" i="2" l="1"/>
  <c r="E33" i="2" s="1"/>
  <c r="F35" i="2" l="1"/>
  <c r="E26" i="2"/>
  <c r="E28" i="2" s="1"/>
  <c r="E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5" authorId="0" shapeId="0" xr:uid="{B7DA6434-C150-4C3C-B1F4-30E9DF19FD0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6" authorId="0" shapeId="0" xr:uid="{6A06A699-E770-40ED-A802-15E22956C79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7" authorId="0" shapeId="0" xr:uid="{765539E8-1A47-4ECB-83FC-2520624DE20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28" authorId="0" shapeId="0" xr:uid="{3B3660AA-0E3B-40DA-B72C-699EA408D7E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29" authorId="0" shapeId="0" xr:uid="{8C21D8C5-6B4E-4801-A331-1682453B7CF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0" authorId="0" shapeId="0" xr:uid="{9B11D9F6-E534-4455-A7F7-5B76CBBF13FA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1" authorId="0" shapeId="0" xr:uid="{A0BBE17D-1658-4C75-8CD9-3AE3A5640A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2" authorId="0" shapeId="0" xr:uid="{E5794654-E474-4790-8F44-18372294BE8F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3" authorId="0" shapeId="0" xr:uid="{1428D8E1-F517-450D-ABBD-E0D187E6B83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4" authorId="0" shapeId="0" xr:uid="{59EB69AA-EE4E-4AFC-9015-2AB19E506B2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<sst xmlns="http://schemas.openxmlformats.org/spreadsheetml/2006/main" count="239" uniqueCount="216">
  <si>
    <t>Price</t>
  </si>
  <si>
    <t>Shares</t>
  </si>
  <si>
    <t>MC</t>
  </si>
  <si>
    <t>CASH</t>
  </si>
  <si>
    <t>DEBT</t>
  </si>
  <si>
    <t>EV</t>
  </si>
  <si>
    <t>Q222</t>
  </si>
  <si>
    <t>Q322</t>
  </si>
  <si>
    <t>Q422</t>
  </si>
  <si>
    <t>Q123</t>
  </si>
  <si>
    <t>Q221</t>
  </si>
  <si>
    <t>Q321</t>
  </si>
  <si>
    <t>Q421</t>
  </si>
  <si>
    <t>Q122</t>
  </si>
  <si>
    <t>FY21</t>
  </si>
  <si>
    <t>FY22</t>
  </si>
  <si>
    <t>FY23</t>
  </si>
  <si>
    <t>Revenue</t>
  </si>
  <si>
    <t>FY20</t>
  </si>
  <si>
    <t>EBITDA</t>
  </si>
  <si>
    <t>Income Tax</t>
  </si>
  <si>
    <t>Net Income</t>
  </si>
  <si>
    <t>EPS</t>
  </si>
  <si>
    <t>Operational Income</t>
  </si>
  <si>
    <t>D&amp;A</t>
  </si>
  <si>
    <t>Cash</t>
  </si>
  <si>
    <t>AR</t>
  </si>
  <si>
    <t>Other</t>
  </si>
  <si>
    <t>Goodwill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</si>
  <si>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</si>
  <si>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</si>
  <si>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</si>
  <si>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</si>
  <si>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</si>
  <si>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</si>
  <si>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</si>
  <si>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</si>
  <si>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Q121</t>
  </si>
  <si>
    <t>FY19</t>
  </si>
  <si>
    <t>Net Income y/y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</si>
  <si>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</si>
  <si>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</si>
  <si>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</si>
  <si>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</si>
  <si>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</si>
  <si>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</si>
  <si>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</si>
  <si>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</si>
  <si>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</si>
  <si>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</si>
  <si>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</si>
  <si>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</si>
  <si>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</si>
  <si>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</si>
  <si>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</si>
  <si>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</si>
  <si>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</si>
  <si>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</si>
  <si>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</si>
  <si>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</si>
  <si>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</si>
  <si>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</si>
  <si>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</si>
  <si>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</si>
  <si>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Current Assets</t>
  </si>
  <si>
    <t>Total Current Liabilities</t>
  </si>
  <si>
    <t>Operating Lease</t>
  </si>
  <si>
    <t>Q124</t>
  </si>
  <si>
    <t>EPS exp.</t>
  </si>
  <si>
    <t>Rev. Exp.</t>
  </si>
  <si>
    <t>Q224</t>
  </si>
  <si>
    <t>Interest Collect (exp)</t>
  </si>
  <si>
    <t>FY25</t>
  </si>
  <si>
    <t>PEG1</t>
  </si>
  <si>
    <t>PEG2</t>
  </si>
  <si>
    <t>EBIT</t>
  </si>
  <si>
    <t>EV/EBITDA</t>
  </si>
  <si>
    <t>Notes</t>
  </si>
  <si>
    <t>Restricted Cash</t>
  </si>
  <si>
    <t>Receivables</t>
  </si>
  <si>
    <t>Prepaid Expense</t>
  </si>
  <si>
    <t>PP&amp;E</t>
  </si>
  <si>
    <t>Intangible Asset</t>
  </si>
  <si>
    <t>Deffered Income Tax</t>
  </si>
  <si>
    <t>Equity</t>
  </si>
  <si>
    <t>Interest exp / REV</t>
  </si>
  <si>
    <t>Interest exp / op Inc</t>
  </si>
  <si>
    <t>Inventories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</si>
  <si>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</si>
  <si>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</si>
  <si>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</si>
  <si>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</si>
  <si>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</si>
  <si>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</si>
  <si>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</si>
  <si>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</si>
  <si>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</si>
  <si>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</si>
  <si>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</si>
  <si>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</si>
  <si>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</si>
  <si>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MLCO</t>
  </si>
  <si>
    <t>ARGA Investment Management, LP</t>
  </si>
  <si>
    <t>5.08%</t>
  </si>
  <si>
    <t>Capital Research Global Investors</t>
  </si>
  <si>
    <t>3.22%</t>
  </si>
  <si>
    <t>Capital World Investors</t>
  </si>
  <si>
    <t>2.40%</t>
  </si>
  <si>
    <t>Coronation Fund Managers Ltd.</t>
  </si>
  <si>
    <t>2.27%</t>
  </si>
  <si>
    <t>Hardman Johnston Global Advisors LLC</t>
  </si>
  <si>
    <t>2.19%</t>
  </si>
  <si>
    <t>Eminence Capital, LP</t>
  </si>
  <si>
    <t>2.13%</t>
  </si>
  <si>
    <t>Citadel Advisors Llc</t>
  </si>
  <si>
    <t>1.96%</t>
  </si>
  <si>
    <t>Blackrock Inc.</t>
  </si>
  <si>
    <t>1.05%</t>
  </si>
  <si>
    <t>Goldman Sachs Group Inc</t>
  </si>
  <si>
    <t>Nuveen Asset Management, LLC</t>
  </si>
  <si>
    <t>1.03%</t>
  </si>
  <si>
    <t>Mr. Yau Lung Ho</t>
  </si>
  <si>
    <t>Founder, Chairman &amp; CEO</t>
  </si>
  <si>
    <t>Mr. Evan Andrew Winkler</t>
  </si>
  <si>
    <t>President &amp; Director</t>
  </si>
  <si>
    <t>Mr. Geoffrey Stuart Davis C.F.A.</t>
  </si>
  <si>
    <t>Executive VP &amp; CFO</t>
  </si>
  <si>
    <t>Ms. Amy L. Kuzdowicz</t>
  </si>
  <si>
    <t>Senior VP &amp; Chief Accounting Officer</t>
  </si>
  <si>
    <t>Ms. Stephanie Cheung</t>
  </si>
  <si>
    <t>Executive VP, Chief Legal Officer &amp; Secretary</t>
  </si>
  <si>
    <t>Chimmy Leung</t>
  </si>
  <si>
    <t>Executive Director of Corporate Communications</t>
  </si>
  <si>
    <t>Ms. Akiko Takahashi</t>
  </si>
  <si>
    <t>Executive VP and Chief of Staff to Chairman &amp; CEO</t>
  </si>
  <si>
    <t>Mr. David Ross Sisk</t>
  </si>
  <si>
    <t>COO of Macau Resorts</t>
  </si>
  <si>
    <t>Ms. Jeanny Kim</t>
  </si>
  <si>
    <t>Senior VP &amp; Group Treasurer</t>
  </si>
  <si>
    <t>Melco Resorts &amp; Entertainment Limited is a developer, owner and operator of integrated resorts with entertainment and casino gaming facilities in Asia and Europe. Melco Resorts owns a number of integrated casino resorts, having launched Altira Macau in 2007, City of Dreams Macau in 2009,[2] City of Dreams Manila in 2015,[8] Studio City Macau in 2015 and City of Dreams Mediterranean in 2021, the largest casino-resort in Europe.[9] It also operates the Mocha Clubs slot machine brand</t>
  </si>
  <si>
    <t>Rolling Chip Volume</t>
  </si>
  <si>
    <t>Rolling Chip Win Rate</t>
  </si>
  <si>
    <t>Mass Market Table Games Drop</t>
  </si>
  <si>
    <t>Mass Market table Games Hold Percentage</t>
  </si>
  <si>
    <t>Table Games Win</t>
  </si>
  <si>
    <t>Gaming Machine Handle</t>
  </si>
  <si>
    <t>Gaming Machine Win Rate</t>
  </si>
  <si>
    <t>Occupancy Rate</t>
  </si>
  <si>
    <t>Revenue per available Room</t>
  </si>
  <si>
    <t>Average Daily Rate</t>
  </si>
  <si>
    <t>Hotel</t>
  </si>
  <si>
    <t>Casino</t>
  </si>
  <si>
    <t>Macau</t>
  </si>
  <si>
    <t>City of Dreams</t>
  </si>
  <si>
    <t>Studio City</t>
  </si>
  <si>
    <t>City of Dreams Manila</t>
  </si>
  <si>
    <t>REVPAR</t>
  </si>
  <si>
    <t>G&amp;A</t>
  </si>
  <si>
    <t>Net Loss Nonop Int</t>
  </si>
  <si>
    <t>Interest Expense</t>
  </si>
  <si>
    <t>Property Charge</t>
  </si>
  <si>
    <t>SBC</t>
  </si>
  <si>
    <t>Adjusted EBITDA</t>
  </si>
  <si>
    <t>Corporate</t>
  </si>
  <si>
    <t>Property adj. EBITDA</t>
  </si>
  <si>
    <t>Non-Casino (Hotel, Food, Ent.)</t>
  </si>
  <si>
    <t>Prop. Charges</t>
  </si>
  <si>
    <t>Long-term Payments</t>
  </si>
  <si>
    <t>Land of use</t>
  </si>
  <si>
    <t>Accrued Exp.</t>
  </si>
  <si>
    <t>Operating Lease + Finance Lease</t>
  </si>
  <si>
    <t>Curr. Of LTD</t>
  </si>
  <si>
    <t>Payables</t>
  </si>
  <si>
    <t>Long Term Debt</t>
  </si>
  <si>
    <t>Deferred Tax</t>
  </si>
  <si>
    <t>Operating + Finance Lease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</si>
  <si>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</si>
  <si>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</si>
  <si>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</si>
  <si>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</si>
  <si>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</si>
  <si>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</si>
  <si>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</si>
  <si>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</si>
  <si>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</si>
  <si>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Descriptive Statistics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</si>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</sst>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#,##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232A31"/>
      <name val="Arial"/>
      <family val="2"/>
    </font>
    <font>
      <b/>
      <sz val="11"/>
      <color rgb="FF232A3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10" borderId="9" applyNumberFormat="0" applyAlignment="0" applyProtection="0"/>
  </cellStyleXfs>
  <cellXfs count="158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2" fontId="2" fillId="0" borderId="2" xfId="0" applyNumberFormat="1" applyFont="1" applyBorder="1"/>
    <xf numFmtId="164" fontId="0" fillId="0" borderId="2" xfId="0" applyNumberFormat="1" applyBorder="1"/>
    <xf numFmtId="9" fontId="0" fillId="6" borderId="0" xfId="0" applyNumberFormat="1" applyFill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2" fontId="6" fillId="6" borderId="0" xfId="0" applyNumberFormat="1" applyFont="1" applyFill="1"/>
    <xf numFmtId="0" fontId="6" fillId="6" borderId="0" xfId="0" applyFont="1" applyFill="1"/>
    <xf numFmtId="9" fontId="5" fillId="6" borderId="0" xfId="1" applyFont="1" applyFill="1"/>
    <xf numFmtId="9" fontId="5" fillId="6" borderId="0" xfId="0" applyNumberFormat="1" applyFont="1" applyFill="1"/>
    <xf numFmtId="9" fontId="5" fillId="6" borderId="0" xfId="1" applyFont="1" applyFill="1" applyBorder="1"/>
    <xf numFmtId="166" fontId="0" fillId="0" borderId="2" xfId="0" applyNumberFormat="1" applyBorder="1"/>
    <xf numFmtId="2" fontId="2" fillId="0" borderId="2" xfId="0" applyNumberFormat="1" applyFont="1" applyBorder="1" applyAlignment="1">
      <alignment horizontal="right"/>
    </xf>
    <xf numFmtId="2" fontId="2" fillId="0" borderId="0" xfId="0" applyNumberFormat="1" applyFont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9" fontId="0" fillId="7" borderId="0" xfId="1" applyFont="1" applyFill="1" applyBorder="1"/>
    <xf numFmtId="9" fontId="0" fillId="7" borderId="2" xfId="1" applyFont="1" applyFill="1" applyBorder="1"/>
    <xf numFmtId="9" fontId="0" fillId="7" borderId="0" xfId="1" applyFont="1" applyFill="1"/>
    <xf numFmtId="10" fontId="2" fillId="0" borderId="0" xfId="1" applyNumberFormat="1" applyFont="1"/>
    <xf numFmtId="10" fontId="2" fillId="0" borderId="2" xfId="1" applyNumberFormat="1" applyFont="1" applyBorder="1"/>
    <xf numFmtId="9" fontId="5" fillId="0" borderId="0" xfId="1" applyFont="1" applyBorder="1"/>
    <xf numFmtId="3" fontId="6" fillId="6" borderId="0" xfId="0" applyNumberFormat="1" applyFont="1" applyFill="1"/>
    <xf numFmtId="0" fontId="7" fillId="0" borderId="0" xfId="0" applyFont="1" applyAlignment="1">
      <alignment horizontal="left" vertical="center" indent="1"/>
    </xf>
    <xf numFmtId="0" fontId="7" fillId="0" borderId="0" xfId="0" applyFont="1" applyAlignment="1">
      <alignment horizontal="right" vertical="center" indent="1"/>
    </xf>
    <xf numFmtId="0" fontId="0" fillId="3" borderId="7" xfId="0" applyFill="1" applyBorder="1" applyAlignment="1">
      <alignment horizontal="right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right" vertical="center" wrapText="1"/>
    </xf>
    <xf numFmtId="0" fontId="8" fillId="0" borderId="0" xfId="0" applyFont="1" applyAlignment="1">
      <alignment vertical="center" wrapText="1"/>
    </xf>
    <xf numFmtId="2" fontId="6" fillId="0" borderId="0" xfId="0" applyNumberFormat="1" applyFont="1"/>
    <xf numFmtId="0" fontId="6" fillId="0" borderId="0" xfId="0" applyFont="1"/>
    <xf numFmtId="3" fontId="0" fillId="9" borderId="0" xfId="0" applyNumberFormat="1" applyFill="1"/>
    <xf numFmtId="3" fontId="2" fillId="9" borderId="0" xfId="0" applyNumberFormat="1" applyFont="1" applyFill="1"/>
    <xf numFmtId="9" fontId="0" fillId="0" borderId="0" xfId="1" applyFont="1" applyFill="1" applyBorder="1"/>
    <xf numFmtId="9" fontId="0" fillId="0" borderId="0" xfId="1" applyFont="1" applyFill="1"/>
    <xf numFmtId="0" fontId="0" fillId="7" borderId="1" xfId="0" applyFill="1" applyBorder="1"/>
    <xf numFmtId="164" fontId="0" fillId="7" borderId="2" xfId="0" applyNumberFormat="1" applyFill="1" applyBorder="1"/>
    <xf numFmtId="164" fontId="0" fillId="0" borderId="6" xfId="0" applyNumberFormat="1" applyBorder="1"/>
    <xf numFmtId="10" fontId="0" fillId="0" borderId="2" xfId="1" applyNumberFormat="1" applyFont="1" applyBorder="1"/>
    <xf numFmtId="0" fontId="0" fillId="8" borderId="3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2" fillId="11" borderId="10" xfId="0" applyFont="1" applyFill="1" applyBorder="1" applyAlignment="1">
      <alignment horizontal="center"/>
    </xf>
    <xf numFmtId="0" fontId="12" fillId="11" borderId="11" xfId="0" applyFont="1" applyFill="1" applyBorder="1" applyAlignment="1">
      <alignment horizontal="center"/>
    </xf>
    <xf numFmtId="0" fontId="12" fillId="11" borderId="12" xfId="0" applyFont="1" applyFill="1" applyBorder="1" applyAlignment="1">
      <alignment horizontal="center"/>
    </xf>
    <xf numFmtId="0" fontId="13" fillId="12" borderId="13" xfId="0" applyFont="1" applyFill="1" applyBorder="1"/>
    <xf numFmtId="0" fontId="13" fillId="12" borderId="14" xfId="0" applyFont="1" applyFill="1" applyBorder="1"/>
    <xf numFmtId="0" fontId="13" fillId="12" borderId="15" xfId="0" applyFont="1" applyFill="1" applyBorder="1"/>
    <xf numFmtId="0" fontId="13" fillId="12" borderId="16" xfId="0" applyFont="1" applyFill="1" applyBorder="1"/>
    <xf numFmtId="0" fontId="14" fillId="12" borderId="17" xfId="0" applyFont="1" applyFill="1" applyBorder="1" applyAlignment="1">
      <alignment horizontal="center"/>
    </xf>
    <xf numFmtId="0" fontId="14" fillId="12" borderId="18" xfId="0" applyFont="1" applyFill="1" applyBorder="1" applyAlignment="1">
      <alignment horizontal="center"/>
    </xf>
    <xf numFmtId="0" fontId="13" fillId="12" borderId="19" xfId="0" applyFont="1" applyFill="1" applyBorder="1"/>
    <xf numFmtId="0" fontId="13" fillId="12" borderId="20" xfId="0" applyFont="1" applyFill="1" applyBorder="1"/>
    <xf numFmtId="167" fontId="13" fillId="12" borderId="21" xfId="0" applyNumberFormat="1" applyFont="1" applyFill="1" applyBorder="1"/>
    <xf numFmtId="167" fontId="13" fillId="12" borderId="22" xfId="0" applyNumberFormat="1" applyFont="1" applyFill="1" applyBorder="1"/>
    <xf numFmtId="0" fontId="13" fillId="12" borderId="22" xfId="0" applyFont="1" applyFill="1" applyBorder="1"/>
    <xf numFmtId="10" fontId="13" fillId="12" borderId="22" xfId="0" applyNumberFormat="1" applyFont="1" applyFill="1" applyBorder="1"/>
    <xf numFmtId="10" fontId="13" fillId="12" borderId="23" xfId="0" applyNumberFormat="1" applyFont="1" applyFill="1" applyBorder="1"/>
    <xf numFmtId="167" fontId="13" fillId="12" borderId="24" xfId="0" applyNumberFormat="1" applyFont="1" applyFill="1" applyBorder="1"/>
    <xf numFmtId="167" fontId="13" fillId="12" borderId="25" xfId="0" applyNumberFormat="1" applyFont="1" applyFill="1" applyBorder="1"/>
    <xf numFmtId="0" fontId="13" fillId="12" borderId="25" xfId="0" applyFont="1" applyFill="1" applyBorder="1"/>
    <xf numFmtId="0" fontId="13" fillId="12" borderId="25" xfId="0" quotePrefix="1" applyFont="1" applyFill="1" applyBorder="1"/>
    <xf numFmtId="10" fontId="13" fillId="12" borderId="25" xfId="0" applyNumberFormat="1" applyFont="1" applyFill="1" applyBorder="1"/>
    <xf numFmtId="10" fontId="13" fillId="12" borderId="26" xfId="0" applyNumberFormat="1" applyFont="1" applyFill="1" applyBorder="1"/>
    <xf numFmtId="0" fontId="13" fillId="12" borderId="27" xfId="0" applyFont="1" applyFill="1" applyBorder="1"/>
    <xf numFmtId="0" fontId="13" fillId="12" borderId="28" xfId="0" applyFont="1" applyFill="1" applyBorder="1"/>
    <xf numFmtId="10" fontId="13" fillId="12" borderId="29" xfId="0" applyNumberFormat="1" applyFont="1" applyFill="1" applyBorder="1"/>
    <xf numFmtId="167" fontId="13" fillId="12" borderId="30" xfId="0" applyNumberFormat="1" applyFont="1" applyFill="1" applyBorder="1"/>
    <xf numFmtId="0" fontId="13" fillId="12" borderId="31" xfId="0" applyFont="1" applyFill="1" applyBorder="1"/>
    <xf numFmtId="167" fontId="13" fillId="12" borderId="32" xfId="0" applyNumberFormat="1" applyFont="1" applyFill="1" applyBorder="1" applyAlignment="1">
      <alignment horizontal="center"/>
    </xf>
    <xf numFmtId="167" fontId="13" fillId="12" borderId="33" xfId="0" applyNumberFormat="1" applyFont="1" applyFill="1" applyBorder="1" applyAlignment="1">
      <alignment horizontal="center"/>
    </xf>
    <xf numFmtId="167" fontId="13" fillId="12" borderId="34" xfId="0" applyNumberFormat="1" applyFont="1" applyFill="1" applyBorder="1" applyAlignment="1">
      <alignment horizontal="center"/>
    </xf>
    <xf numFmtId="167" fontId="13" fillId="12" borderId="35" xfId="0" applyNumberFormat="1" applyFont="1" applyFill="1" applyBorder="1" applyAlignment="1">
      <alignment horizontal="center"/>
    </xf>
    <xf numFmtId="167" fontId="13" fillId="12" borderId="36" xfId="0" applyNumberFormat="1" applyFont="1" applyFill="1" applyBorder="1"/>
    <xf numFmtId="165" fontId="13" fillId="12" borderId="31" xfId="0" applyNumberFormat="1" applyFont="1" applyFill="1" applyBorder="1"/>
    <xf numFmtId="2" fontId="13" fillId="12" borderId="31" xfId="0" applyNumberFormat="1" applyFont="1" applyFill="1" applyBorder="1"/>
    <xf numFmtId="167" fontId="13" fillId="12" borderId="13" xfId="0" applyNumberFormat="1" applyFont="1" applyFill="1" applyBorder="1"/>
    <xf numFmtId="167" fontId="13" fillId="12" borderId="37" xfId="0" applyNumberFormat="1" applyFont="1" applyFill="1" applyBorder="1"/>
    <xf numFmtId="167" fontId="13" fillId="12" borderId="38" xfId="0" applyNumberFormat="1" applyFont="1" applyFill="1" applyBorder="1"/>
    <xf numFmtId="0" fontId="15" fillId="12" borderId="22" xfId="0" applyFont="1" applyFill="1" applyBorder="1"/>
    <xf numFmtId="0" fontId="15" fillId="12" borderId="23" xfId="0" applyFont="1" applyFill="1" applyBorder="1"/>
    <xf numFmtId="167" fontId="15" fillId="12" borderId="24" xfId="0" applyNumberFormat="1" applyFont="1" applyFill="1" applyBorder="1"/>
    <xf numFmtId="167" fontId="15" fillId="12" borderId="30" xfId="0" applyNumberFormat="1" applyFont="1" applyFill="1" applyBorder="1"/>
    <xf numFmtId="10" fontId="13" fillId="12" borderId="28" xfId="0" applyNumberFormat="1" applyFont="1" applyFill="1" applyBorder="1"/>
    <xf numFmtId="0" fontId="13" fillId="12" borderId="0" xfId="0" applyFont="1" applyFill="1"/>
    <xf numFmtId="1" fontId="13" fillId="12" borderId="24" xfId="0" applyNumberFormat="1" applyFont="1" applyFill="1" applyBorder="1"/>
    <xf numFmtId="10" fontId="13" fillId="12" borderId="39" xfId="0" applyNumberFormat="1" applyFont="1" applyFill="1" applyBorder="1"/>
    <xf numFmtId="0" fontId="2" fillId="0" borderId="4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9" fontId="15" fillId="12" borderId="40" xfId="0" applyNumberFormat="1" applyFont="1" applyFill="1" applyBorder="1"/>
    <xf numFmtId="10" fontId="0" fillId="12" borderId="42" xfId="0" applyNumberFormat="1" applyFill="1" applyBorder="1" applyAlignment="1">
      <alignment horizontal="centerContinuous"/>
    </xf>
    <xf numFmtId="9" fontId="15" fillId="12" borderId="43" xfId="0" applyNumberFormat="1" applyFont="1" applyFill="1" applyBorder="1"/>
    <xf numFmtId="10" fontId="0" fillId="12" borderId="41" xfId="0" applyNumberFormat="1" applyFill="1" applyBorder="1" applyAlignment="1">
      <alignment horizontal="centerContinuous"/>
    </xf>
    <xf numFmtId="9" fontId="15" fillId="12" borderId="36" xfId="0" applyNumberFormat="1" applyFont="1" applyFill="1" applyBorder="1"/>
    <xf numFmtId="10" fontId="0" fillId="12" borderId="2" xfId="0" applyNumberFormat="1" applyFill="1" applyBorder="1" applyAlignment="1">
      <alignment horizontal="centerContinuous"/>
    </xf>
    <xf numFmtId="9" fontId="15" fillId="12" borderId="1" xfId="0" applyNumberFormat="1" applyFont="1" applyFill="1" applyBorder="1"/>
    <xf numFmtId="10" fontId="0" fillId="12" borderId="31" xfId="0" applyNumberFormat="1" applyFill="1" applyBorder="1" applyAlignment="1">
      <alignment horizontal="centerContinuous"/>
    </xf>
    <xf numFmtId="9" fontId="15" fillId="12" borderId="13" xfId="0" applyNumberFormat="1" applyFont="1" applyFill="1" applyBorder="1"/>
    <xf numFmtId="10" fontId="0" fillId="12" borderId="44" xfId="0" applyNumberFormat="1" applyFill="1" applyBorder="1" applyAlignment="1">
      <alignment horizontal="centerContinuous"/>
    </xf>
    <xf numFmtId="0" fontId="13" fillId="12" borderId="45" xfId="0" applyFont="1" applyFill="1" applyBorder="1"/>
    <xf numFmtId="0" fontId="0" fillId="12" borderId="44" xfId="0" applyFill="1" applyBorder="1"/>
    <xf numFmtId="9" fontId="15" fillId="12" borderId="45" xfId="0" applyNumberFormat="1" applyFont="1" applyFill="1" applyBorder="1"/>
    <xf numFmtId="10" fontId="0" fillId="12" borderId="15" xfId="0" applyNumberFormat="1" applyFill="1" applyBorder="1" applyAlignment="1">
      <alignment horizontal="centerContinuous"/>
    </xf>
    <xf numFmtId="0" fontId="15" fillId="0" borderId="21" xfId="0" applyFont="1" applyBorder="1"/>
    <xf numFmtId="9" fontId="11" fillId="10" borderId="23" xfId="3" applyNumberFormat="1" applyBorder="1"/>
    <xf numFmtId="0" fontId="15" fillId="0" borderId="27" xfId="0" applyFont="1" applyBorder="1"/>
    <xf numFmtId="9" fontId="11" fillId="10" borderId="29" xfId="3" applyNumberFormat="1" applyBorder="1"/>
    <xf numFmtId="0" fontId="13" fillId="0" borderId="0" xfId="0" applyFont="1"/>
    <xf numFmtId="2" fontId="11" fillId="10" borderId="23" xfId="3" applyNumberFormat="1" applyBorder="1"/>
    <xf numFmtId="0" fontId="15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309-400E-9279-09DE67BBD1C5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309-400E-9279-09DE67BBD1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Model!$K$5:$W$5</c:f>
              <c:numCache>
                <c:formatCode>#,##0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Model!$K$34:$W$34</c:f>
              <c:numCache>
                <c:formatCode>0%</c:formatCode>
                <c:ptCount val="13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1CC-452E-9D1B-EA54FE60E683}"/>
              </c:ext>
            </c:extLst>
          </c:dPt>
          <c:dPt>
            <c:idx val="5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FA1-4450-8EE0-3FE2DAE0EF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Model!$B$5:$G$5</c:f>
              <c:numCache>
                <c:formatCode>#,##0</c:formatCode>
                <c:ptCount val="6"/>
                <c:pt idx="1">
                  <c:v>1727</c:v>
                </c:pt>
                <c:pt idx="2">
                  <c:v>2012</c:v>
                </c:pt>
                <c:pt idx="3">
                  <c:v>1349.9469999999999</c:v>
                </c:pt>
                <c:pt idx="4">
                  <c:v>3775.2469999999998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Model!$A$34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Model!$B$34:$G$34</c:f>
              <c:numCache>
                <c:formatCode>0%</c:formatCode>
                <c:ptCount val="6"/>
                <c:pt idx="2">
                  <c:v>0.16502605674580195</c:v>
                </c:pt>
                <c:pt idx="3">
                  <c:v>-0.32905218687872773</c:v>
                </c:pt>
                <c:pt idx="4">
                  <c:v>1.7965890512738651</c:v>
                </c:pt>
                <c:pt idx="5">
                  <c:v>0.30852365421388317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0F4-4607-8C78-36F0EE07B767}"/>
              </c:ext>
            </c:extLst>
          </c:dPt>
          <c:dPt>
            <c:idx val="12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0F4-4607-8C78-36F0EE07B7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Model!$K$2:$W$2</c:f>
              <c:strCache>
                <c:ptCount val="13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  <c:pt idx="11">
                  <c:v>Q423</c:v>
                </c:pt>
                <c:pt idx="12">
                  <c:v>Q124</c:v>
                </c:pt>
              </c:strCache>
            </c:strRef>
          </c:cat>
          <c:val>
            <c:numRef>
              <c:f>Model!$K$19:$W$19</c:f>
              <c:numCache>
                <c:formatCode>#,##0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Model!$A$32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Model!$K$32:$W$32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Model!$A$19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Model!$B$2:$G$2</c:f>
              <c:strCache>
                <c:ptCount val="6"/>
                <c:pt idx="0">
                  <c:v>FY19</c:v>
                </c:pt>
                <c:pt idx="1">
                  <c:v>FY20</c:v>
                </c:pt>
                <c:pt idx="2">
                  <c:v>FY21</c:v>
                </c:pt>
                <c:pt idx="3">
                  <c:v>FY22</c:v>
                </c:pt>
                <c:pt idx="4">
                  <c:v>FY23</c:v>
                </c:pt>
                <c:pt idx="5">
                  <c:v>FY24</c:v>
                </c:pt>
              </c:strCache>
            </c:strRef>
          </c:cat>
          <c:val>
            <c:numRef>
              <c:f>Model!$B$19:$G$19</c:f>
              <c:numCache>
                <c:formatCode>#,##0</c:formatCode>
                <c:ptCount val="6"/>
                <c:pt idx="1">
                  <c:v>-1132</c:v>
                </c:pt>
                <c:pt idx="2">
                  <c:v>-721</c:v>
                </c:pt>
                <c:pt idx="3">
                  <c:v>-930.55600000000038</c:v>
                </c:pt>
                <c:pt idx="4">
                  <c:v>-277.53400000000022</c:v>
                </c:pt>
                <c:pt idx="5">
                  <c:v>237.95999999999998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Model!$A$35</c:f>
              <c:strCache>
                <c:ptCount val="1"/>
                <c:pt idx="0">
                  <c:v>Net Income y/y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Model!$B$35:$G$35</c:f>
              <c:numCache>
                <c:formatCode>0%</c:formatCode>
                <c:ptCount val="6"/>
                <c:pt idx="2">
                  <c:v>0.36307420494699649</c:v>
                </c:pt>
                <c:pt idx="3">
                  <c:v>0.29064632454923767</c:v>
                </c:pt>
                <c:pt idx="4">
                  <c:v>-0.70175464990822678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Model!$K$2:$U$2</c:f>
              <c:strCache>
                <c:ptCount val="11"/>
                <c:pt idx="0">
                  <c:v>Q121</c:v>
                </c:pt>
                <c:pt idx="1">
                  <c:v>Q221</c:v>
                </c:pt>
                <c:pt idx="2">
                  <c:v>Q321</c:v>
                </c:pt>
                <c:pt idx="3">
                  <c:v>Q421</c:v>
                </c:pt>
                <c:pt idx="4">
                  <c:v>Q122</c:v>
                </c:pt>
                <c:pt idx="5">
                  <c:v>Q222</c:v>
                </c:pt>
                <c:pt idx="6">
                  <c:v>Q322</c:v>
                </c:pt>
                <c:pt idx="7">
                  <c:v>Q422</c:v>
                </c:pt>
                <c:pt idx="8">
                  <c:v>Q123</c:v>
                </c:pt>
                <c:pt idx="9">
                  <c:v>Q223</c:v>
                </c:pt>
                <c:pt idx="10">
                  <c:v>Q323</c:v>
                </c:pt>
              </c:strCache>
            </c:strRef>
          </c:cat>
          <c:val>
            <c:numRef>
              <c:f>Model!#REF!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Model!#REF!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 MLCO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Catalysts!$A$2:$A$10000</c:f>
              <c:numCache>
                <c:formatCode>m/d/yyyy</c:formatCode>
                <c:ptCount val="9999"/>
                <c:pt idx="0">
                  <c:v>45397</c:v>
                </c:pt>
                <c:pt idx="1">
                  <c:v>45390</c:v>
                </c:pt>
                <c:pt idx="2">
                  <c:v>45383</c:v>
                </c:pt>
                <c:pt idx="3">
                  <c:v>45376</c:v>
                </c:pt>
                <c:pt idx="4">
                  <c:v>45369</c:v>
                </c:pt>
                <c:pt idx="5">
                  <c:v>45362</c:v>
                </c:pt>
                <c:pt idx="6">
                  <c:v>45355</c:v>
                </c:pt>
                <c:pt idx="7">
                  <c:v>45348</c:v>
                </c:pt>
                <c:pt idx="8">
                  <c:v>45341</c:v>
                </c:pt>
                <c:pt idx="9">
                  <c:v>45334</c:v>
                </c:pt>
                <c:pt idx="10">
                  <c:v>45327</c:v>
                </c:pt>
                <c:pt idx="11">
                  <c:v>45320</c:v>
                </c:pt>
                <c:pt idx="12">
                  <c:v>45313</c:v>
                </c:pt>
                <c:pt idx="13">
                  <c:v>45306</c:v>
                </c:pt>
                <c:pt idx="14">
                  <c:v>45299</c:v>
                </c:pt>
                <c:pt idx="15">
                  <c:v>45292</c:v>
                </c:pt>
                <c:pt idx="16">
                  <c:v>45285</c:v>
                </c:pt>
                <c:pt idx="17">
                  <c:v>45278</c:v>
                </c:pt>
                <c:pt idx="18">
                  <c:v>45271</c:v>
                </c:pt>
                <c:pt idx="19">
                  <c:v>45264</c:v>
                </c:pt>
                <c:pt idx="20">
                  <c:v>45257</c:v>
                </c:pt>
                <c:pt idx="21">
                  <c:v>45250</c:v>
                </c:pt>
                <c:pt idx="22">
                  <c:v>45243</c:v>
                </c:pt>
                <c:pt idx="23">
                  <c:v>45236</c:v>
                </c:pt>
                <c:pt idx="24">
                  <c:v>45229</c:v>
                </c:pt>
                <c:pt idx="25">
                  <c:v>45222</c:v>
                </c:pt>
                <c:pt idx="26">
                  <c:v>45215</c:v>
                </c:pt>
                <c:pt idx="27">
                  <c:v>45208</c:v>
                </c:pt>
                <c:pt idx="28">
                  <c:v>45201</c:v>
                </c:pt>
                <c:pt idx="29">
                  <c:v>45194</c:v>
                </c:pt>
                <c:pt idx="30">
                  <c:v>45187</c:v>
                </c:pt>
                <c:pt idx="31">
                  <c:v>45180</c:v>
                </c:pt>
                <c:pt idx="32">
                  <c:v>45173</c:v>
                </c:pt>
                <c:pt idx="33">
                  <c:v>45166</c:v>
                </c:pt>
                <c:pt idx="34">
                  <c:v>45159</c:v>
                </c:pt>
                <c:pt idx="35">
                  <c:v>45152</c:v>
                </c:pt>
                <c:pt idx="36">
                  <c:v>45145</c:v>
                </c:pt>
                <c:pt idx="37">
                  <c:v>45138</c:v>
                </c:pt>
                <c:pt idx="38">
                  <c:v>45131</c:v>
                </c:pt>
                <c:pt idx="39">
                  <c:v>45124</c:v>
                </c:pt>
                <c:pt idx="40">
                  <c:v>45117</c:v>
                </c:pt>
                <c:pt idx="41">
                  <c:v>45110</c:v>
                </c:pt>
                <c:pt idx="42">
                  <c:v>45103</c:v>
                </c:pt>
                <c:pt idx="43">
                  <c:v>45096</c:v>
                </c:pt>
                <c:pt idx="44">
                  <c:v>45089</c:v>
                </c:pt>
                <c:pt idx="45">
                  <c:v>45082</c:v>
                </c:pt>
                <c:pt idx="46">
                  <c:v>45075</c:v>
                </c:pt>
                <c:pt idx="47">
                  <c:v>45068</c:v>
                </c:pt>
                <c:pt idx="48">
                  <c:v>45061</c:v>
                </c:pt>
                <c:pt idx="49">
                  <c:v>45054</c:v>
                </c:pt>
                <c:pt idx="50">
                  <c:v>45047</c:v>
                </c:pt>
                <c:pt idx="51">
                  <c:v>45040</c:v>
                </c:pt>
                <c:pt idx="52">
                  <c:v>45033</c:v>
                </c:pt>
                <c:pt idx="53">
                  <c:v>45026</c:v>
                </c:pt>
                <c:pt idx="54">
                  <c:v>45019</c:v>
                </c:pt>
                <c:pt idx="55">
                  <c:v>45012</c:v>
                </c:pt>
                <c:pt idx="56">
                  <c:v>45005</c:v>
                </c:pt>
                <c:pt idx="57">
                  <c:v>44998</c:v>
                </c:pt>
                <c:pt idx="58">
                  <c:v>44991</c:v>
                </c:pt>
                <c:pt idx="59">
                  <c:v>44984</c:v>
                </c:pt>
                <c:pt idx="60">
                  <c:v>44977</c:v>
                </c:pt>
                <c:pt idx="61">
                  <c:v>44970</c:v>
                </c:pt>
                <c:pt idx="62">
                  <c:v>44963</c:v>
                </c:pt>
                <c:pt idx="63">
                  <c:v>44956</c:v>
                </c:pt>
                <c:pt idx="64">
                  <c:v>44949</c:v>
                </c:pt>
                <c:pt idx="65">
                  <c:v>44942</c:v>
                </c:pt>
                <c:pt idx="66">
                  <c:v>44935</c:v>
                </c:pt>
                <c:pt idx="67">
                  <c:v>44928</c:v>
                </c:pt>
                <c:pt idx="68">
                  <c:v>44921</c:v>
                </c:pt>
                <c:pt idx="69">
                  <c:v>44914</c:v>
                </c:pt>
                <c:pt idx="70">
                  <c:v>44907</c:v>
                </c:pt>
                <c:pt idx="71">
                  <c:v>44900</c:v>
                </c:pt>
                <c:pt idx="72">
                  <c:v>44893</c:v>
                </c:pt>
                <c:pt idx="73">
                  <c:v>44886</c:v>
                </c:pt>
                <c:pt idx="74">
                  <c:v>44879</c:v>
                </c:pt>
                <c:pt idx="75">
                  <c:v>44872</c:v>
                </c:pt>
                <c:pt idx="76">
                  <c:v>44865</c:v>
                </c:pt>
                <c:pt idx="77">
                  <c:v>44858</c:v>
                </c:pt>
                <c:pt idx="78">
                  <c:v>44851</c:v>
                </c:pt>
                <c:pt idx="79">
                  <c:v>44844</c:v>
                </c:pt>
                <c:pt idx="80">
                  <c:v>44837</c:v>
                </c:pt>
                <c:pt idx="81">
                  <c:v>44830</c:v>
                </c:pt>
                <c:pt idx="82">
                  <c:v>44823</c:v>
                </c:pt>
                <c:pt idx="83">
                  <c:v>44816</c:v>
                </c:pt>
                <c:pt idx="84">
                  <c:v>44809</c:v>
                </c:pt>
                <c:pt idx="85">
                  <c:v>44802</c:v>
                </c:pt>
                <c:pt idx="86">
                  <c:v>44795</c:v>
                </c:pt>
                <c:pt idx="87">
                  <c:v>44788</c:v>
                </c:pt>
                <c:pt idx="88">
                  <c:v>44781</c:v>
                </c:pt>
                <c:pt idx="89">
                  <c:v>44774</c:v>
                </c:pt>
                <c:pt idx="90">
                  <c:v>44767</c:v>
                </c:pt>
                <c:pt idx="91">
                  <c:v>44760</c:v>
                </c:pt>
                <c:pt idx="92">
                  <c:v>44753</c:v>
                </c:pt>
                <c:pt idx="93">
                  <c:v>44746</c:v>
                </c:pt>
                <c:pt idx="94">
                  <c:v>44739</c:v>
                </c:pt>
                <c:pt idx="95">
                  <c:v>44732</c:v>
                </c:pt>
                <c:pt idx="96">
                  <c:v>44725</c:v>
                </c:pt>
                <c:pt idx="97">
                  <c:v>44718</c:v>
                </c:pt>
                <c:pt idx="98">
                  <c:v>44711</c:v>
                </c:pt>
                <c:pt idx="99">
                  <c:v>44704</c:v>
                </c:pt>
                <c:pt idx="100">
                  <c:v>44697</c:v>
                </c:pt>
                <c:pt idx="101">
                  <c:v>44690</c:v>
                </c:pt>
                <c:pt idx="102">
                  <c:v>44683</c:v>
                </c:pt>
                <c:pt idx="103">
                  <c:v>44676</c:v>
                </c:pt>
                <c:pt idx="104">
                  <c:v>44669</c:v>
                </c:pt>
                <c:pt idx="105">
                  <c:v>44662</c:v>
                </c:pt>
                <c:pt idx="106">
                  <c:v>44655</c:v>
                </c:pt>
                <c:pt idx="107">
                  <c:v>44648</c:v>
                </c:pt>
                <c:pt idx="108">
                  <c:v>44641</c:v>
                </c:pt>
                <c:pt idx="109">
                  <c:v>44634</c:v>
                </c:pt>
                <c:pt idx="110">
                  <c:v>44627</c:v>
                </c:pt>
                <c:pt idx="111">
                  <c:v>44620</c:v>
                </c:pt>
                <c:pt idx="112">
                  <c:v>44613</c:v>
                </c:pt>
                <c:pt idx="113">
                  <c:v>44606</c:v>
                </c:pt>
                <c:pt idx="114">
                  <c:v>44599</c:v>
                </c:pt>
                <c:pt idx="115">
                  <c:v>44592</c:v>
                </c:pt>
                <c:pt idx="116">
                  <c:v>44585</c:v>
                </c:pt>
                <c:pt idx="117">
                  <c:v>44578</c:v>
                </c:pt>
                <c:pt idx="118">
                  <c:v>44571</c:v>
                </c:pt>
                <c:pt idx="119">
                  <c:v>44564</c:v>
                </c:pt>
                <c:pt idx="120">
                  <c:v>44557</c:v>
                </c:pt>
                <c:pt idx="121">
                  <c:v>44550</c:v>
                </c:pt>
                <c:pt idx="122">
                  <c:v>44543</c:v>
                </c:pt>
                <c:pt idx="123">
                  <c:v>44536</c:v>
                </c:pt>
                <c:pt idx="124">
                  <c:v>44529</c:v>
                </c:pt>
                <c:pt idx="125">
                  <c:v>44522</c:v>
                </c:pt>
                <c:pt idx="126">
                  <c:v>44515</c:v>
                </c:pt>
                <c:pt idx="127">
                  <c:v>44508</c:v>
                </c:pt>
                <c:pt idx="128">
                  <c:v>44501</c:v>
                </c:pt>
                <c:pt idx="129">
                  <c:v>44494</c:v>
                </c:pt>
                <c:pt idx="130">
                  <c:v>44487</c:v>
                </c:pt>
                <c:pt idx="131">
                  <c:v>44480</c:v>
                </c:pt>
                <c:pt idx="132">
                  <c:v>44473</c:v>
                </c:pt>
                <c:pt idx="133">
                  <c:v>44466</c:v>
                </c:pt>
                <c:pt idx="134">
                  <c:v>44459</c:v>
                </c:pt>
                <c:pt idx="135">
                  <c:v>44452</c:v>
                </c:pt>
                <c:pt idx="136">
                  <c:v>44445</c:v>
                </c:pt>
                <c:pt idx="137">
                  <c:v>44438</c:v>
                </c:pt>
                <c:pt idx="138">
                  <c:v>44431</c:v>
                </c:pt>
                <c:pt idx="139">
                  <c:v>44424</c:v>
                </c:pt>
                <c:pt idx="140">
                  <c:v>44417</c:v>
                </c:pt>
                <c:pt idx="141">
                  <c:v>44410</c:v>
                </c:pt>
                <c:pt idx="142">
                  <c:v>44403</c:v>
                </c:pt>
                <c:pt idx="143">
                  <c:v>44396</c:v>
                </c:pt>
                <c:pt idx="144">
                  <c:v>44389</c:v>
                </c:pt>
                <c:pt idx="145">
                  <c:v>44382</c:v>
                </c:pt>
                <c:pt idx="146">
                  <c:v>44375</c:v>
                </c:pt>
                <c:pt idx="147">
                  <c:v>44368</c:v>
                </c:pt>
                <c:pt idx="148">
                  <c:v>44361</c:v>
                </c:pt>
                <c:pt idx="149">
                  <c:v>44354</c:v>
                </c:pt>
                <c:pt idx="150">
                  <c:v>44347</c:v>
                </c:pt>
                <c:pt idx="151">
                  <c:v>44340</c:v>
                </c:pt>
                <c:pt idx="152">
                  <c:v>44333</c:v>
                </c:pt>
                <c:pt idx="153">
                  <c:v>44326</c:v>
                </c:pt>
                <c:pt idx="154">
                  <c:v>44319</c:v>
                </c:pt>
                <c:pt idx="155">
                  <c:v>44312</c:v>
                </c:pt>
                <c:pt idx="156">
                  <c:v>44305</c:v>
                </c:pt>
                <c:pt idx="157">
                  <c:v>44298</c:v>
                </c:pt>
                <c:pt idx="158">
                  <c:v>44291</c:v>
                </c:pt>
                <c:pt idx="159">
                  <c:v>44284</c:v>
                </c:pt>
                <c:pt idx="160">
                  <c:v>44277</c:v>
                </c:pt>
                <c:pt idx="161">
                  <c:v>44270</c:v>
                </c:pt>
                <c:pt idx="162">
                  <c:v>44263</c:v>
                </c:pt>
                <c:pt idx="163">
                  <c:v>44256</c:v>
                </c:pt>
                <c:pt idx="164">
                  <c:v>44249</c:v>
                </c:pt>
                <c:pt idx="165">
                  <c:v>44242</c:v>
                </c:pt>
                <c:pt idx="166">
                  <c:v>44235</c:v>
                </c:pt>
                <c:pt idx="167">
                  <c:v>44228</c:v>
                </c:pt>
                <c:pt idx="168">
                  <c:v>44221</c:v>
                </c:pt>
                <c:pt idx="169">
                  <c:v>44214</c:v>
                </c:pt>
                <c:pt idx="170">
                  <c:v>44207</c:v>
                </c:pt>
                <c:pt idx="171">
                  <c:v>44200</c:v>
                </c:pt>
                <c:pt idx="172">
                  <c:v>44193</c:v>
                </c:pt>
                <c:pt idx="173">
                  <c:v>44186</c:v>
                </c:pt>
                <c:pt idx="174">
                  <c:v>44179</c:v>
                </c:pt>
                <c:pt idx="175">
                  <c:v>44172</c:v>
                </c:pt>
                <c:pt idx="176">
                  <c:v>44165</c:v>
                </c:pt>
                <c:pt idx="177">
                  <c:v>44158</c:v>
                </c:pt>
                <c:pt idx="178">
                  <c:v>44151</c:v>
                </c:pt>
                <c:pt idx="179">
                  <c:v>44144</c:v>
                </c:pt>
                <c:pt idx="180">
                  <c:v>44137</c:v>
                </c:pt>
                <c:pt idx="181">
                  <c:v>44130</c:v>
                </c:pt>
                <c:pt idx="182">
                  <c:v>44123</c:v>
                </c:pt>
                <c:pt idx="183">
                  <c:v>44116</c:v>
                </c:pt>
                <c:pt idx="184">
                  <c:v>44109</c:v>
                </c:pt>
                <c:pt idx="185">
                  <c:v>44102</c:v>
                </c:pt>
                <c:pt idx="186">
                  <c:v>44095</c:v>
                </c:pt>
                <c:pt idx="187">
                  <c:v>44088</c:v>
                </c:pt>
                <c:pt idx="188">
                  <c:v>44081</c:v>
                </c:pt>
                <c:pt idx="189">
                  <c:v>44074</c:v>
                </c:pt>
                <c:pt idx="190">
                  <c:v>44067</c:v>
                </c:pt>
                <c:pt idx="191">
                  <c:v>44060</c:v>
                </c:pt>
                <c:pt idx="192">
                  <c:v>44053</c:v>
                </c:pt>
                <c:pt idx="193">
                  <c:v>44046</c:v>
                </c:pt>
                <c:pt idx="194">
                  <c:v>44039</c:v>
                </c:pt>
                <c:pt idx="195">
                  <c:v>44032</c:v>
                </c:pt>
                <c:pt idx="196">
                  <c:v>44025</c:v>
                </c:pt>
                <c:pt idx="197">
                  <c:v>44018</c:v>
                </c:pt>
                <c:pt idx="198">
                  <c:v>44011</c:v>
                </c:pt>
                <c:pt idx="199">
                  <c:v>44004</c:v>
                </c:pt>
                <c:pt idx="200">
                  <c:v>43997</c:v>
                </c:pt>
                <c:pt idx="201">
                  <c:v>43990</c:v>
                </c:pt>
                <c:pt idx="202">
                  <c:v>43983</c:v>
                </c:pt>
                <c:pt idx="203">
                  <c:v>43976</c:v>
                </c:pt>
                <c:pt idx="204">
                  <c:v>43969</c:v>
                </c:pt>
                <c:pt idx="205">
                  <c:v>43962</c:v>
                </c:pt>
                <c:pt idx="206">
                  <c:v>43955</c:v>
                </c:pt>
                <c:pt idx="207">
                  <c:v>43948</c:v>
                </c:pt>
                <c:pt idx="208">
                  <c:v>43941</c:v>
                </c:pt>
                <c:pt idx="209">
                  <c:v>43934</c:v>
                </c:pt>
                <c:pt idx="210">
                  <c:v>43927</c:v>
                </c:pt>
                <c:pt idx="211">
                  <c:v>43920</c:v>
                </c:pt>
                <c:pt idx="212">
                  <c:v>43913</c:v>
                </c:pt>
                <c:pt idx="213">
                  <c:v>43906</c:v>
                </c:pt>
                <c:pt idx="214">
                  <c:v>43899</c:v>
                </c:pt>
                <c:pt idx="215">
                  <c:v>43892</c:v>
                </c:pt>
                <c:pt idx="216">
                  <c:v>43885</c:v>
                </c:pt>
                <c:pt idx="217">
                  <c:v>43878</c:v>
                </c:pt>
                <c:pt idx="218">
                  <c:v>43871</c:v>
                </c:pt>
                <c:pt idx="219">
                  <c:v>43864</c:v>
                </c:pt>
                <c:pt idx="220">
                  <c:v>43857</c:v>
                </c:pt>
                <c:pt idx="221">
                  <c:v>43850</c:v>
                </c:pt>
                <c:pt idx="222">
                  <c:v>43843</c:v>
                </c:pt>
                <c:pt idx="223">
                  <c:v>43836</c:v>
                </c:pt>
                <c:pt idx="224">
                  <c:v>43829</c:v>
                </c:pt>
                <c:pt idx="225">
                  <c:v>43822</c:v>
                </c:pt>
                <c:pt idx="226">
                  <c:v>43815</c:v>
                </c:pt>
                <c:pt idx="227">
                  <c:v>43808</c:v>
                </c:pt>
                <c:pt idx="228">
                  <c:v>43801</c:v>
                </c:pt>
                <c:pt idx="229">
                  <c:v>43794</c:v>
                </c:pt>
                <c:pt idx="230">
                  <c:v>43787</c:v>
                </c:pt>
                <c:pt idx="231">
                  <c:v>43780</c:v>
                </c:pt>
                <c:pt idx="232">
                  <c:v>43773</c:v>
                </c:pt>
                <c:pt idx="233">
                  <c:v>43766</c:v>
                </c:pt>
                <c:pt idx="234">
                  <c:v>43759</c:v>
                </c:pt>
                <c:pt idx="235">
                  <c:v>43752</c:v>
                </c:pt>
                <c:pt idx="236">
                  <c:v>43745</c:v>
                </c:pt>
                <c:pt idx="237">
                  <c:v>43738</c:v>
                </c:pt>
                <c:pt idx="238">
                  <c:v>43731</c:v>
                </c:pt>
                <c:pt idx="239">
                  <c:v>43724</c:v>
                </c:pt>
                <c:pt idx="240">
                  <c:v>43717</c:v>
                </c:pt>
                <c:pt idx="241">
                  <c:v>43710</c:v>
                </c:pt>
                <c:pt idx="242">
                  <c:v>43703</c:v>
                </c:pt>
                <c:pt idx="243">
                  <c:v>43696</c:v>
                </c:pt>
                <c:pt idx="244">
                  <c:v>43689</c:v>
                </c:pt>
                <c:pt idx="245">
                  <c:v>43682</c:v>
                </c:pt>
                <c:pt idx="246">
                  <c:v>43675</c:v>
                </c:pt>
                <c:pt idx="247">
                  <c:v>43668</c:v>
                </c:pt>
                <c:pt idx="248">
                  <c:v>43661</c:v>
                </c:pt>
                <c:pt idx="249">
                  <c:v>43654</c:v>
                </c:pt>
                <c:pt idx="250">
                  <c:v>43647</c:v>
                </c:pt>
                <c:pt idx="251">
                  <c:v>43640</c:v>
                </c:pt>
                <c:pt idx="252">
                  <c:v>43633</c:v>
                </c:pt>
                <c:pt idx="253">
                  <c:v>43626</c:v>
                </c:pt>
                <c:pt idx="254">
                  <c:v>43619</c:v>
                </c:pt>
                <c:pt idx="255">
                  <c:v>43612</c:v>
                </c:pt>
                <c:pt idx="256">
                  <c:v>43605</c:v>
                </c:pt>
                <c:pt idx="257">
                  <c:v>43598</c:v>
                </c:pt>
                <c:pt idx="258">
                  <c:v>43591</c:v>
                </c:pt>
                <c:pt idx="259">
                  <c:v>43584</c:v>
                </c:pt>
                <c:pt idx="260">
                  <c:v>43577</c:v>
                </c:pt>
                <c:pt idx="261">
                  <c:v>43570</c:v>
                </c:pt>
                <c:pt idx="262">
                  <c:v>43563</c:v>
                </c:pt>
                <c:pt idx="263">
                  <c:v>43556</c:v>
                </c:pt>
                <c:pt idx="264">
                  <c:v>43549</c:v>
                </c:pt>
                <c:pt idx="265">
                  <c:v>43542</c:v>
                </c:pt>
                <c:pt idx="266">
                  <c:v>43535</c:v>
                </c:pt>
                <c:pt idx="267">
                  <c:v>43528</c:v>
                </c:pt>
                <c:pt idx="268">
                  <c:v>43521</c:v>
                </c:pt>
                <c:pt idx="269">
                  <c:v>43514</c:v>
                </c:pt>
                <c:pt idx="270">
                  <c:v>43507</c:v>
                </c:pt>
                <c:pt idx="271">
                  <c:v>43500</c:v>
                </c:pt>
                <c:pt idx="272">
                  <c:v>43493</c:v>
                </c:pt>
                <c:pt idx="273">
                  <c:v>43486</c:v>
                </c:pt>
                <c:pt idx="274">
                  <c:v>43479</c:v>
                </c:pt>
                <c:pt idx="275">
                  <c:v>43472</c:v>
                </c:pt>
                <c:pt idx="276">
                  <c:v>43465</c:v>
                </c:pt>
                <c:pt idx="277">
                  <c:v>43458</c:v>
                </c:pt>
                <c:pt idx="278">
                  <c:v>43451</c:v>
                </c:pt>
                <c:pt idx="279">
                  <c:v>43444</c:v>
                </c:pt>
                <c:pt idx="280">
                  <c:v>43437</c:v>
                </c:pt>
                <c:pt idx="281">
                  <c:v>43430</c:v>
                </c:pt>
                <c:pt idx="282">
                  <c:v>43423</c:v>
                </c:pt>
                <c:pt idx="283">
                  <c:v>43416</c:v>
                </c:pt>
                <c:pt idx="284">
                  <c:v>43409</c:v>
                </c:pt>
                <c:pt idx="285">
                  <c:v>43402</c:v>
                </c:pt>
                <c:pt idx="286">
                  <c:v>43395</c:v>
                </c:pt>
                <c:pt idx="287">
                  <c:v>43388</c:v>
                </c:pt>
                <c:pt idx="288">
                  <c:v>43381</c:v>
                </c:pt>
                <c:pt idx="289">
                  <c:v>43374</c:v>
                </c:pt>
                <c:pt idx="290">
                  <c:v>43367</c:v>
                </c:pt>
                <c:pt idx="291">
                  <c:v>43360</c:v>
                </c:pt>
                <c:pt idx="292">
                  <c:v>43353</c:v>
                </c:pt>
                <c:pt idx="293">
                  <c:v>43346</c:v>
                </c:pt>
                <c:pt idx="294">
                  <c:v>43339</c:v>
                </c:pt>
                <c:pt idx="295">
                  <c:v>43332</c:v>
                </c:pt>
                <c:pt idx="296">
                  <c:v>43325</c:v>
                </c:pt>
                <c:pt idx="297">
                  <c:v>43318</c:v>
                </c:pt>
                <c:pt idx="298">
                  <c:v>43311</c:v>
                </c:pt>
                <c:pt idx="299">
                  <c:v>43304</c:v>
                </c:pt>
                <c:pt idx="300">
                  <c:v>43297</c:v>
                </c:pt>
                <c:pt idx="301">
                  <c:v>43290</c:v>
                </c:pt>
                <c:pt idx="302">
                  <c:v>43283</c:v>
                </c:pt>
                <c:pt idx="303">
                  <c:v>43276</c:v>
                </c:pt>
                <c:pt idx="304">
                  <c:v>43269</c:v>
                </c:pt>
                <c:pt idx="305">
                  <c:v>43262</c:v>
                </c:pt>
                <c:pt idx="306">
                  <c:v>43255</c:v>
                </c:pt>
                <c:pt idx="307">
                  <c:v>43248</c:v>
                </c:pt>
                <c:pt idx="308">
                  <c:v>43241</c:v>
                </c:pt>
                <c:pt idx="309">
                  <c:v>43234</c:v>
                </c:pt>
                <c:pt idx="310">
                  <c:v>43227</c:v>
                </c:pt>
                <c:pt idx="311">
                  <c:v>43220</c:v>
                </c:pt>
                <c:pt idx="312">
                  <c:v>43213</c:v>
                </c:pt>
                <c:pt idx="313">
                  <c:v>43206</c:v>
                </c:pt>
                <c:pt idx="314">
                  <c:v>43199</c:v>
                </c:pt>
                <c:pt idx="315">
                  <c:v>43192</c:v>
                </c:pt>
                <c:pt idx="316">
                  <c:v>43185</c:v>
                </c:pt>
                <c:pt idx="317">
                  <c:v>43178</c:v>
                </c:pt>
                <c:pt idx="318">
                  <c:v>43171</c:v>
                </c:pt>
                <c:pt idx="319">
                  <c:v>43164</c:v>
                </c:pt>
                <c:pt idx="320">
                  <c:v>43157</c:v>
                </c:pt>
                <c:pt idx="321">
                  <c:v>43150</c:v>
                </c:pt>
                <c:pt idx="322">
                  <c:v>43143</c:v>
                </c:pt>
                <c:pt idx="323">
                  <c:v>43136</c:v>
                </c:pt>
                <c:pt idx="324">
                  <c:v>43129</c:v>
                </c:pt>
                <c:pt idx="325">
                  <c:v>43122</c:v>
                </c:pt>
                <c:pt idx="326">
                  <c:v>43115</c:v>
                </c:pt>
                <c:pt idx="327">
                  <c:v>43108</c:v>
                </c:pt>
                <c:pt idx="328">
                  <c:v>43101</c:v>
                </c:pt>
                <c:pt idx="329">
                  <c:v>43094</c:v>
                </c:pt>
                <c:pt idx="330">
                  <c:v>43087</c:v>
                </c:pt>
                <c:pt idx="331">
                  <c:v>43080</c:v>
                </c:pt>
                <c:pt idx="332">
                  <c:v>43073</c:v>
                </c:pt>
                <c:pt idx="333">
                  <c:v>43066</c:v>
                </c:pt>
                <c:pt idx="334">
                  <c:v>43059</c:v>
                </c:pt>
                <c:pt idx="335">
                  <c:v>43052</c:v>
                </c:pt>
                <c:pt idx="336">
                  <c:v>43045</c:v>
                </c:pt>
                <c:pt idx="337">
                  <c:v>43038</c:v>
                </c:pt>
                <c:pt idx="338">
                  <c:v>43031</c:v>
                </c:pt>
                <c:pt idx="339">
                  <c:v>43024</c:v>
                </c:pt>
                <c:pt idx="340">
                  <c:v>43017</c:v>
                </c:pt>
                <c:pt idx="341">
                  <c:v>43010</c:v>
                </c:pt>
                <c:pt idx="342">
                  <c:v>43003</c:v>
                </c:pt>
                <c:pt idx="343">
                  <c:v>42996</c:v>
                </c:pt>
                <c:pt idx="344">
                  <c:v>42989</c:v>
                </c:pt>
                <c:pt idx="345">
                  <c:v>42982</c:v>
                </c:pt>
                <c:pt idx="346">
                  <c:v>42975</c:v>
                </c:pt>
                <c:pt idx="347">
                  <c:v>42968</c:v>
                </c:pt>
                <c:pt idx="348">
                  <c:v>42961</c:v>
                </c:pt>
                <c:pt idx="349">
                  <c:v>42954</c:v>
                </c:pt>
                <c:pt idx="350">
                  <c:v>42947</c:v>
                </c:pt>
                <c:pt idx="351">
                  <c:v>42940</c:v>
                </c:pt>
                <c:pt idx="352">
                  <c:v>42933</c:v>
                </c:pt>
                <c:pt idx="353">
                  <c:v>42926</c:v>
                </c:pt>
                <c:pt idx="354">
                  <c:v>42919</c:v>
                </c:pt>
                <c:pt idx="355">
                  <c:v>42912</c:v>
                </c:pt>
                <c:pt idx="356">
                  <c:v>42905</c:v>
                </c:pt>
                <c:pt idx="357">
                  <c:v>42898</c:v>
                </c:pt>
                <c:pt idx="358">
                  <c:v>42891</c:v>
                </c:pt>
                <c:pt idx="359">
                  <c:v>42884</c:v>
                </c:pt>
                <c:pt idx="360">
                  <c:v>42877</c:v>
                </c:pt>
                <c:pt idx="361">
                  <c:v>42870</c:v>
                </c:pt>
                <c:pt idx="362">
                  <c:v>42863</c:v>
                </c:pt>
                <c:pt idx="363">
                  <c:v>42856</c:v>
                </c:pt>
                <c:pt idx="364">
                  <c:v>42849</c:v>
                </c:pt>
                <c:pt idx="365">
                  <c:v>42842</c:v>
                </c:pt>
                <c:pt idx="366">
                  <c:v>42835</c:v>
                </c:pt>
                <c:pt idx="367">
                  <c:v>42828</c:v>
                </c:pt>
                <c:pt idx="368">
                  <c:v>42821</c:v>
                </c:pt>
                <c:pt idx="369">
                  <c:v>42814</c:v>
                </c:pt>
                <c:pt idx="370">
                  <c:v>42807</c:v>
                </c:pt>
                <c:pt idx="371">
                  <c:v>42800</c:v>
                </c:pt>
                <c:pt idx="372">
                  <c:v>42793</c:v>
                </c:pt>
                <c:pt idx="373">
                  <c:v>42786</c:v>
                </c:pt>
                <c:pt idx="374">
                  <c:v>42779</c:v>
                </c:pt>
                <c:pt idx="375">
                  <c:v>42772</c:v>
                </c:pt>
                <c:pt idx="376">
                  <c:v>42765</c:v>
                </c:pt>
                <c:pt idx="377">
                  <c:v>42758</c:v>
                </c:pt>
                <c:pt idx="378">
                  <c:v>42751</c:v>
                </c:pt>
                <c:pt idx="379">
                  <c:v>42744</c:v>
                </c:pt>
                <c:pt idx="380">
                  <c:v>42737</c:v>
                </c:pt>
                <c:pt idx="381">
                  <c:v>42730</c:v>
                </c:pt>
                <c:pt idx="382">
                  <c:v>42723</c:v>
                </c:pt>
                <c:pt idx="383">
                  <c:v>42716</c:v>
                </c:pt>
                <c:pt idx="384">
                  <c:v>42709</c:v>
                </c:pt>
                <c:pt idx="385">
                  <c:v>42702</c:v>
                </c:pt>
                <c:pt idx="386">
                  <c:v>42695</c:v>
                </c:pt>
                <c:pt idx="387">
                  <c:v>42688</c:v>
                </c:pt>
                <c:pt idx="388">
                  <c:v>42681</c:v>
                </c:pt>
                <c:pt idx="389">
                  <c:v>42674</c:v>
                </c:pt>
                <c:pt idx="390">
                  <c:v>42667</c:v>
                </c:pt>
                <c:pt idx="391">
                  <c:v>42660</c:v>
                </c:pt>
                <c:pt idx="392">
                  <c:v>42653</c:v>
                </c:pt>
                <c:pt idx="393">
                  <c:v>42646</c:v>
                </c:pt>
                <c:pt idx="394">
                  <c:v>42639</c:v>
                </c:pt>
                <c:pt idx="395">
                  <c:v>42632</c:v>
                </c:pt>
                <c:pt idx="396">
                  <c:v>42625</c:v>
                </c:pt>
                <c:pt idx="397">
                  <c:v>42618</c:v>
                </c:pt>
                <c:pt idx="398">
                  <c:v>42611</c:v>
                </c:pt>
                <c:pt idx="399">
                  <c:v>42604</c:v>
                </c:pt>
                <c:pt idx="400">
                  <c:v>42597</c:v>
                </c:pt>
                <c:pt idx="401">
                  <c:v>42590</c:v>
                </c:pt>
                <c:pt idx="402">
                  <c:v>42583</c:v>
                </c:pt>
                <c:pt idx="403">
                  <c:v>42576</c:v>
                </c:pt>
                <c:pt idx="404">
                  <c:v>42569</c:v>
                </c:pt>
                <c:pt idx="405">
                  <c:v>42562</c:v>
                </c:pt>
                <c:pt idx="406">
                  <c:v>42555</c:v>
                </c:pt>
                <c:pt idx="407">
                  <c:v>42548</c:v>
                </c:pt>
                <c:pt idx="408">
                  <c:v>42541</c:v>
                </c:pt>
                <c:pt idx="409">
                  <c:v>42534</c:v>
                </c:pt>
                <c:pt idx="410">
                  <c:v>42527</c:v>
                </c:pt>
                <c:pt idx="411">
                  <c:v>42520</c:v>
                </c:pt>
                <c:pt idx="412">
                  <c:v>42513</c:v>
                </c:pt>
                <c:pt idx="413">
                  <c:v>42506</c:v>
                </c:pt>
                <c:pt idx="414">
                  <c:v>42499</c:v>
                </c:pt>
                <c:pt idx="415">
                  <c:v>42492</c:v>
                </c:pt>
                <c:pt idx="416">
                  <c:v>42485</c:v>
                </c:pt>
                <c:pt idx="417">
                  <c:v>42478</c:v>
                </c:pt>
                <c:pt idx="418">
                  <c:v>42471</c:v>
                </c:pt>
                <c:pt idx="419">
                  <c:v>42464</c:v>
                </c:pt>
                <c:pt idx="420">
                  <c:v>42457</c:v>
                </c:pt>
                <c:pt idx="421">
                  <c:v>42450</c:v>
                </c:pt>
                <c:pt idx="422">
                  <c:v>42443</c:v>
                </c:pt>
                <c:pt idx="423">
                  <c:v>42436</c:v>
                </c:pt>
                <c:pt idx="424">
                  <c:v>42429</c:v>
                </c:pt>
                <c:pt idx="425">
                  <c:v>42422</c:v>
                </c:pt>
                <c:pt idx="426">
                  <c:v>42415</c:v>
                </c:pt>
                <c:pt idx="427">
                  <c:v>42408</c:v>
                </c:pt>
                <c:pt idx="428">
                  <c:v>42401</c:v>
                </c:pt>
                <c:pt idx="429">
                  <c:v>42394</c:v>
                </c:pt>
                <c:pt idx="430">
                  <c:v>42387</c:v>
                </c:pt>
                <c:pt idx="431">
                  <c:v>42380</c:v>
                </c:pt>
                <c:pt idx="432">
                  <c:v>42373</c:v>
                </c:pt>
                <c:pt idx="433">
                  <c:v>42366</c:v>
                </c:pt>
                <c:pt idx="434">
                  <c:v>42359</c:v>
                </c:pt>
                <c:pt idx="435">
                  <c:v>42352</c:v>
                </c:pt>
                <c:pt idx="436">
                  <c:v>42345</c:v>
                </c:pt>
                <c:pt idx="437">
                  <c:v>42338</c:v>
                </c:pt>
                <c:pt idx="438">
                  <c:v>42331</c:v>
                </c:pt>
                <c:pt idx="439">
                  <c:v>42324</c:v>
                </c:pt>
                <c:pt idx="440">
                  <c:v>42317</c:v>
                </c:pt>
                <c:pt idx="441">
                  <c:v>42310</c:v>
                </c:pt>
                <c:pt idx="442">
                  <c:v>42303</c:v>
                </c:pt>
                <c:pt idx="443">
                  <c:v>42296</c:v>
                </c:pt>
                <c:pt idx="444">
                  <c:v>42289</c:v>
                </c:pt>
                <c:pt idx="445">
                  <c:v>42282</c:v>
                </c:pt>
                <c:pt idx="446">
                  <c:v>42275</c:v>
                </c:pt>
                <c:pt idx="447">
                  <c:v>42268</c:v>
                </c:pt>
                <c:pt idx="448">
                  <c:v>42261</c:v>
                </c:pt>
                <c:pt idx="449">
                  <c:v>42254</c:v>
                </c:pt>
                <c:pt idx="450">
                  <c:v>42247</c:v>
                </c:pt>
                <c:pt idx="451">
                  <c:v>42240</c:v>
                </c:pt>
                <c:pt idx="452">
                  <c:v>42233</c:v>
                </c:pt>
                <c:pt idx="453">
                  <c:v>42226</c:v>
                </c:pt>
                <c:pt idx="454">
                  <c:v>42219</c:v>
                </c:pt>
                <c:pt idx="455">
                  <c:v>42212</c:v>
                </c:pt>
                <c:pt idx="456">
                  <c:v>42205</c:v>
                </c:pt>
                <c:pt idx="457">
                  <c:v>42198</c:v>
                </c:pt>
                <c:pt idx="458">
                  <c:v>42191</c:v>
                </c:pt>
                <c:pt idx="459">
                  <c:v>42184</c:v>
                </c:pt>
                <c:pt idx="460">
                  <c:v>42177</c:v>
                </c:pt>
                <c:pt idx="461">
                  <c:v>42170</c:v>
                </c:pt>
                <c:pt idx="462">
                  <c:v>42163</c:v>
                </c:pt>
                <c:pt idx="463">
                  <c:v>42156</c:v>
                </c:pt>
                <c:pt idx="464">
                  <c:v>42149</c:v>
                </c:pt>
                <c:pt idx="465">
                  <c:v>42142</c:v>
                </c:pt>
                <c:pt idx="466">
                  <c:v>42135</c:v>
                </c:pt>
                <c:pt idx="467">
                  <c:v>42128</c:v>
                </c:pt>
                <c:pt idx="468">
                  <c:v>42121</c:v>
                </c:pt>
                <c:pt idx="469">
                  <c:v>42114</c:v>
                </c:pt>
                <c:pt idx="470">
                  <c:v>42107</c:v>
                </c:pt>
                <c:pt idx="471">
                  <c:v>42100</c:v>
                </c:pt>
                <c:pt idx="472">
                  <c:v>42093</c:v>
                </c:pt>
                <c:pt idx="473">
                  <c:v>42086</c:v>
                </c:pt>
                <c:pt idx="474">
                  <c:v>42079</c:v>
                </c:pt>
                <c:pt idx="475">
                  <c:v>42072</c:v>
                </c:pt>
                <c:pt idx="476">
                  <c:v>42065</c:v>
                </c:pt>
                <c:pt idx="477">
                  <c:v>42058</c:v>
                </c:pt>
                <c:pt idx="478">
                  <c:v>42051</c:v>
                </c:pt>
                <c:pt idx="479">
                  <c:v>42044</c:v>
                </c:pt>
                <c:pt idx="480">
                  <c:v>42037</c:v>
                </c:pt>
                <c:pt idx="481">
                  <c:v>42030</c:v>
                </c:pt>
                <c:pt idx="482">
                  <c:v>42023</c:v>
                </c:pt>
                <c:pt idx="483">
                  <c:v>42016</c:v>
                </c:pt>
                <c:pt idx="484">
                  <c:v>42009</c:v>
                </c:pt>
                <c:pt idx="485">
                  <c:v>42002</c:v>
                </c:pt>
                <c:pt idx="486">
                  <c:v>41995</c:v>
                </c:pt>
                <c:pt idx="487">
                  <c:v>41988</c:v>
                </c:pt>
                <c:pt idx="488">
                  <c:v>41981</c:v>
                </c:pt>
                <c:pt idx="489">
                  <c:v>41974</c:v>
                </c:pt>
                <c:pt idx="490">
                  <c:v>41967</c:v>
                </c:pt>
                <c:pt idx="491">
                  <c:v>41960</c:v>
                </c:pt>
                <c:pt idx="492">
                  <c:v>41953</c:v>
                </c:pt>
                <c:pt idx="493">
                  <c:v>41946</c:v>
                </c:pt>
                <c:pt idx="494">
                  <c:v>41939</c:v>
                </c:pt>
                <c:pt idx="495">
                  <c:v>41932</c:v>
                </c:pt>
                <c:pt idx="496">
                  <c:v>41925</c:v>
                </c:pt>
                <c:pt idx="497">
                  <c:v>41918</c:v>
                </c:pt>
                <c:pt idx="498">
                  <c:v>41911</c:v>
                </c:pt>
                <c:pt idx="499">
                  <c:v>41904</c:v>
                </c:pt>
                <c:pt idx="500">
                  <c:v>41897</c:v>
                </c:pt>
                <c:pt idx="501">
                  <c:v>41890</c:v>
                </c:pt>
                <c:pt idx="502">
                  <c:v>41883</c:v>
                </c:pt>
                <c:pt idx="503">
                  <c:v>41876</c:v>
                </c:pt>
                <c:pt idx="504">
                  <c:v>41869</c:v>
                </c:pt>
                <c:pt idx="505">
                  <c:v>41862</c:v>
                </c:pt>
                <c:pt idx="506">
                  <c:v>41855</c:v>
                </c:pt>
                <c:pt idx="507">
                  <c:v>41848</c:v>
                </c:pt>
                <c:pt idx="508">
                  <c:v>41841</c:v>
                </c:pt>
                <c:pt idx="509">
                  <c:v>41834</c:v>
                </c:pt>
                <c:pt idx="510">
                  <c:v>41827</c:v>
                </c:pt>
                <c:pt idx="511">
                  <c:v>41820</c:v>
                </c:pt>
                <c:pt idx="512">
                  <c:v>41813</c:v>
                </c:pt>
                <c:pt idx="513">
                  <c:v>41806</c:v>
                </c:pt>
                <c:pt idx="514">
                  <c:v>41799</c:v>
                </c:pt>
                <c:pt idx="515">
                  <c:v>41792</c:v>
                </c:pt>
                <c:pt idx="516">
                  <c:v>41785</c:v>
                </c:pt>
                <c:pt idx="517">
                  <c:v>41778</c:v>
                </c:pt>
                <c:pt idx="518">
                  <c:v>41771</c:v>
                </c:pt>
                <c:pt idx="519">
                  <c:v>41764</c:v>
                </c:pt>
                <c:pt idx="520">
                  <c:v>41757</c:v>
                </c:pt>
                <c:pt idx="521">
                  <c:v>41750</c:v>
                </c:pt>
                <c:pt idx="522">
                  <c:v>41743</c:v>
                </c:pt>
                <c:pt idx="523">
                  <c:v>41736</c:v>
                </c:pt>
                <c:pt idx="524">
                  <c:v>41729</c:v>
                </c:pt>
                <c:pt idx="525">
                  <c:v>41722</c:v>
                </c:pt>
                <c:pt idx="526">
                  <c:v>41715</c:v>
                </c:pt>
                <c:pt idx="527">
                  <c:v>41708</c:v>
                </c:pt>
                <c:pt idx="528">
                  <c:v>41701</c:v>
                </c:pt>
                <c:pt idx="529">
                  <c:v>41694</c:v>
                </c:pt>
                <c:pt idx="530">
                  <c:v>41687</c:v>
                </c:pt>
                <c:pt idx="531">
                  <c:v>41680</c:v>
                </c:pt>
                <c:pt idx="532">
                  <c:v>41673</c:v>
                </c:pt>
                <c:pt idx="533">
                  <c:v>41666</c:v>
                </c:pt>
                <c:pt idx="534">
                  <c:v>41659</c:v>
                </c:pt>
                <c:pt idx="535">
                  <c:v>41652</c:v>
                </c:pt>
                <c:pt idx="536">
                  <c:v>41645</c:v>
                </c:pt>
                <c:pt idx="537">
                  <c:v>41638</c:v>
                </c:pt>
                <c:pt idx="538">
                  <c:v>41631</c:v>
                </c:pt>
                <c:pt idx="539">
                  <c:v>41624</c:v>
                </c:pt>
                <c:pt idx="540">
                  <c:v>41617</c:v>
                </c:pt>
                <c:pt idx="541">
                  <c:v>41610</c:v>
                </c:pt>
                <c:pt idx="542">
                  <c:v>41603</c:v>
                </c:pt>
                <c:pt idx="543">
                  <c:v>41596</c:v>
                </c:pt>
                <c:pt idx="544">
                  <c:v>41589</c:v>
                </c:pt>
                <c:pt idx="545">
                  <c:v>41582</c:v>
                </c:pt>
                <c:pt idx="546">
                  <c:v>41575</c:v>
                </c:pt>
                <c:pt idx="547">
                  <c:v>41568</c:v>
                </c:pt>
                <c:pt idx="548">
                  <c:v>41561</c:v>
                </c:pt>
                <c:pt idx="549">
                  <c:v>41554</c:v>
                </c:pt>
                <c:pt idx="550">
                  <c:v>41547</c:v>
                </c:pt>
                <c:pt idx="551">
                  <c:v>41540</c:v>
                </c:pt>
                <c:pt idx="552">
                  <c:v>41533</c:v>
                </c:pt>
                <c:pt idx="553">
                  <c:v>41526</c:v>
                </c:pt>
                <c:pt idx="554">
                  <c:v>41519</c:v>
                </c:pt>
                <c:pt idx="555">
                  <c:v>41512</c:v>
                </c:pt>
                <c:pt idx="556">
                  <c:v>41505</c:v>
                </c:pt>
                <c:pt idx="557">
                  <c:v>41498</c:v>
                </c:pt>
                <c:pt idx="558">
                  <c:v>41491</c:v>
                </c:pt>
                <c:pt idx="559">
                  <c:v>41484</c:v>
                </c:pt>
                <c:pt idx="560">
                  <c:v>41477</c:v>
                </c:pt>
                <c:pt idx="561">
                  <c:v>41470</c:v>
                </c:pt>
                <c:pt idx="562">
                  <c:v>41463</c:v>
                </c:pt>
                <c:pt idx="563">
                  <c:v>41456</c:v>
                </c:pt>
                <c:pt idx="564">
                  <c:v>41449</c:v>
                </c:pt>
                <c:pt idx="565">
                  <c:v>41442</c:v>
                </c:pt>
                <c:pt idx="566">
                  <c:v>41435</c:v>
                </c:pt>
                <c:pt idx="567">
                  <c:v>41428</c:v>
                </c:pt>
                <c:pt idx="568">
                  <c:v>41421</c:v>
                </c:pt>
                <c:pt idx="569">
                  <c:v>41414</c:v>
                </c:pt>
                <c:pt idx="570">
                  <c:v>41407</c:v>
                </c:pt>
                <c:pt idx="571">
                  <c:v>41400</c:v>
                </c:pt>
                <c:pt idx="572">
                  <c:v>41393</c:v>
                </c:pt>
                <c:pt idx="573">
                  <c:v>41386</c:v>
                </c:pt>
                <c:pt idx="574">
                  <c:v>41379</c:v>
                </c:pt>
                <c:pt idx="575">
                  <c:v>41372</c:v>
                </c:pt>
                <c:pt idx="576">
                  <c:v>41365</c:v>
                </c:pt>
                <c:pt idx="577">
                  <c:v>41358</c:v>
                </c:pt>
                <c:pt idx="578">
                  <c:v>41351</c:v>
                </c:pt>
                <c:pt idx="579">
                  <c:v>41344</c:v>
                </c:pt>
                <c:pt idx="580">
                  <c:v>41337</c:v>
                </c:pt>
                <c:pt idx="581">
                  <c:v>41330</c:v>
                </c:pt>
                <c:pt idx="582">
                  <c:v>41323</c:v>
                </c:pt>
                <c:pt idx="583">
                  <c:v>41316</c:v>
                </c:pt>
                <c:pt idx="584">
                  <c:v>41309</c:v>
                </c:pt>
                <c:pt idx="585">
                  <c:v>41302</c:v>
                </c:pt>
                <c:pt idx="586">
                  <c:v>41295</c:v>
                </c:pt>
                <c:pt idx="587">
                  <c:v>41288</c:v>
                </c:pt>
                <c:pt idx="588">
                  <c:v>41281</c:v>
                </c:pt>
                <c:pt idx="589">
                  <c:v>41274</c:v>
                </c:pt>
                <c:pt idx="590">
                  <c:v>41267</c:v>
                </c:pt>
                <c:pt idx="591">
                  <c:v>41260</c:v>
                </c:pt>
                <c:pt idx="592">
                  <c:v>41253</c:v>
                </c:pt>
                <c:pt idx="593">
                  <c:v>41246</c:v>
                </c:pt>
                <c:pt idx="594">
                  <c:v>41239</c:v>
                </c:pt>
                <c:pt idx="595">
                  <c:v>41232</c:v>
                </c:pt>
                <c:pt idx="596">
                  <c:v>41225</c:v>
                </c:pt>
                <c:pt idx="597">
                  <c:v>41218</c:v>
                </c:pt>
                <c:pt idx="598">
                  <c:v>41211</c:v>
                </c:pt>
                <c:pt idx="599">
                  <c:v>41204</c:v>
                </c:pt>
                <c:pt idx="600">
                  <c:v>41197</c:v>
                </c:pt>
                <c:pt idx="601">
                  <c:v>41190</c:v>
                </c:pt>
                <c:pt idx="602">
                  <c:v>41183</c:v>
                </c:pt>
                <c:pt idx="603">
                  <c:v>41176</c:v>
                </c:pt>
                <c:pt idx="604">
                  <c:v>41169</c:v>
                </c:pt>
                <c:pt idx="605">
                  <c:v>41162</c:v>
                </c:pt>
                <c:pt idx="606">
                  <c:v>41155</c:v>
                </c:pt>
                <c:pt idx="607">
                  <c:v>41148</c:v>
                </c:pt>
                <c:pt idx="608">
                  <c:v>41141</c:v>
                </c:pt>
                <c:pt idx="609">
                  <c:v>41134</c:v>
                </c:pt>
                <c:pt idx="610">
                  <c:v>41127</c:v>
                </c:pt>
                <c:pt idx="611">
                  <c:v>41120</c:v>
                </c:pt>
                <c:pt idx="612">
                  <c:v>41113</c:v>
                </c:pt>
                <c:pt idx="613">
                  <c:v>41106</c:v>
                </c:pt>
                <c:pt idx="614">
                  <c:v>41099</c:v>
                </c:pt>
                <c:pt idx="615">
                  <c:v>41092</c:v>
                </c:pt>
                <c:pt idx="616">
                  <c:v>41085</c:v>
                </c:pt>
                <c:pt idx="617">
                  <c:v>41078</c:v>
                </c:pt>
                <c:pt idx="618">
                  <c:v>41071</c:v>
                </c:pt>
                <c:pt idx="619">
                  <c:v>41064</c:v>
                </c:pt>
                <c:pt idx="620">
                  <c:v>41057</c:v>
                </c:pt>
                <c:pt idx="621">
                  <c:v>41050</c:v>
                </c:pt>
                <c:pt idx="622">
                  <c:v>41043</c:v>
                </c:pt>
                <c:pt idx="623">
                  <c:v>41036</c:v>
                </c:pt>
                <c:pt idx="624">
                  <c:v>41029</c:v>
                </c:pt>
                <c:pt idx="625">
                  <c:v>41022</c:v>
                </c:pt>
                <c:pt idx="626">
                  <c:v>41015</c:v>
                </c:pt>
                <c:pt idx="627">
                  <c:v>41008</c:v>
                </c:pt>
                <c:pt idx="628">
                  <c:v>41001</c:v>
                </c:pt>
                <c:pt idx="629">
                  <c:v>40994</c:v>
                </c:pt>
                <c:pt idx="630">
                  <c:v>40987</c:v>
                </c:pt>
                <c:pt idx="631">
                  <c:v>40980</c:v>
                </c:pt>
                <c:pt idx="632">
                  <c:v>40973</c:v>
                </c:pt>
                <c:pt idx="633">
                  <c:v>40966</c:v>
                </c:pt>
                <c:pt idx="634">
                  <c:v>40959</c:v>
                </c:pt>
                <c:pt idx="635">
                  <c:v>40952</c:v>
                </c:pt>
                <c:pt idx="636">
                  <c:v>40945</c:v>
                </c:pt>
                <c:pt idx="637">
                  <c:v>40938</c:v>
                </c:pt>
                <c:pt idx="638">
                  <c:v>40931</c:v>
                </c:pt>
                <c:pt idx="639">
                  <c:v>40924</c:v>
                </c:pt>
                <c:pt idx="640">
                  <c:v>40917</c:v>
                </c:pt>
                <c:pt idx="641">
                  <c:v>40910</c:v>
                </c:pt>
                <c:pt idx="642">
                  <c:v>40903</c:v>
                </c:pt>
                <c:pt idx="643">
                  <c:v>40896</c:v>
                </c:pt>
                <c:pt idx="644">
                  <c:v>40889</c:v>
                </c:pt>
                <c:pt idx="645">
                  <c:v>40882</c:v>
                </c:pt>
                <c:pt idx="646">
                  <c:v>40875</c:v>
                </c:pt>
                <c:pt idx="647">
                  <c:v>40868</c:v>
                </c:pt>
                <c:pt idx="648">
                  <c:v>40861</c:v>
                </c:pt>
                <c:pt idx="649">
                  <c:v>40854</c:v>
                </c:pt>
                <c:pt idx="650">
                  <c:v>40847</c:v>
                </c:pt>
                <c:pt idx="651">
                  <c:v>40840</c:v>
                </c:pt>
                <c:pt idx="652">
                  <c:v>40833</c:v>
                </c:pt>
                <c:pt idx="653">
                  <c:v>40826</c:v>
                </c:pt>
                <c:pt idx="654">
                  <c:v>40819</c:v>
                </c:pt>
                <c:pt idx="655">
                  <c:v>40812</c:v>
                </c:pt>
                <c:pt idx="656">
                  <c:v>40805</c:v>
                </c:pt>
                <c:pt idx="657">
                  <c:v>40798</c:v>
                </c:pt>
                <c:pt idx="658">
                  <c:v>40791</c:v>
                </c:pt>
                <c:pt idx="659">
                  <c:v>40784</c:v>
                </c:pt>
                <c:pt idx="660">
                  <c:v>40777</c:v>
                </c:pt>
                <c:pt idx="661">
                  <c:v>40770</c:v>
                </c:pt>
                <c:pt idx="662">
                  <c:v>40763</c:v>
                </c:pt>
                <c:pt idx="663">
                  <c:v>40756</c:v>
                </c:pt>
                <c:pt idx="664">
                  <c:v>40749</c:v>
                </c:pt>
                <c:pt idx="665">
                  <c:v>40742</c:v>
                </c:pt>
                <c:pt idx="666">
                  <c:v>40735</c:v>
                </c:pt>
                <c:pt idx="667">
                  <c:v>40728</c:v>
                </c:pt>
                <c:pt idx="668">
                  <c:v>40721</c:v>
                </c:pt>
                <c:pt idx="669">
                  <c:v>40714</c:v>
                </c:pt>
                <c:pt idx="670">
                  <c:v>40707</c:v>
                </c:pt>
                <c:pt idx="671">
                  <c:v>40700</c:v>
                </c:pt>
                <c:pt idx="672">
                  <c:v>40693</c:v>
                </c:pt>
                <c:pt idx="673">
                  <c:v>40686</c:v>
                </c:pt>
                <c:pt idx="674">
                  <c:v>40679</c:v>
                </c:pt>
                <c:pt idx="675">
                  <c:v>40672</c:v>
                </c:pt>
                <c:pt idx="676">
                  <c:v>40665</c:v>
                </c:pt>
                <c:pt idx="677">
                  <c:v>40658</c:v>
                </c:pt>
                <c:pt idx="678">
                  <c:v>40651</c:v>
                </c:pt>
                <c:pt idx="679">
                  <c:v>40644</c:v>
                </c:pt>
                <c:pt idx="680">
                  <c:v>40637</c:v>
                </c:pt>
                <c:pt idx="681">
                  <c:v>40630</c:v>
                </c:pt>
                <c:pt idx="682">
                  <c:v>40623</c:v>
                </c:pt>
                <c:pt idx="683">
                  <c:v>40616</c:v>
                </c:pt>
                <c:pt idx="684">
                  <c:v>40609</c:v>
                </c:pt>
                <c:pt idx="685">
                  <c:v>40602</c:v>
                </c:pt>
                <c:pt idx="686">
                  <c:v>40595</c:v>
                </c:pt>
                <c:pt idx="687">
                  <c:v>40588</c:v>
                </c:pt>
                <c:pt idx="688">
                  <c:v>40581</c:v>
                </c:pt>
                <c:pt idx="689">
                  <c:v>40574</c:v>
                </c:pt>
                <c:pt idx="690">
                  <c:v>40567</c:v>
                </c:pt>
                <c:pt idx="691">
                  <c:v>40560</c:v>
                </c:pt>
                <c:pt idx="692">
                  <c:v>40553</c:v>
                </c:pt>
                <c:pt idx="693">
                  <c:v>40546</c:v>
                </c:pt>
                <c:pt idx="694">
                  <c:v>40539</c:v>
                </c:pt>
                <c:pt idx="695">
                  <c:v>40532</c:v>
                </c:pt>
                <c:pt idx="696">
                  <c:v>40525</c:v>
                </c:pt>
                <c:pt idx="697">
                  <c:v>40518</c:v>
                </c:pt>
                <c:pt idx="698">
                  <c:v>40511</c:v>
                </c:pt>
                <c:pt idx="699">
                  <c:v>40504</c:v>
                </c:pt>
                <c:pt idx="700">
                  <c:v>40497</c:v>
                </c:pt>
                <c:pt idx="701">
                  <c:v>40490</c:v>
                </c:pt>
                <c:pt idx="702">
                  <c:v>40483</c:v>
                </c:pt>
                <c:pt idx="703">
                  <c:v>40476</c:v>
                </c:pt>
                <c:pt idx="704">
                  <c:v>40469</c:v>
                </c:pt>
                <c:pt idx="705">
                  <c:v>40462</c:v>
                </c:pt>
                <c:pt idx="706">
                  <c:v>40455</c:v>
                </c:pt>
                <c:pt idx="707">
                  <c:v>40448</c:v>
                </c:pt>
                <c:pt idx="708">
                  <c:v>40441</c:v>
                </c:pt>
                <c:pt idx="709">
                  <c:v>40434</c:v>
                </c:pt>
                <c:pt idx="710">
                  <c:v>40427</c:v>
                </c:pt>
                <c:pt idx="711">
                  <c:v>40420</c:v>
                </c:pt>
                <c:pt idx="712">
                  <c:v>40413</c:v>
                </c:pt>
                <c:pt idx="713">
                  <c:v>40406</c:v>
                </c:pt>
                <c:pt idx="714">
                  <c:v>40399</c:v>
                </c:pt>
                <c:pt idx="715">
                  <c:v>40392</c:v>
                </c:pt>
                <c:pt idx="716">
                  <c:v>40385</c:v>
                </c:pt>
                <c:pt idx="717">
                  <c:v>40378</c:v>
                </c:pt>
                <c:pt idx="718">
                  <c:v>40371</c:v>
                </c:pt>
                <c:pt idx="719">
                  <c:v>40364</c:v>
                </c:pt>
                <c:pt idx="720">
                  <c:v>40357</c:v>
                </c:pt>
                <c:pt idx="721">
                  <c:v>40350</c:v>
                </c:pt>
                <c:pt idx="722">
                  <c:v>40343</c:v>
                </c:pt>
                <c:pt idx="723">
                  <c:v>40336</c:v>
                </c:pt>
                <c:pt idx="724">
                  <c:v>40329</c:v>
                </c:pt>
                <c:pt idx="725">
                  <c:v>40322</c:v>
                </c:pt>
                <c:pt idx="726">
                  <c:v>40315</c:v>
                </c:pt>
                <c:pt idx="727">
                  <c:v>40308</c:v>
                </c:pt>
                <c:pt idx="728">
                  <c:v>40301</c:v>
                </c:pt>
                <c:pt idx="729">
                  <c:v>40294</c:v>
                </c:pt>
                <c:pt idx="730">
                  <c:v>40287</c:v>
                </c:pt>
                <c:pt idx="731">
                  <c:v>40280</c:v>
                </c:pt>
                <c:pt idx="732">
                  <c:v>40273</c:v>
                </c:pt>
                <c:pt idx="733">
                  <c:v>40266</c:v>
                </c:pt>
                <c:pt idx="734">
                  <c:v>40259</c:v>
                </c:pt>
                <c:pt idx="735">
                  <c:v>40252</c:v>
                </c:pt>
                <c:pt idx="736">
                  <c:v>40245</c:v>
                </c:pt>
                <c:pt idx="737">
                  <c:v>40238</c:v>
                </c:pt>
                <c:pt idx="738">
                  <c:v>40231</c:v>
                </c:pt>
                <c:pt idx="739">
                  <c:v>40224</c:v>
                </c:pt>
                <c:pt idx="740">
                  <c:v>40217</c:v>
                </c:pt>
                <c:pt idx="741">
                  <c:v>40210</c:v>
                </c:pt>
                <c:pt idx="742">
                  <c:v>40203</c:v>
                </c:pt>
                <c:pt idx="743">
                  <c:v>40196</c:v>
                </c:pt>
                <c:pt idx="744">
                  <c:v>40189</c:v>
                </c:pt>
                <c:pt idx="745">
                  <c:v>40182</c:v>
                </c:pt>
                <c:pt idx="746">
                  <c:v>40175</c:v>
                </c:pt>
                <c:pt idx="747">
                  <c:v>40168</c:v>
                </c:pt>
                <c:pt idx="748">
                  <c:v>40161</c:v>
                </c:pt>
                <c:pt idx="749">
                  <c:v>40154</c:v>
                </c:pt>
                <c:pt idx="750">
                  <c:v>40147</c:v>
                </c:pt>
                <c:pt idx="751">
                  <c:v>40140</c:v>
                </c:pt>
                <c:pt idx="752">
                  <c:v>40133</c:v>
                </c:pt>
                <c:pt idx="753">
                  <c:v>40126</c:v>
                </c:pt>
                <c:pt idx="754">
                  <c:v>40119</c:v>
                </c:pt>
                <c:pt idx="755">
                  <c:v>40112</c:v>
                </c:pt>
                <c:pt idx="756">
                  <c:v>40105</c:v>
                </c:pt>
                <c:pt idx="757">
                  <c:v>40098</c:v>
                </c:pt>
                <c:pt idx="758">
                  <c:v>40091</c:v>
                </c:pt>
                <c:pt idx="759">
                  <c:v>40084</c:v>
                </c:pt>
                <c:pt idx="760">
                  <c:v>40077</c:v>
                </c:pt>
                <c:pt idx="761">
                  <c:v>40070</c:v>
                </c:pt>
                <c:pt idx="762">
                  <c:v>40063</c:v>
                </c:pt>
                <c:pt idx="763">
                  <c:v>40056</c:v>
                </c:pt>
                <c:pt idx="764">
                  <c:v>40049</c:v>
                </c:pt>
                <c:pt idx="765">
                  <c:v>40042</c:v>
                </c:pt>
                <c:pt idx="766">
                  <c:v>40035</c:v>
                </c:pt>
                <c:pt idx="767">
                  <c:v>40028</c:v>
                </c:pt>
                <c:pt idx="768">
                  <c:v>40021</c:v>
                </c:pt>
                <c:pt idx="769">
                  <c:v>40014</c:v>
                </c:pt>
                <c:pt idx="770">
                  <c:v>40007</c:v>
                </c:pt>
                <c:pt idx="771">
                  <c:v>40000</c:v>
                </c:pt>
                <c:pt idx="772">
                  <c:v>39993</c:v>
                </c:pt>
                <c:pt idx="773">
                  <c:v>39986</c:v>
                </c:pt>
                <c:pt idx="774">
                  <c:v>39979</c:v>
                </c:pt>
                <c:pt idx="775">
                  <c:v>39972</c:v>
                </c:pt>
                <c:pt idx="776">
                  <c:v>39965</c:v>
                </c:pt>
                <c:pt idx="777">
                  <c:v>39958</c:v>
                </c:pt>
                <c:pt idx="778">
                  <c:v>39951</c:v>
                </c:pt>
                <c:pt idx="779">
                  <c:v>39944</c:v>
                </c:pt>
                <c:pt idx="780">
                  <c:v>39937</c:v>
                </c:pt>
                <c:pt idx="781">
                  <c:v>39930</c:v>
                </c:pt>
                <c:pt idx="782">
                  <c:v>39923</c:v>
                </c:pt>
                <c:pt idx="783">
                  <c:v>39916</c:v>
                </c:pt>
                <c:pt idx="784">
                  <c:v>39909</c:v>
                </c:pt>
                <c:pt idx="785">
                  <c:v>39902</c:v>
                </c:pt>
                <c:pt idx="786">
                  <c:v>39895</c:v>
                </c:pt>
                <c:pt idx="787">
                  <c:v>39888</c:v>
                </c:pt>
                <c:pt idx="788">
                  <c:v>39881</c:v>
                </c:pt>
                <c:pt idx="789">
                  <c:v>39874</c:v>
                </c:pt>
                <c:pt idx="790">
                  <c:v>39867</c:v>
                </c:pt>
                <c:pt idx="791">
                  <c:v>39860</c:v>
                </c:pt>
                <c:pt idx="792">
                  <c:v>39853</c:v>
                </c:pt>
                <c:pt idx="793">
                  <c:v>39846</c:v>
                </c:pt>
                <c:pt idx="794">
                  <c:v>39839</c:v>
                </c:pt>
                <c:pt idx="795">
                  <c:v>39832</c:v>
                </c:pt>
                <c:pt idx="796">
                  <c:v>39825</c:v>
                </c:pt>
                <c:pt idx="797">
                  <c:v>39818</c:v>
                </c:pt>
                <c:pt idx="798">
                  <c:v>39811</c:v>
                </c:pt>
                <c:pt idx="799">
                  <c:v>39804</c:v>
                </c:pt>
                <c:pt idx="800">
                  <c:v>39797</c:v>
                </c:pt>
                <c:pt idx="801">
                  <c:v>39790</c:v>
                </c:pt>
                <c:pt idx="802">
                  <c:v>39783</c:v>
                </c:pt>
                <c:pt idx="803">
                  <c:v>39776</c:v>
                </c:pt>
                <c:pt idx="804">
                  <c:v>39769</c:v>
                </c:pt>
                <c:pt idx="805">
                  <c:v>39762</c:v>
                </c:pt>
                <c:pt idx="806">
                  <c:v>39755</c:v>
                </c:pt>
                <c:pt idx="807">
                  <c:v>39748</c:v>
                </c:pt>
                <c:pt idx="808">
                  <c:v>39741</c:v>
                </c:pt>
                <c:pt idx="809">
                  <c:v>39734</c:v>
                </c:pt>
                <c:pt idx="810">
                  <c:v>39727</c:v>
                </c:pt>
                <c:pt idx="811">
                  <c:v>39720</c:v>
                </c:pt>
                <c:pt idx="812">
                  <c:v>39713</c:v>
                </c:pt>
                <c:pt idx="813">
                  <c:v>39706</c:v>
                </c:pt>
                <c:pt idx="814">
                  <c:v>39699</c:v>
                </c:pt>
                <c:pt idx="815">
                  <c:v>39692</c:v>
                </c:pt>
                <c:pt idx="816">
                  <c:v>39685</c:v>
                </c:pt>
                <c:pt idx="817">
                  <c:v>39678</c:v>
                </c:pt>
                <c:pt idx="818">
                  <c:v>39671</c:v>
                </c:pt>
                <c:pt idx="819">
                  <c:v>39664</c:v>
                </c:pt>
                <c:pt idx="820">
                  <c:v>39657</c:v>
                </c:pt>
                <c:pt idx="821">
                  <c:v>39650</c:v>
                </c:pt>
                <c:pt idx="822">
                  <c:v>39643</c:v>
                </c:pt>
                <c:pt idx="823">
                  <c:v>39636</c:v>
                </c:pt>
                <c:pt idx="824">
                  <c:v>39629</c:v>
                </c:pt>
                <c:pt idx="825">
                  <c:v>39622</c:v>
                </c:pt>
                <c:pt idx="826">
                  <c:v>39615</c:v>
                </c:pt>
                <c:pt idx="827">
                  <c:v>39608</c:v>
                </c:pt>
                <c:pt idx="828">
                  <c:v>39601</c:v>
                </c:pt>
                <c:pt idx="829">
                  <c:v>39594</c:v>
                </c:pt>
                <c:pt idx="830">
                  <c:v>39587</c:v>
                </c:pt>
                <c:pt idx="831">
                  <c:v>39580</c:v>
                </c:pt>
                <c:pt idx="832">
                  <c:v>39573</c:v>
                </c:pt>
                <c:pt idx="833">
                  <c:v>39566</c:v>
                </c:pt>
                <c:pt idx="834">
                  <c:v>39559</c:v>
                </c:pt>
                <c:pt idx="835">
                  <c:v>39552</c:v>
                </c:pt>
                <c:pt idx="836">
                  <c:v>39545</c:v>
                </c:pt>
                <c:pt idx="837">
                  <c:v>39538</c:v>
                </c:pt>
                <c:pt idx="838">
                  <c:v>39531</c:v>
                </c:pt>
                <c:pt idx="839">
                  <c:v>39524</c:v>
                </c:pt>
                <c:pt idx="840">
                  <c:v>39517</c:v>
                </c:pt>
                <c:pt idx="841">
                  <c:v>39510</c:v>
                </c:pt>
                <c:pt idx="842">
                  <c:v>39503</c:v>
                </c:pt>
                <c:pt idx="843">
                  <c:v>39496</c:v>
                </c:pt>
                <c:pt idx="844">
                  <c:v>39489</c:v>
                </c:pt>
                <c:pt idx="845">
                  <c:v>39482</c:v>
                </c:pt>
                <c:pt idx="846">
                  <c:v>39475</c:v>
                </c:pt>
                <c:pt idx="847">
                  <c:v>39468</c:v>
                </c:pt>
                <c:pt idx="848">
                  <c:v>39461</c:v>
                </c:pt>
                <c:pt idx="849">
                  <c:v>39454</c:v>
                </c:pt>
                <c:pt idx="850">
                  <c:v>39447</c:v>
                </c:pt>
                <c:pt idx="851">
                  <c:v>39440</c:v>
                </c:pt>
                <c:pt idx="852">
                  <c:v>39433</c:v>
                </c:pt>
                <c:pt idx="853">
                  <c:v>39426</c:v>
                </c:pt>
                <c:pt idx="854">
                  <c:v>39419</c:v>
                </c:pt>
                <c:pt idx="855">
                  <c:v>39412</c:v>
                </c:pt>
                <c:pt idx="856">
                  <c:v>39405</c:v>
                </c:pt>
                <c:pt idx="857">
                  <c:v>39398</c:v>
                </c:pt>
                <c:pt idx="858">
                  <c:v>39391</c:v>
                </c:pt>
                <c:pt idx="859">
                  <c:v>39384</c:v>
                </c:pt>
                <c:pt idx="860">
                  <c:v>39377</c:v>
                </c:pt>
                <c:pt idx="861">
                  <c:v>39370</c:v>
                </c:pt>
                <c:pt idx="862">
                  <c:v>39363</c:v>
                </c:pt>
                <c:pt idx="863">
                  <c:v>39356</c:v>
                </c:pt>
                <c:pt idx="864">
                  <c:v>39349</c:v>
                </c:pt>
                <c:pt idx="865">
                  <c:v>39342</c:v>
                </c:pt>
                <c:pt idx="866">
                  <c:v>39335</c:v>
                </c:pt>
                <c:pt idx="867">
                  <c:v>39328</c:v>
                </c:pt>
                <c:pt idx="868">
                  <c:v>39321</c:v>
                </c:pt>
                <c:pt idx="869">
                  <c:v>39314</c:v>
                </c:pt>
                <c:pt idx="870">
                  <c:v>39307</c:v>
                </c:pt>
                <c:pt idx="871">
                  <c:v>39300</c:v>
                </c:pt>
                <c:pt idx="872">
                  <c:v>39293</c:v>
                </c:pt>
                <c:pt idx="873">
                  <c:v>39286</c:v>
                </c:pt>
                <c:pt idx="874">
                  <c:v>39279</c:v>
                </c:pt>
                <c:pt idx="875">
                  <c:v>39272</c:v>
                </c:pt>
                <c:pt idx="876">
                  <c:v>39265</c:v>
                </c:pt>
                <c:pt idx="877">
                  <c:v>39258</c:v>
                </c:pt>
                <c:pt idx="878">
                  <c:v>39251</c:v>
                </c:pt>
                <c:pt idx="879">
                  <c:v>39244</c:v>
                </c:pt>
                <c:pt idx="880">
                  <c:v>39237</c:v>
                </c:pt>
                <c:pt idx="881">
                  <c:v>39230</c:v>
                </c:pt>
                <c:pt idx="882">
                  <c:v>39223</c:v>
                </c:pt>
                <c:pt idx="883">
                  <c:v>39216</c:v>
                </c:pt>
                <c:pt idx="884">
                  <c:v>39209</c:v>
                </c:pt>
                <c:pt idx="885">
                  <c:v>39202</c:v>
                </c:pt>
                <c:pt idx="886">
                  <c:v>39195</c:v>
                </c:pt>
                <c:pt idx="887">
                  <c:v>39188</c:v>
                </c:pt>
                <c:pt idx="888">
                  <c:v>39181</c:v>
                </c:pt>
                <c:pt idx="889">
                  <c:v>39174</c:v>
                </c:pt>
                <c:pt idx="890">
                  <c:v>39167</c:v>
                </c:pt>
                <c:pt idx="891">
                  <c:v>39160</c:v>
                </c:pt>
                <c:pt idx="892">
                  <c:v>39153</c:v>
                </c:pt>
                <c:pt idx="893">
                  <c:v>39146</c:v>
                </c:pt>
                <c:pt idx="894">
                  <c:v>39139</c:v>
                </c:pt>
                <c:pt idx="895">
                  <c:v>39132</c:v>
                </c:pt>
                <c:pt idx="896">
                  <c:v>39125</c:v>
                </c:pt>
                <c:pt idx="897">
                  <c:v>39118</c:v>
                </c:pt>
                <c:pt idx="898">
                  <c:v>39111</c:v>
                </c:pt>
                <c:pt idx="899">
                  <c:v>39104</c:v>
                </c:pt>
                <c:pt idx="900">
                  <c:v>39097</c:v>
                </c:pt>
                <c:pt idx="901">
                  <c:v>39090</c:v>
                </c:pt>
                <c:pt idx="902">
                  <c:v>39083</c:v>
                </c:pt>
                <c:pt idx="903">
                  <c:v>39076</c:v>
                </c:pt>
                <c:pt idx="904">
                  <c:v>39069</c:v>
                </c:pt>
              </c:numCache>
            </c:numRef>
          </c:cat>
          <c:val>
            <c:numRef>
              <c:f>Catalysts!$B$2:$B$10000</c:f>
              <c:numCache>
                <c:formatCode>General</c:formatCode>
                <c:ptCount val="9999"/>
                <c:pt idx="0">
                  <c:v>6.23</c:v>
                </c:pt>
                <c:pt idx="1">
                  <c:v>6.95</c:v>
                </c:pt>
                <c:pt idx="2">
                  <c:v>7.09</c:v>
                </c:pt>
                <c:pt idx="3">
                  <c:v>7.21</c:v>
                </c:pt>
                <c:pt idx="4">
                  <c:v>6.9</c:v>
                </c:pt>
                <c:pt idx="5" formatCode="0.00">
                  <c:v>7.2</c:v>
                </c:pt>
                <c:pt idx="6" formatCode="0.00">
                  <c:v>7.3</c:v>
                </c:pt>
                <c:pt idx="7" formatCode="0.00">
                  <c:v>7.12</c:v>
                </c:pt>
                <c:pt idx="8" formatCode="0.00">
                  <c:v>8.59</c:v>
                </c:pt>
                <c:pt idx="9" formatCode="0.00">
                  <c:v>8.83</c:v>
                </c:pt>
                <c:pt idx="10" formatCode="0.00">
                  <c:v>8.8699999999999992</c:v>
                </c:pt>
                <c:pt idx="11" formatCode="0.00">
                  <c:v>8</c:v>
                </c:pt>
                <c:pt idx="12" formatCode="0.00">
                  <c:v>8.44</c:v>
                </c:pt>
                <c:pt idx="13" formatCode="0.00">
                  <c:v>7.61</c:v>
                </c:pt>
                <c:pt idx="14" formatCode="0.00">
                  <c:v>8.2100000000000009</c:v>
                </c:pt>
                <c:pt idx="15" formatCode="0.00">
                  <c:v>9.0299999999999994</c:v>
                </c:pt>
                <c:pt idx="16" formatCode="0.00">
                  <c:v>8.8699999999999992</c:v>
                </c:pt>
                <c:pt idx="17" formatCode="0.00">
                  <c:v>8.7799999999999994</c:v>
                </c:pt>
                <c:pt idx="18" formatCode="0.00">
                  <c:v>8.64</c:v>
                </c:pt>
                <c:pt idx="19" formatCode="0.00">
                  <c:v>7.83</c:v>
                </c:pt>
                <c:pt idx="20" formatCode="0.00">
                  <c:v>6.96</c:v>
                </c:pt>
                <c:pt idx="21" formatCode="0.00">
                  <c:v>7.44</c:v>
                </c:pt>
                <c:pt idx="22" formatCode="0.00">
                  <c:v>7.26</c:v>
                </c:pt>
                <c:pt idx="23" formatCode="0.00">
                  <c:v>7.15</c:v>
                </c:pt>
                <c:pt idx="24" formatCode="0.00">
                  <c:v>8.57</c:v>
                </c:pt>
                <c:pt idx="25" formatCode="0.00">
                  <c:v>8.39</c:v>
                </c:pt>
                <c:pt idx="26" formatCode="0.00">
                  <c:v>8.01</c:v>
                </c:pt>
                <c:pt idx="27" formatCode="0.00">
                  <c:v>8.7899999999999991</c:v>
                </c:pt>
                <c:pt idx="28" formatCode="0.00">
                  <c:v>9.15</c:v>
                </c:pt>
                <c:pt idx="29" formatCode="0.00">
                  <c:v>9.89</c:v>
                </c:pt>
                <c:pt idx="30" formatCode="0.00">
                  <c:v>9.7799999999999994</c:v>
                </c:pt>
                <c:pt idx="31" formatCode="0.00">
                  <c:v>10.41</c:v>
                </c:pt>
                <c:pt idx="32" formatCode="0.00">
                  <c:v>10.15</c:v>
                </c:pt>
                <c:pt idx="33" formatCode="0.00">
                  <c:v>11.26</c:v>
                </c:pt>
                <c:pt idx="34" formatCode="0.00">
                  <c:v>10.98</c:v>
                </c:pt>
                <c:pt idx="35" formatCode="0.00">
                  <c:v>10.59</c:v>
                </c:pt>
                <c:pt idx="36" formatCode="0.00">
                  <c:v>12</c:v>
                </c:pt>
                <c:pt idx="37" formatCode="0.00">
                  <c:v>12.86</c:v>
                </c:pt>
                <c:pt idx="38" formatCode="0.00">
                  <c:v>13.45</c:v>
                </c:pt>
                <c:pt idx="39" formatCode="0.00">
                  <c:v>12.98</c:v>
                </c:pt>
                <c:pt idx="40" formatCode="0.00">
                  <c:v>13.77</c:v>
                </c:pt>
                <c:pt idx="41" formatCode="0.00">
                  <c:v>12</c:v>
                </c:pt>
                <c:pt idx="42" formatCode="0.00">
                  <c:v>12.21</c:v>
                </c:pt>
                <c:pt idx="43" formatCode="0.00">
                  <c:v>12.86</c:v>
                </c:pt>
                <c:pt idx="44" formatCode="0.00">
                  <c:v>12.52</c:v>
                </c:pt>
                <c:pt idx="45" formatCode="0.00">
                  <c:v>12.1</c:v>
                </c:pt>
                <c:pt idx="46" formatCode="0.00">
                  <c:v>11.65</c:v>
                </c:pt>
                <c:pt idx="47" formatCode="0.00">
                  <c:v>11.08</c:v>
                </c:pt>
                <c:pt idx="48" formatCode="0.00">
                  <c:v>11.47</c:v>
                </c:pt>
                <c:pt idx="49" formatCode="0.00">
                  <c:v>11.19</c:v>
                </c:pt>
                <c:pt idx="50" formatCode="0.00">
                  <c:v>13.01</c:v>
                </c:pt>
                <c:pt idx="51" formatCode="0.00">
                  <c:v>13.64</c:v>
                </c:pt>
                <c:pt idx="52" formatCode="0.00">
                  <c:v>14.39</c:v>
                </c:pt>
                <c:pt idx="53" formatCode="0.00">
                  <c:v>12.84</c:v>
                </c:pt>
                <c:pt idx="54" formatCode="0.00">
                  <c:v>12.63</c:v>
                </c:pt>
                <c:pt idx="55" formatCode="0.00">
                  <c:v>12.73</c:v>
                </c:pt>
                <c:pt idx="56" formatCode="0.00">
                  <c:v>12.02</c:v>
                </c:pt>
                <c:pt idx="57" formatCode="0.00">
                  <c:v>11.67</c:v>
                </c:pt>
                <c:pt idx="58" formatCode="0.00">
                  <c:v>12.41</c:v>
                </c:pt>
                <c:pt idx="59" formatCode="0.00">
                  <c:v>13.98</c:v>
                </c:pt>
                <c:pt idx="60" formatCode="0.00">
                  <c:v>12.04</c:v>
                </c:pt>
                <c:pt idx="61" formatCode="0.00">
                  <c:v>12.57</c:v>
                </c:pt>
                <c:pt idx="62" formatCode="0.00">
                  <c:v>12.94</c:v>
                </c:pt>
                <c:pt idx="63" formatCode="0.00">
                  <c:v>13.37</c:v>
                </c:pt>
                <c:pt idx="64" formatCode="0.00">
                  <c:v>13.55</c:v>
                </c:pt>
                <c:pt idx="65" formatCode="0.00">
                  <c:v>13.21</c:v>
                </c:pt>
                <c:pt idx="66" formatCode="0.00">
                  <c:v>13.62</c:v>
                </c:pt>
                <c:pt idx="67" formatCode="0.00">
                  <c:v>12.94</c:v>
                </c:pt>
                <c:pt idx="68" formatCode="0.00">
                  <c:v>11.5</c:v>
                </c:pt>
                <c:pt idx="69" formatCode="0.00">
                  <c:v>11.17</c:v>
                </c:pt>
                <c:pt idx="70" formatCode="0.00">
                  <c:v>12.03</c:v>
                </c:pt>
                <c:pt idx="71" formatCode="0.00">
                  <c:v>11.32</c:v>
                </c:pt>
                <c:pt idx="72" formatCode="0.00">
                  <c:v>9</c:v>
                </c:pt>
                <c:pt idx="73" formatCode="0.00">
                  <c:v>6.59</c:v>
                </c:pt>
                <c:pt idx="74" formatCode="0.00">
                  <c:v>7.43</c:v>
                </c:pt>
                <c:pt idx="75" formatCode="0.00">
                  <c:v>7.38</c:v>
                </c:pt>
                <c:pt idx="76" formatCode="0.00">
                  <c:v>6.43</c:v>
                </c:pt>
                <c:pt idx="77" formatCode="0.00">
                  <c:v>5.32</c:v>
                </c:pt>
                <c:pt idx="78" formatCode="0.00">
                  <c:v>6.18</c:v>
                </c:pt>
                <c:pt idx="79" formatCode="0.00">
                  <c:v>6.28</c:v>
                </c:pt>
                <c:pt idx="80" formatCode="0.00">
                  <c:v>8.09</c:v>
                </c:pt>
                <c:pt idx="81" formatCode="0.00">
                  <c:v>6.63</c:v>
                </c:pt>
                <c:pt idx="82" formatCode="0.00">
                  <c:v>5.3</c:v>
                </c:pt>
                <c:pt idx="83" formatCode="0.00">
                  <c:v>5.81</c:v>
                </c:pt>
                <c:pt idx="84" formatCode="0.00">
                  <c:v>5.5</c:v>
                </c:pt>
                <c:pt idx="85" formatCode="0.00">
                  <c:v>5.12</c:v>
                </c:pt>
                <c:pt idx="86" formatCode="0.00">
                  <c:v>5.88</c:v>
                </c:pt>
                <c:pt idx="87" formatCode="0.00">
                  <c:v>5.36</c:v>
                </c:pt>
                <c:pt idx="88" formatCode="0.00">
                  <c:v>5.28</c:v>
                </c:pt>
                <c:pt idx="89" formatCode="0.00">
                  <c:v>5.33</c:v>
                </c:pt>
                <c:pt idx="90" formatCode="0.00">
                  <c:v>5.15</c:v>
                </c:pt>
                <c:pt idx="91" formatCode="0.00">
                  <c:v>5.63</c:v>
                </c:pt>
                <c:pt idx="92" formatCode="0.00">
                  <c:v>4.8499999999999996</c:v>
                </c:pt>
                <c:pt idx="93" formatCode="0.00">
                  <c:v>5.6</c:v>
                </c:pt>
                <c:pt idx="94" formatCode="0.00">
                  <c:v>6.02</c:v>
                </c:pt>
                <c:pt idx="95" formatCode="0.00">
                  <c:v>6.11</c:v>
                </c:pt>
                <c:pt idx="96" formatCode="0.00">
                  <c:v>5.38</c:v>
                </c:pt>
                <c:pt idx="97" formatCode="0.00">
                  <c:v>5.7</c:v>
                </c:pt>
                <c:pt idx="98" formatCode="0.00">
                  <c:v>5.46</c:v>
                </c:pt>
                <c:pt idx="99" formatCode="0.00">
                  <c:v>5.3</c:v>
                </c:pt>
                <c:pt idx="100" formatCode="0.00">
                  <c:v>5.46</c:v>
                </c:pt>
                <c:pt idx="101" formatCode="0.00">
                  <c:v>5.37</c:v>
                </c:pt>
                <c:pt idx="102" formatCode="0.00">
                  <c:v>5.0199999999999996</c:v>
                </c:pt>
                <c:pt idx="103" formatCode="0.00">
                  <c:v>5.72</c:v>
                </c:pt>
                <c:pt idx="104" formatCode="0.00">
                  <c:v>6.07</c:v>
                </c:pt>
                <c:pt idx="105" formatCode="0.00">
                  <c:v>6.8</c:v>
                </c:pt>
                <c:pt idx="106" formatCode="0.00">
                  <c:v>6.85</c:v>
                </c:pt>
                <c:pt idx="107" formatCode="0.00">
                  <c:v>8.08</c:v>
                </c:pt>
                <c:pt idx="108" formatCode="0.00">
                  <c:v>8.06</c:v>
                </c:pt>
                <c:pt idx="109" formatCode="0.00">
                  <c:v>8.32</c:v>
                </c:pt>
                <c:pt idx="110" formatCode="0.00">
                  <c:v>6.73</c:v>
                </c:pt>
                <c:pt idx="111" formatCode="0.00">
                  <c:v>9.41</c:v>
                </c:pt>
                <c:pt idx="112" formatCode="0.00">
                  <c:v>10.3</c:v>
                </c:pt>
                <c:pt idx="113" formatCode="0.00">
                  <c:v>11.12</c:v>
                </c:pt>
                <c:pt idx="114" formatCode="0.00">
                  <c:v>10.61</c:v>
                </c:pt>
                <c:pt idx="115" formatCode="0.00">
                  <c:v>10.37</c:v>
                </c:pt>
                <c:pt idx="116" formatCode="0.00">
                  <c:v>9.9600000000000009</c:v>
                </c:pt>
                <c:pt idx="117" formatCode="0.00">
                  <c:v>11.16</c:v>
                </c:pt>
                <c:pt idx="118" formatCode="0.00">
                  <c:v>11.1</c:v>
                </c:pt>
                <c:pt idx="119" formatCode="0.00">
                  <c:v>9.7100000000000009</c:v>
                </c:pt>
                <c:pt idx="120" formatCode="0.00">
                  <c:v>10.18</c:v>
                </c:pt>
                <c:pt idx="121" formatCode="0.00">
                  <c:v>10.44</c:v>
                </c:pt>
                <c:pt idx="122" formatCode="0.00">
                  <c:v>9.34</c:v>
                </c:pt>
                <c:pt idx="123" formatCode="0.00">
                  <c:v>10.220000000000001</c:v>
                </c:pt>
                <c:pt idx="124" formatCode="0.00">
                  <c:v>9.2899999999999991</c:v>
                </c:pt>
                <c:pt idx="125" formatCode="0.00">
                  <c:v>10.4</c:v>
                </c:pt>
                <c:pt idx="126" formatCode="0.00">
                  <c:v>10.94</c:v>
                </c:pt>
                <c:pt idx="127" formatCode="0.00">
                  <c:v>11.6</c:v>
                </c:pt>
                <c:pt idx="128" formatCode="0.00">
                  <c:v>11.47</c:v>
                </c:pt>
                <c:pt idx="129" formatCode="0.00">
                  <c:v>10.83</c:v>
                </c:pt>
                <c:pt idx="130" formatCode="0.00">
                  <c:v>11.17</c:v>
                </c:pt>
                <c:pt idx="131" formatCode="0.00">
                  <c:v>11.12</c:v>
                </c:pt>
                <c:pt idx="132" formatCode="0.00">
                  <c:v>10.81</c:v>
                </c:pt>
                <c:pt idx="133" formatCode="0.00">
                  <c:v>10.71</c:v>
                </c:pt>
                <c:pt idx="134" formatCode="0.00">
                  <c:v>9.9499999999999993</c:v>
                </c:pt>
                <c:pt idx="135" formatCode="0.00">
                  <c:v>10.29</c:v>
                </c:pt>
                <c:pt idx="136" formatCode="0.00">
                  <c:v>13.08</c:v>
                </c:pt>
                <c:pt idx="137" formatCode="0.00">
                  <c:v>13.81</c:v>
                </c:pt>
                <c:pt idx="138" formatCode="0.00">
                  <c:v>12.88</c:v>
                </c:pt>
                <c:pt idx="139" formatCode="0.00">
                  <c:v>10.84</c:v>
                </c:pt>
                <c:pt idx="140" formatCode="0.00">
                  <c:v>12.41</c:v>
                </c:pt>
                <c:pt idx="141" formatCode="0.00">
                  <c:v>13.16</c:v>
                </c:pt>
                <c:pt idx="142" formatCode="0.00">
                  <c:v>13.92</c:v>
                </c:pt>
                <c:pt idx="143" formatCode="0.00">
                  <c:v>14.48</c:v>
                </c:pt>
                <c:pt idx="144" formatCode="0.00">
                  <c:v>14.93</c:v>
                </c:pt>
                <c:pt idx="145" formatCode="0.00">
                  <c:v>16.120000999999998</c:v>
                </c:pt>
                <c:pt idx="146" formatCode="0.00">
                  <c:v>16.82</c:v>
                </c:pt>
                <c:pt idx="147" formatCode="0.00">
                  <c:v>16.950001</c:v>
                </c:pt>
                <c:pt idx="148" formatCode="0.00">
                  <c:v>17.32</c:v>
                </c:pt>
                <c:pt idx="149" formatCode="0.00">
                  <c:v>17.48</c:v>
                </c:pt>
                <c:pt idx="150" formatCode="0.00">
                  <c:v>17.07</c:v>
                </c:pt>
                <c:pt idx="151" formatCode="0.00">
                  <c:v>17.190000999999999</c:v>
                </c:pt>
                <c:pt idx="152" formatCode="0.00">
                  <c:v>17.34</c:v>
                </c:pt>
                <c:pt idx="153" formatCode="0.00">
                  <c:v>17.639999</c:v>
                </c:pt>
                <c:pt idx="154" formatCode="0.00">
                  <c:v>18.209999</c:v>
                </c:pt>
                <c:pt idx="155" formatCode="0.00">
                  <c:v>19.290001</c:v>
                </c:pt>
                <c:pt idx="156" formatCode="0.00">
                  <c:v>18.77</c:v>
                </c:pt>
                <c:pt idx="157" formatCode="0.00">
                  <c:v>19.360001</c:v>
                </c:pt>
                <c:pt idx="158" formatCode="0.00">
                  <c:v>20.309999000000001</c:v>
                </c:pt>
                <c:pt idx="159" formatCode="0.00">
                  <c:v>20.280000999999999</c:v>
                </c:pt>
                <c:pt idx="160" formatCode="0.00">
                  <c:v>19.59</c:v>
                </c:pt>
                <c:pt idx="161" formatCode="0.00">
                  <c:v>21.08</c:v>
                </c:pt>
                <c:pt idx="162" formatCode="0.00">
                  <c:v>20.83</c:v>
                </c:pt>
                <c:pt idx="163" formatCode="0.00">
                  <c:v>21.91</c:v>
                </c:pt>
                <c:pt idx="164" formatCode="0.00">
                  <c:v>21.66</c:v>
                </c:pt>
                <c:pt idx="165" formatCode="0.00">
                  <c:v>18.68</c:v>
                </c:pt>
                <c:pt idx="166" formatCode="0.00">
                  <c:v>17.799999</c:v>
                </c:pt>
                <c:pt idx="167" formatCode="0.00">
                  <c:v>17.370000999999998</c:v>
                </c:pt>
                <c:pt idx="168" formatCode="0.00">
                  <c:v>15.99</c:v>
                </c:pt>
                <c:pt idx="169" formatCode="0.00">
                  <c:v>16.360001</c:v>
                </c:pt>
                <c:pt idx="170" formatCode="0.00">
                  <c:v>16.43</c:v>
                </c:pt>
                <c:pt idx="171" formatCode="0.00">
                  <c:v>18.510000000000002</c:v>
                </c:pt>
                <c:pt idx="172" formatCode="0.00">
                  <c:v>18.549999</c:v>
                </c:pt>
                <c:pt idx="173" formatCode="0.00">
                  <c:v>18.549999</c:v>
                </c:pt>
                <c:pt idx="174" formatCode="0.00">
                  <c:v>18.969999000000001</c:v>
                </c:pt>
                <c:pt idx="175" formatCode="0.00">
                  <c:v>18.360001</c:v>
                </c:pt>
                <c:pt idx="176" formatCode="0.00">
                  <c:v>19.66</c:v>
                </c:pt>
                <c:pt idx="177" formatCode="0.00">
                  <c:v>18.489999999999998</c:v>
                </c:pt>
                <c:pt idx="178" formatCode="0.00">
                  <c:v>18.780000999999999</c:v>
                </c:pt>
                <c:pt idx="179" formatCode="0.00">
                  <c:v>18.059999000000001</c:v>
                </c:pt>
                <c:pt idx="180" formatCode="0.00">
                  <c:v>16.200001</c:v>
                </c:pt>
                <c:pt idx="181" formatCode="0.00">
                  <c:v>16.120000999999998</c:v>
                </c:pt>
                <c:pt idx="182" formatCode="0.00">
                  <c:v>16.059999000000001</c:v>
                </c:pt>
                <c:pt idx="183" formatCode="0.00">
                  <c:v>14.93</c:v>
                </c:pt>
                <c:pt idx="184" formatCode="0.00">
                  <c:v>15.44</c:v>
                </c:pt>
                <c:pt idx="185" formatCode="0.00">
                  <c:v>16.780000999999999</c:v>
                </c:pt>
                <c:pt idx="186" formatCode="0.00">
                  <c:v>16.41</c:v>
                </c:pt>
                <c:pt idx="187" formatCode="0.00">
                  <c:v>18.100000000000001</c:v>
                </c:pt>
                <c:pt idx="188" formatCode="0.00">
                  <c:v>18.700001</c:v>
                </c:pt>
                <c:pt idx="189" formatCode="0.00">
                  <c:v>19.040001</c:v>
                </c:pt>
                <c:pt idx="190" formatCode="0.00">
                  <c:v>19.899999999999999</c:v>
                </c:pt>
                <c:pt idx="191" formatCode="0.00">
                  <c:v>19.18</c:v>
                </c:pt>
                <c:pt idx="192" formatCode="0.00">
                  <c:v>19.489999999999998</c:v>
                </c:pt>
                <c:pt idx="193" formatCode="0.00">
                  <c:v>17.370000999999998</c:v>
                </c:pt>
                <c:pt idx="194" formatCode="0.00">
                  <c:v>16.459999</c:v>
                </c:pt>
                <c:pt idx="195" formatCode="0.00">
                  <c:v>15.25</c:v>
                </c:pt>
                <c:pt idx="196" formatCode="0.00">
                  <c:v>17.110001</c:v>
                </c:pt>
                <c:pt idx="197" formatCode="0.00">
                  <c:v>15.61</c:v>
                </c:pt>
                <c:pt idx="198" formatCode="0.00">
                  <c:v>16.579999999999998</c:v>
                </c:pt>
                <c:pt idx="199" formatCode="0.00">
                  <c:v>15.15</c:v>
                </c:pt>
                <c:pt idx="200" formatCode="0.00">
                  <c:v>16.440000999999999</c:v>
                </c:pt>
                <c:pt idx="201" formatCode="0.00">
                  <c:v>17.799999</c:v>
                </c:pt>
                <c:pt idx="202" formatCode="0.00">
                  <c:v>18.75</c:v>
                </c:pt>
                <c:pt idx="203" formatCode="0.00">
                  <c:v>16.030000999999999</c:v>
                </c:pt>
                <c:pt idx="204" formatCode="0.00">
                  <c:v>14.31</c:v>
                </c:pt>
                <c:pt idx="205" formatCode="0.00">
                  <c:v>15.14</c:v>
                </c:pt>
                <c:pt idx="206" formatCode="0.00">
                  <c:v>16.739999999999998</c:v>
                </c:pt>
                <c:pt idx="207" formatCode="0.00">
                  <c:v>15.07</c:v>
                </c:pt>
                <c:pt idx="208" formatCode="0.00">
                  <c:v>15.11</c:v>
                </c:pt>
                <c:pt idx="209" formatCode="0.00">
                  <c:v>15</c:v>
                </c:pt>
                <c:pt idx="210" formatCode="0.00">
                  <c:v>13.6</c:v>
                </c:pt>
                <c:pt idx="211" formatCode="0.00">
                  <c:v>11</c:v>
                </c:pt>
                <c:pt idx="212" formatCode="0.00">
                  <c:v>12.26</c:v>
                </c:pt>
                <c:pt idx="213" formatCode="0.00">
                  <c:v>13.46</c:v>
                </c:pt>
                <c:pt idx="214" formatCode="0.00">
                  <c:v>16.02</c:v>
                </c:pt>
                <c:pt idx="215" formatCode="0.00">
                  <c:v>16.73</c:v>
                </c:pt>
                <c:pt idx="216" formatCode="0.00">
                  <c:v>17.34</c:v>
                </c:pt>
                <c:pt idx="217" formatCode="0.00">
                  <c:v>20.360001</c:v>
                </c:pt>
                <c:pt idx="218" formatCode="0.00">
                  <c:v>21.4</c:v>
                </c:pt>
                <c:pt idx="219" formatCode="0.00">
                  <c:v>20.260000000000002</c:v>
                </c:pt>
                <c:pt idx="220" formatCode="0.00">
                  <c:v>20.170000000000002</c:v>
                </c:pt>
                <c:pt idx="221" formatCode="0.00">
                  <c:v>21.24</c:v>
                </c:pt>
                <c:pt idx="222" formatCode="0.00">
                  <c:v>25.02</c:v>
                </c:pt>
                <c:pt idx="223" formatCode="0.00">
                  <c:v>22.969999000000001</c:v>
                </c:pt>
                <c:pt idx="224" formatCode="0.00">
                  <c:v>24.66</c:v>
                </c:pt>
                <c:pt idx="225" formatCode="0.00">
                  <c:v>24.370000999999998</c:v>
                </c:pt>
                <c:pt idx="226" formatCode="0.00">
                  <c:v>24.1</c:v>
                </c:pt>
                <c:pt idx="227" formatCode="0.00">
                  <c:v>23.58</c:v>
                </c:pt>
                <c:pt idx="228" formatCode="0.00">
                  <c:v>21.379999000000002</c:v>
                </c:pt>
                <c:pt idx="229" formatCode="0.00">
                  <c:v>21.280000999999999</c:v>
                </c:pt>
                <c:pt idx="230" formatCode="0.00">
                  <c:v>21.66</c:v>
                </c:pt>
                <c:pt idx="231" formatCode="0.00">
                  <c:v>21.860001</c:v>
                </c:pt>
                <c:pt idx="232" formatCode="0.00">
                  <c:v>22.190000999999999</c:v>
                </c:pt>
                <c:pt idx="233" formatCode="0.00">
                  <c:v>22.18</c:v>
                </c:pt>
                <c:pt idx="234" formatCode="0.00">
                  <c:v>22.440000999999999</c:v>
                </c:pt>
                <c:pt idx="235" formatCode="0.00">
                  <c:v>20.290001</c:v>
                </c:pt>
                <c:pt idx="236" formatCode="0.00">
                  <c:v>20.299999</c:v>
                </c:pt>
                <c:pt idx="237" formatCode="0.00">
                  <c:v>19.43</c:v>
                </c:pt>
                <c:pt idx="238" formatCode="0.00">
                  <c:v>19.149999999999999</c:v>
                </c:pt>
                <c:pt idx="239" formatCode="0.00">
                  <c:v>20.799999</c:v>
                </c:pt>
                <c:pt idx="240" formatCode="0.00">
                  <c:v>21.690000999999999</c:v>
                </c:pt>
                <c:pt idx="241" formatCode="0.00">
                  <c:v>20.950001</c:v>
                </c:pt>
                <c:pt idx="242" formatCode="0.00">
                  <c:v>20.799999</c:v>
                </c:pt>
                <c:pt idx="243" formatCode="0.00">
                  <c:v>19.670000000000002</c:v>
                </c:pt>
                <c:pt idx="244" formatCode="0.00">
                  <c:v>20.040001</c:v>
                </c:pt>
                <c:pt idx="245" formatCode="0.00">
                  <c:v>20.149999999999999</c:v>
                </c:pt>
                <c:pt idx="246" formatCode="0.00">
                  <c:v>20.950001</c:v>
                </c:pt>
                <c:pt idx="247" formatCode="0.00">
                  <c:v>23.959999</c:v>
                </c:pt>
                <c:pt idx="248" formatCode="0.00">
                  <c:v>24.42</c:v>
                </c:pt>
                <c:pt idx="249" formatCode="0.00">
                  <c:v>23.75</c:v>
                </c:pt>
                <c:pt idx="250" formatCode="0.00">
                  <c:v>23.530000999999999</c:v>
                </c:pt>
                <c:pt idx="251" formatCode="0.00">
                  <c:v>21.719999000000001</c:v>
                </c:pt>
                <c:pt idx="252" formatCode="0.00">
                  <c:v>21.620000999999998</c:v>
                </c:pt>
                <c:pt idx="253" formatCode="0.00">
                  <c:v>20.040001</c:v>
                </c:pt>
                <c:pt idx="254" formatCode="0.00">
                  <c:v>19.370000999999998</c:v>
                </c:pt>
                <c:pt idx="255" formatCode="0.00">
                  <c:v>19.299999</c:v>
                </c:pt>
                <c:pt idx="256" formatCode="0.00">
                  <c:v>20.549999</c:v>
                </c:pt>
                <c:pt idx="257" formatCode="0.00">
                  <c:v>20.49</c:v>
                </c:pt>
                <c:pt idx="258" formatCode="0.00">
                  <c:v>22.219999000000001</c:v>
                </c:pt>
                <c:pt idx="259" formatCode="0.00">
                  <c:v>25.33</c:v>
                </c:pt>
                <c:pt idx="260" formatCode="0.00">
                  <c:v>26.620000999999998</c:v>
                </c:pt>
                <c:pt idx="261" formatCode="0.00">
                  <c:v>25.790001</c:v>
                </c:pt>
                <c:pt idx="262" formatCode="0.00">
                  <c:v>25.66</c:v>
                </c:pt>
                <c:pt idx="263" formatCode="0.00">
                  <c:v>25.1</c:v>
                </c:pt>
                <c:pt idx="264" formatCode="0.00">
                  <c:v>22.59</c:v>
                </c:pt>
                <c:pt idx="265" formatCode="0.00">
                  <c:v>21.620000999999998</c:v>
                </c:pt>
                <c:pt idx="266" formatCode="0.00">
                  <c:v>22.67</c:v>
                </c:pt>
                <c:pt idx="267" formatCode="0.00">
                  <c:v>22.41</c:v>
                </c:pt>
                <c:pt idx="268" formatCode="0.00">
                  <c:v>23.1</c:v>
                </c:pt>
                <c:pt idx="269" formatCode="0.00">
                  <c:v>23.719999000000001</c:v>
                </c:pt>
                <c:pt idx="270" formatCode="0.00">
                  <c:v>21.74</c:v>
                </c:pt>
                <c:pt idx="271" formatCode="0.00">
                  <c:v>21.940000999999999</c:v>
                </c:pt>
                <c:pt idx="272" formatCode="0.00">
                  <c:v>22.15</c:v>
                </c:pt>
                <c:pt idx="273" formatCode="0.00">
                  <c:v>21.639999</c:v>
                </c:pt>
                <c:pt idx="274" formatCode="0.00">
                  <c:v>21.200001</c:v>
                </c:pt>
                <c:pt idx="275" formatCode="0.00">
                  <c:v>19.75</c:v>
                </c:pt>
                <c:pt idx="276" formatCode="0.00">
                  <c:v>19.34</c:v>
                </c:pt>
                <c:pt idx="277" formatCode="0.00">
                  <c:v>17.52</c:v>
                </c:pt>
                <c:pt idx="278" formatCode="0.00">
                  <c:v>16.700001</c:v>
                </c:pt>
                <c:pt idx="279" formatCode="0.00">
                  <c:v>17.579999999999998</c:v>
                </c:pt>
                <c:pt idx="280" formatCode="0.00">
                  <c:v>17.040001</c:v>
                </c:pt>
                <c:pt idx="281" formatCode="0.00">
                  <c:v>18.07</c:v>
                </c:pt>
                <c:pt idx="282" formatCode="0.00">
                  <c:v>16.969999000000001</c:v>
                </c:pt>
                <c:pt idx="283" formatCode="0.00">
                  <c:v>16.920000000000002</c:v>
                </c:pt>
                <c:pt idx="284" formatCode="0.00">
                  <c:v>15.6</c:v>
                </c:pt>
                <c:pt idx="285" formatCode="0.00">
                  <c:v>18.719999000000001</c:v>
                </c:pt>
                <c:pt idx="286" formatCode="0.00">
                  <c:v>16.540001</c:v>
                </c:pt>
                <c:pt idx="287" formatCode="0.00">
                  <c:v>17.780000999999999</c:v>
                </c:pt>
                <c:pt idx="288" formatCode="0.00">
                  <c:v>18.84</c:v>
                </c:pt>
                <c:pt idx="289" formatCode="0.00">
                  <c:v>19.82</c:v>
                </c:pt>
                <c:pt idx="290" formatCode="0.00">
                  <c:v>21.15</c:v>
                </c:pt>
                <c:pt idx="291" formatCode="0.00">
                  <c:v>22.07</c:v>
                </c:pt>
                <c:pt idx="292" formatCode="0.00">
                  <c:v>20.84</c:v>
                </c:pt>
                <c:pt idx="293" formatCode="0.00">
                  <c:v>21.139999</c:v>
                </c:pt>
                <c:pt idx="294" formatCode="0.00">
                  <c:v>23.879999000000002</c:v>
                </c:pt>
                <c:pt idx="295" formatCode="0.00">
                  <c:v>23.51</c:v>
                </c:pt>
                <c:pt idx="296" formatCode="0.00">
                  <c:v>22.1</c:v>
                </c:pt>
                <c:pt idx="297" formatCode="0.00">
                  <c:v>22.58</c:v>
                </c:pt>
                <c:pt idx="298" formatCode="0.00">
                  <c:v>23.65</c:v>
                </c:pt>
                <c:pt idx="299" formatCode="0.00">
                  <c:v>24.26</c:v>
                </c:pt>
                <c:pt idx="300" formatCode="0.00">
                  <c:v>24.35</c:v>
                </c:pt>
                <c:pt idx="301" formatCode="0.00">
                  <c:v>24.91</c:v>
                </c:pt>
                <c:pt idx="302" formatCode="0.00">
                  <c:v>24.84</c:v>
                </c:pt>
                <c:pt idx="303" formatCode="0.00">
                  <c:v>28</c:v>
                </c:pt>
                <c:pt idx="304" formatCode="0.00">
                  <c:v>29.91</c:v>
                </c:pt>
                <c:pt idx="305" formatCode="0.00">
                  <c:v>29.700001</c:v>
                </c:pt>
                <c:pt idx="306" formatCode="0.00">
                  <c:v>29.65</c:v>
                </c:pt>
                <c:pt idx="307" formatCode="0.00">
                  <c:v>32.310001</c:v>
                </c:pt>
                <c:pt idx="308" formatCode="0.00">
                  <c:v>32.459999000000003</c:v>
                </c:pt>
                <c:pt idx="309" formatCode="0.00">
                  <c:v>30.709999</c:v>
                </c:pt>
                <c:pt idx="310" formatCode="0.00">
                  <c:v>31.42</c:v>
                </c:pt>
                <c:pt idx="311" formatCode="0.00">
                  <c:v>32.619999</c:v>
                </c:pt>
                <c:pt idx="312" formatCode="0.00">
                  <c:v>30.51</c:v>
                </c:pt>
                <c:pt idx="313" formatCode="0.00">
                  <c:v>31.41</c:v>
                </c:pt>
                <c:pt idx="314" formatCode="0.00">
                  <c:v>30.889999</c:v>
                </c:pt>
                <c:pt idx="315" formatCode="0.00">
                  <c:v>28.370000999999998</c:v>
                </c:pt>
                <c:pt idx="316" formatCode="0.00">
                  <c:v>28.98</c:v>
                </c:pt>
                <c:pt idx="317" formatCode="0.00">
                  <c:v>27.129999000000002</c:v>
                </c:pt>
                <c:pt idx="318" formatCode="0.00">
                  <c:v>27.450001</c:v>
                </c:pt>
                <c:pt idx="319" formatCode="0.00">
                  <c:v>28.48</c:v>
                </c:pt>
                <c:pt idx="320" formatCode="0.00">
                  <c:v>26.5</c:v>
                </c:pt>
                <c:pt idx="321" formatCode="0.00">
                  <c:v>28.27</c:v>
                </c:pt>
                <c:pt idx="322" formatCode="0.00">
                  <c:v>28.139999</c:v>
                </c:pt>
                <c:pt idx="323" formatCode="0.00">
                  <c:v>26.35</c:v>
                </c:pt>
                <c:pt idx="324" formatCode="0.00">
                  <c:v>28.83</c:v>
                </c:pt>
                <c:pt idx="325" formatCode="0.00">
                  <c:v>28.469999000000001</c:v>
                </c:pt>
                <c:pt idx="326" formatCode="0.00">
                  <c:v>29.17</c:v>
                </c:pt>
                <c:pt idx="327" formatCode="0.00">
                  <c:v>27.01</c:v>
                </c:pt>
                <c:pt idx="328" formatCode="0.00">
                  <c:v>27.75</c:v>
                </c:pt>
                <c:pt idx="329" formatCode="0.00">
                  <c:v>29.040001</c:v>
                </c:pt>
                <c:pt idx="330" formatCode="0.00">
                  <c:v>28.459999</c:v>
                </c:pt>
                <c:pt idx="331" formatCode="0.00">
                  <c:v>27.049999</c:v>
                </c:pt>
                <c:pt idx="332" formatCode="0.00">
                  <c:v>25.85</c:v>
                </c:pt>
                <c:pt idx="333" formatCode="0.00">
                  <c:v>26.559999000000001</c:v>
                </c:pt>
                <c:pt idx="334" formatCode="0.00">
                  <c:v>26.5</c:v>
                </c:pt>
                <c:pt idx="335" formatCode="0.00">
                  <c:v>25.450001</c:v>
                </c:pt>
                <c:pt idx="336" formatCode="0.00">
                  <c:v>25.200001</c:v>
                </c:pt>
                <c:pt idx="337" formatCode="0.00">
                  <c:v>25.91</c:v>
                </c:pt>
                <c:pt idx="338" formatCode="0.00">
                  <c:v>23.280000999999999</c:v>
                </c:pt>
                <c:pt idx="339" formatCode="0.00">
                  <c:v>23.91</c:v>
                </c:pt>
                <c:pt idx="340" formatCode="0.00">
                  <c:v>23.700001</c:v>
                </c:pt>
                <c:pt idx="341" formatCode="0.00">
                  <c:v>23.57</c:v>
                </c:pt>
                <c:pt idx="342" formatCode="0.00">
                  <c:v>24.120000999999998</c:v>
                </c:pt>
                <c:pt idx="343" formatCode="0.00">
                  <c:v>23.530000999999999</c:v>
                </c:pt>
                <c:pt idx="344" formatCode="0.00">
                  <c:v>22.6</c:v>
                </c:pt>
                <c:pt idx="345" formatCode="0.00">
                  <c:v>22.84</c:v>
                </c:pt>
                <c:pt idx="346" formatCode="0.00">
                  <c:v>22.200001</c:v>
                </c:pt>
                <c:pt idx="347" formatCode="0.00">
                  <c:v>20.85</c:v>
                </c:pt>
                <c:pt idx="348" formatCode="0.00">
                  <c:v>20.639999</c:v>
                </c:pt>
                <c:pt idx="349" formatCode="0.00">
                  <c:v>20.100000000000001</c:v>
                </c:pt>
                <c:pt idx="350" formatCode="0.00">
                  <c:v>20.239999999999998</c:v>
                </c:pt>
                <c:pt idx="351" formatCode="0.00">
                  <c:v>20.32</c:v>
                </c:pt>
                <c:pt idx="352" formatCode="0.00">
                  <c:v>21.76</c:v>
                </c:pt>
                <c:pt idx="353" formatCode="0.00">
                  <c:v>21.200001</c:v>
                </c:pt>
                <c:pt idx="354" formatCode="0.00">
                  <c:v>21.68</c:v>
                </c:pt>
                <c:pt idx="355" formatCode="0.00">
                  <c:v>22.450001</c:v>
                </c:pt>
                <c:pt idx="356" formatCode="0.00">
                  <c:v>23.530000999999999</c:v>
                </c:pt>
                <c:pt idx="357" formatCode="0.00">
                  <c:v>22.700001</c:v>
                </c:pt>
                <c:pt idx="358" formatCode="0.00">
                  <c:v>22.530000999999999</c:v>
                </c:pt>
                <c:pt idx="359" formatCode="0.00">
                  <c:v>22.450001</c:v>
                </c:pt>
                <c:pt idx="360" formatCode="0.00">
                  <c:v>21.950001</c:v>
                </c:pt>
                <c:pt idx="361" formatCode="0.00">
                  <c:v>21.1</c:v>
                </c:pt>
                <c:pt idx="362" formatCode="0.00">
                  <c:v>22.08</c:v>
                </c:pt>
                <c:pt idx="363" formatCode="0.00">
                  <c:v>22.34</c:v>
                </c:pt>
                <c:pt idx="364" formatCode="0.00">
                  <c:v>21.950001</c:v>
                </c:pt>
                <c:pt idx="365" formatCode="0.00">
                  <c:v>20.549999</c:v>
                </c:pt>
                <c:pt idx="366" formatCode="0.00">
                  <c:v>19.790001</c:v>
                </c:pt>
                <c:pt idx="367" formatCode="0.00">
                  <c:v>19.43</c:v>
                </c:pt>
                <c:pt idx="368" formatCode="0.00">
                  <c:v>18.540001</c:v>
                </c:pt>
                <c:pt idx="369" formatCode="0.00">
                  <c:v>18.719999000000001</c:v>
                </c:pt>
                <c:pt idx="370" formatCode="0.00">
                  <c:v>18.549999</c:v>
                </c:pt>
                <c:pt idx="371" formatCode="0.00">
                  <c:v>16.5</c:v>
                </c:pt>
                <c:pt idx="372" formatCode="0.00">
                  <c:v>16.950001</c:v>
                </c:pt>
                <c:pt idx="373" formatCode="0.00">
                  <c:v>16.059999000000001</c:v>
                </c:pt>
                <c:pt idx="374" formatCode="0.00">
                  <c:v>16.989999999999998</c:v>
                </c:pt>
                <c:pt idx="375" formatCode="0.00">
                  <c:v>16.879999000000002</c:v>
                </c:pt>
                <c:pt idx="376" formatCode="0.00">
                  <c:v>16.420000000000002</c:v>
                </c:pt>
                <c:pt idx="377" formatCode="0.00">
                  <c:v>17.260000000000002</c:v>
                </c:pt>
                <c:pt idx="378" formatCode="0.00">
                  <c:v>16.549999</c:v>
                </c:pt>
                <c:pt idx="379" formatCode="0.00">
                  <c:v>17.280000999999999</c:v>
                </c:pt>
                <c:pt idx="380" formatCode="0.00">
                  <c:v>15.85</c:v>
                </c:pt>
                <c:pt idx="381" formatCode="0.00">
                  <c:v>15.9</c:v>
                </c:pt>
                <c:pt idx="382" formatCode="0.00">
                  <c:v>15.68</c:v>
                </c:pt>
                <c:pt idx="383" formatCode="0.00">
                  <c:v>16.110001</c:v>
                </c:pt>
                <c:pt idx="384" formatCode="0.00">
                  <c:v>17.030000999999999</c:v>
                </c:pt>
                <c:pt idx="385" formatCode="0.00">
                  <c:v>18.780000999999999</c:v>
                </c:pt>
                <c:pt idx="386" formatCode="0.00">
                  <c:v>19.299999</c:v>
                </c:pt>
                <c:pt idx="387" formatCode="0.00">
                  <c:v>18.780000999999999</c:v>
                </c:pt>
                <c:pt idx="388" formatCode="0.00">
                  <c:v>17.02</c:v>
                </c:pt>
                <c:pt idx="389" formatCode="0.00">
                  <c:v>17.600000000000001</c:v>
                </c:pt>
                <c:pt idx="390" formatCode="0.00">
                  <c:v>16.899999999999999</c:v>
                </c:pt>
                <c:pt idx="391" formatCode="0.00">
                  <c:v>16.370000999999998</c:v>
                </c:pt>
                <c:pt idx="392" formatCode="0.00">
                  <c:v>15.52</c:v>
                </c:pt>
                <c:pt idx="393" formatCode="0.00">
                  <c:v>16.649999999999999</c:v>
                </c:pt>
                <c:pt idx="394" formatCode="0.00">
                  <c:v>16.110001</c:v>
                </c:pt>
                <c:pt idx="395" formatCode="0.00">
                  <c:v>15.86</c:v>
                </c:pt>
                <c:pt idx="396" formatCode="0.00">
                  <c:v>15.79</c:v>
                </c:pt>
                <c:pt idx="397" formatCode="0.00">
                  <c:v>15.41</c:v>
                </c:pt>
                <c:pt idx="398" formatCode="0.00">
                  <c:v>14.11</c:v>
                </c:pt>
                <c:pt idx="399" formatCode="0.00">
                  <c:v>13.05</c:v>
                </c:pt>
                <c:pt idx="400" formatCode="0.00">
                  <c:v>13.4</c:v>
                </c:pt>
                <c:pt idx="401" formatCode="0.00">
                  <c:v>14.75</c:v>
                </c:pt>
                <c:pt idx="402" formatCode="0.00">
                  <c:v>13.89</c:v>
                </c:pt>
                <c:pt idx="403" formatCode="0.00">
                  <c:v>13.96</c:v>
                </c:pt>
                <c:pt idx="404" formatCode="0.00">
                  <c:v>12.74</c:v>
                </c:pt>
                <c:pt idx="405" formatCode="0.00">
                  <c:v>12.41</c:v>
                </c:pt>
                <c:pt idx="406" formatCode="0.00">
                  <c:v>11.95</c:v>
                </c:pt>
                <c:pt idx="407" formatCode="0.00">
                  <c:v>12.9</c:v>
                </c:pt>
                <c:pt idx="408" formatCode="0.00">
                  <c:v>12.73</c:v>
                </c:pt>
                <c:pt idx="409" formatCode="0.00">
                  <c:v>14.13</c:v>
                </c:pt>
                <c:pt idx="410" formatCode="0.00">
                  <c:v>13.73</c:v>
                </c:pt>
                <c:pt idx="411" formatCode="0.00">
                  <c:v>14.06</c:v>
                </c:pt>
                <c:pt idx="412" formatCode="0.00">
                  <c:v>14.73</c:v>
                </c:pt>
                <c:pt idx="413" formatCode="0.00">
                  <c:v>14.3</c:v>
                </c:pt>
                <c:pt idx="414" formatCode="0.00">
                  <c:v>14.62</c:v>
                </c:pt>
                <c:pt idx="415" formatCode="0.00">
                  <c:v>14.89</c:v>
                </c:pt>
                <c:pt idx="416" formatCode="0.00">
                  <c:v>14.8</c:v>
                </c:pt>
                <c:pt idx="417" formatCode="0.00">
                  <c:v>15.48</c:v>
                </c:pt>
                <c:pt idx="418" formatCode="0.00">
                  <c:v>16.600000000000001</c:v>
                </c:pt>
                <c:pt idx="419" formatCode="0.00">
                  <c:v>15.68</c:v>
                </c:pt>
                <c:pt idx="420" formatCode="0.00">
                  <c:v>16.329999999999998</c:v>
                </c:pt>
                <c:pt idx="421" formatCode="0.00">
                  <c:v>16.59</c:v>
                </c:pt>
                <c:pt idx="422" formatCode="0.00">
                  <c:v>17.27</c:v>
                </c:pt>
                <c:pt idx="423" formatCode="0.00">
                  <c:v>15.56</c:v>
                </c:pt>
                <c:pt idx="424" formatCode="0.00">
                  <c:v>16.100000000000001</c:v>
                </c:pt>
                <c:pt idx="425" formatCode="0.00">
                  <c:v>15.94</c:v>
                </c:pt>
                <c:pt idx="426" formatCode="0.00">
                  <c:v>15.6</c:v>
                </c:pt>
                <c:pt idx="427" formatCode="0.00">
                  <c:v>14.18</c:v>
                </c:pt>
                <c:pt idx="428" formatCode="0.00">
                  <c:v>13.46</c:v>
                </c:pt>
                <c:pt idx="429" formatCode="0.00">
                  <c:v>15.24</c:v>
                </c:pt>
                <c:pt idx="430" formatCode="0.00">
                  <c:v>13.92</c:v>
                </c:pt>
                <c:pt idx="431" formatCode="0.00">
                  <c:v>14.23</c:v>
                </c:pt>
                <c:pt idx="432" formatCode="0.00">
                  <c:v>14.15</c:v>
                </c:pt>
                <c:pt idx="433" formatCode="0.00">
                  <c:v>16.799999</c:v>
                </c:pt>
                <c:pt idx="434" formatCode="0.00">
                  <c:v>17.450001</c:v>
                </c:pt>
                <c:pt idx="435" formatCode="0.00">
                  <c:v>16.32</c:v>
                </c:pt>
                <c:pt idx="436" formatCode="0.00">
                  <c:v>15.14</c:v>
                </c:pt>
                <c:pt idx="437" formatCode="0.00">
                  <c:v>15.72</c:v>
                </c:pt>
                <c:pt idx="438" formatCode="0.00">
                  <c:v>15.75</c:v>
                </c:pt>
                <c:pt idx="439" formatCode="0.00">
                  <c:v>16.100000000000001</c:v>
                </c:pt>
                <c:pt idx="440" formatCode="0.00">
                  <c:v>17.149999999999999</c:v>
                </c:pt>
                <c:pt idx="441" formatCode="0.00">
                  <c:v>18.950001</c:v>
                </c:pt>
                <c:pt idx="442" formatCode="0.00">
                  <c:v>18.73</c:v>
                </c:pt>
                <c:pt idx="443" formatCode="0.00">
                  <c:v>18.389999</c:v>
                </c:pt>
                <c:pt idx="444" formatCode="0.00">
                  <c:v>18.399999999999999</c:v>
                </c:pt>
                <c:pt idx="445" formatCode="0.00">
                  <c:v>17.459999</c:v>
                </c:pt>
                <c:pt idx="446" formatCode="0.00">
                  <c:v>15.51</c:v>
                </c:pt>
                <c:pt idx="447" formatCode="0.00">
                  <c:v>15.12</c:v>
                </c:pt>
                <c:pt idx="448" formatCode="0.00">
                  <c:v>17.75</c:v>
                </c:pt>
                <c:pt idx="449" formatCode="0.00">
                  <c:v>16.879999000000002</c:v>
                </c:pt>
                <c:pt idx="450" formatCode="0.00">
                  <c:v>16.91</c:v>
                </c:pt>
                <c:pt idx="451" formatCode="0.00">
                  <c:v>18.219999000000001</c:v>
                </c:pt>
                <c:pt idx="452" formatCode="0.00">
                  <c:v>18.969999000000001</c:v>
                </c:pt>
                <c:pt idx="453" formatCode="0.00">
                  <c:v>21.940000999999999</c:v>
                </c:pt>
                <c:pt idx="454" formatCode="0.00">
                  <c:v>23.35</c:v>
                </c:pt>
                <c:pt idx="455" formatCode="0.00">
                  <c:v>20.629999000000002</c:v>
                </c:pt>
                <c:pt idx="456" formatCode="0.00">
                  <c:v>20.469999000000001</c:v>
                </c:pt>
                <c:pt idx="457" formatCode="0.00">
                  <c:v>20.77</c:v>
                </c:pt>
                <c:pt idx="458" formatCode="0.00">
                  <c:v>20.969999000000001</c:v>
                </c:pt>
                <c:pt idx="459" formatCode="0.00">
                  <c:v>20.629999000000002</c:v>
                </c:pt>
                <c:pt idx="460" formatCode="0.00">
                  <c:v>18.600000000000001</c:v>
                </c:pt>
                <c:pt idx="461" formatCode="0.00">
                  <c:v>19.48</c:v>
                </c:pt>
                <c:pt idx="462" formatCode="0.00">
                  <c:v>19.690000999999999</c:v>
                </c:pt>
                <c:pt idx="463" formatCode="0.00">
                  <c:v>20.950001</c:v>
                </c:pt>
                <c:pt idx="464" formatCode="0.00">
                  <c:v>19.34</c:v>
                </c:pt>
                <c:pt idx="465" formatCode="0.00">
                  <c:v>19.209999</c:v>
                </c:pt>
                <c:pt idx="466" formatCode="0.00">
                  <c:v>19.040001</c:v>
                </c:pt>
                <c:pt idx="467" formatCode="0.00">
                  <c:v>20.57</c:v>
                </c:pt>
                <c:pt idx="468" formatCode="0.00">
                  <c:v>20.76</c:v>
                </c:pt>
                <c:pt idx="469" formatCode="0.00">
                  <c:v>21.99</c:v>
                </c:pt>
                <c:pt idx="470" formatCode="0.00">
                  <c:v>22.030000999999999</c:v>
                </c:pt>
                <c:pt idx="471" formatCode="0.00">
                  <c:v>24.65</c:v>
                </c:pt>
                <c:pt idx="472" formatCode="0.00">
                  <c:v>23.1</c:v>
                </c:pt>
                <c:pt idx="473" formatCode="0.00">
                  <c:v>21.700001</c:v>
                </c:pt>
                <c:pt idx="474" formatCode="0.00">
                  <c:v>23</c:v>
                </c:pt>
                <c:pt idx="475" formatCode="0.00">
                  <c:v>21.4</c:v>
                </c:pt>
                <c:pt idx="476" formatCode="0.00">
                  <c:v>23.07</c:v>
                </c:pt>
                <c:pt idx="477" formatCode="0.00">
                  <c:v>24.02</c:v>
                </c:pt>
                <c:pt idx="478" formatCode="0.00">
                  <c:v>27.459999</c:v>
                </c:pt>
                <c:pt idx="479" formatCode="0.00">
                  <c:v>27.540001</c:v>
                </c:pt>
                <c:pt idx="480" formatCode="0.00">
                  <c:v>25.110001</c:v>
                </c:pt>
                <c:pt idx="481" formatCode="0.00">
                  <c:v>24</c:v>
                </c:pt>
                <c:pt idx="482" formatCode="0.00">
                  <c:v>22.959999</c:v>
                </c:pt>
                <c:pt idx="483" formatCode="0.00">
                  <c:v>22.51</c:v>
                </c:pt>
                <c:pt idx="484" formatCode="0.00">
                  <c:v>24.42</c:v>
                </c:pt>
                <c:pt idx="485" formatCode="0.00">
                  <c:v>24.16</c:v>
                </c:pt>
                <c:pt idx="486" formatCode="0.00">
                  <c:v>25.049999</c:v>
                </c:pt>
                <c:pt idx="487" formatCode="0.00">
                  <c:v>23.93</c:v>
                </c:pt>
                <c:pt idx="488" formatCode="0.00">
                  <c:v>23.389999</c:v>
                </c:pt>
                <c:pt idx="489" formatCode="0.00">
                  <c:v>25.110001</c:v>
                </c:pt>
                <c:pt idx="490" formatCode="0.00">
                  <c:v>25.879999000000002</c:v>
                </c:pt>
                <c:pt idx="491" formatCode="0.00">
                  <c:v>26.110001</c:v>
                </c:pt>
                <c:pt idx="492" formatCode="0.00">
                  <c:v>26.530000999999999</c:v>
                </c:pt>
                <c:pt idx="493" formatCode="0.00">
                  <c:v>24.77</c:v>
                </c:pt>
                <c:pt idx="494" formatCode="0.00">
                  <c:v>27.139999</c:v>
                </c:pt>
                <c:pt idx="495" formatCode="0.00">
                  <c:v>25.620000999999998</c:v>
                </c:pt>
                <c:pt idx="496" formatCode="0.00">
                  <c:v>25.49</c:v>
                </c:pt>
                <c:pt idx="497" formatCode="0.00">
                  <c:v>24.639999</c:v>
                </c:pt>
                <c:pt idx="498" formatCode="0.00">
                  <c:v>24.799999</c:v>
                </c:pt>
                <c:pt idx="499" formatCode="0.00">
                  <c:v>26.5</c:v>
                </c:pt>
                <c:pt idx="500" formatCode="0.00">
                  <c:v>27.059999000000001</c:v>
                </c:pt>
                <c:pt idx="501" formatCode="0.00">
                  <c:v>27.75</c:v>
                </c:pt>
                <c:pt idx="502" formatCode="0.00">
                  <c:v>28.110001</c:v>
                </c:pt>
                <c:pt idx="503" formatCode="0.00">
                  <c:v>28.360001</c:v>
                </c:pt>
                <c:pt idx="504" formatCode="0.00">
                  <c:v>29.08</c:v>
                </c:pt>
                <c:pt idx="505" formatCode="0.00">
                  <c:v>29.17</c:v>
                </c:pt>
                <c:pt idx="506" formatCode="0.00">
                  <c:v>29.51</c:v>
                </c:pt>
                <c:pt idx="507" formatCode="0.00">
                  <c:v>32.349997999999999</c:v>
                </c:pt>
                <c:pt idx="508" formatCode="0.00">
                  <c:v>32.849997999999999</c:v>
                </c:pt>
                <c:pt idx="509" formatCode="0.00">
                  <c:v>32.57</c:v>
                </c:pt>
                <c:pt idx="510" formatCode="0.00">
                  <c:v>32.990001999999997</c:v>
                </c:pt>
                <c:pt idx="511" formatCode="0.00">
                  <c:v>36.840000000000003</c:v>
                </c:pt>
                <c:pt idx="512" formatCode="0.00">
                  <c:v>35.259998000000003</c:v>
                </c:pt>
                <c:pt idx="513" formatCode="0.00">
                  <c:v>33.560001</c:v>
                </c:pt>
                <c:pt idx="514" formatCode="0.00">
                  <c:v>33.290000999999997</c:v>
                </c:pt>
                <c:pt idx="515" formatCode="0.00">
                  <c:v>32.549999</c:v>
                </c:pt>
                <c:pt idx="516" formatCode="0.00">
                  <c:v>34.470001000000003</c:v>
                </c:pt>
                <c:pt idx="517" formatCode="0.00">
                  <c:v>33.889999000000003</c:v>
                </c:pt>
                <c:pt idx="518" formatCode="0.00">
                  <c:v>32.229999999999997</c:v>
                </c:pt>
                <c:pt idx="519" formatCode="0.00">
                  <c:v>33.5</c:v>
                </c:pt>
                <c:pt idx="520" formatCode="0.00">
                  <c:v>36.450001</c:v>
                </c:pt>
                <c:pt idx="521" formatCode="0.00">
                  <c:v>35.580002</c:v>
                </c:pt>
                <c:pt idx="522" formatCode="0.00">
                  <c:v>37.18</c:v>
                </c:pt>
                <c:pt idx="523" formatCode="0.00">
                  <c:v>35.659999999999997</c:v>
                </c:pt>
                <c:pt idx="524" formatCode="0.00">
                  <c:v>37.150002000000001</c:v>
                </c:pt>
                <c:pt idx="525" formatCode="0.00">
                  <c:v>37.459999000000003</c:v>
                </c:pt>
                <c:pt idx="526" formatCode="0.00">
                  <c:v>40.009998000000003</c:v>
                </c:pt>
                <c:pt idx="527" formatCode="0.00">
                  <c:v>41.299999</c:v>
                </c:pt>
                <c:pt idx="528" formatCode="0.00">
                  <c:v>44.389999000000003</c:v>
                </c:pt>
                <c:pt idx="529" formatCode="0.00">
                  <c:v>42.919998</c:v>
                </c:pt>
                <c:pt idx="530" formatCode="0.00">
                  <c:v>42.27</c:v>
                </c:pt>
                <c:pt idx="531" formatCode="0.00">
                  <c:v>42.619999</c:v>
                </c:pt>
                <c:pt idx="532" formatCode="0.00">
                  <c:v>40.939999</c:v>
                </c:pt>
                <c:pt idx="533" formatCode="0.00">
                  <c:v>40.990001999999997</c:v>
                </c:pt>
                <c:pt idx="534" formatCode="0.00">
                  <c:v>38.200001</c:v>
                </c:pt>
                <c:pt idx="535" formatCode="0.00">
                  <c:v>44.970001000000003</c:v>
                </c:pt>
                <c:pt idx="536" formatCode="0.00">
                  <c:v>43.009998000000003</c:v>
                </c:pt>
                <c:pt idx="537" formatCode="0.00">
                  <c:v>39.630001</c:v>
                </c:pt>
                <c:pt idx="538" formatCode="0.00">
                  <c:v>38.93</c:v>
                </c:pt>
                <c:pt idx="539" formatCode="0.00">
                  <c:v>37.849997999999999</c:v>
                </c:pt>
                <c:pt idx="540" formatCode="0.00">
                  <c:v>37.830002</c:v>
                </c:pt>
                <c:pt idx="541" formatCode="0.00">
                  <c:v>36.770000000000003</c:v>
                </c:pt>
                <c:pt idx="542" formatCode="0.00">
                  <c:v>35.590000000000003</c:v>
                </c:pt>
                <c:pt idx="543" formatCode="0.00">
                  <c:v>34.5</c:v>
                </c:pt>
                <c:pt idx="544" formatCode="0.00">
                  <c:v>34.880001</c:v>
                </c:pt>
                <c:pt idx="545" formatCode="0.00">
                  <c:v>34.200001</c:v>
                </c:pt>
                <c:pt idx="546" formatCode="0.00">
                  <c:v>33.389999000000003</c:v>
                </c:pt>
                <c:pt idx="547" formatCode="0.00">
                  <c:v>34.32</c:v>
                </c:pt>
                <c:pt idx="548" formatCode="0.00">
                  <c:v>36.509998000000003</c:v>
                </c:pt>
                <c:pt idx="549" formatCode="0.00">
                  <c:v>33.939999</c:v>
                </c:pt>
                <c:pt idx="550" formatCode="0.00">
                  <c:v>32.889999000000003</c:v>
                </c:pt>
                <c:pt idx="551" formatCode="0.00">
                  <c:v>31.6</c:v>
                </c:pt>
                <c:pt idx="552" formatCode="0.00">
                  <c:v>30.860001</c:v>
                </c:pt>
                <c:pt idx="553" formatCode="0.00">
                  <c:v>30.93</c:v>
                </c:pt>
                <c:pt idx="554" formatCode="0.00">
                  <c:v>28.74</c:v>
                </c:pt>
                <c:pt idx="555" formatCode="0.00">
                  <c:v>27.190000999999999</c:v>
                </c:pt>
                <c:pt idx="556" formatCode="0.00">
                  <c:v>27.299999</c:v>
                </c:pt>
                <c:pt idx="557" formatCode="0.00">
                  <c:v>26.799999</c:v>
                </c:pt>
                <c:pt idx="558" formatCode="0.00">
                  <c:v>26.360001</c:v>
                </c:pt>
                <c:pt idx="559" formatCode="0.00">
                  <c:v>26.190000999999999</c:v>
                </c:pt>
                <c:pt idx="560" formatCode="0.00">
                  <c:v>23.77</c:v>
                </c:pt>
                <c:pt idx="561" formatCode="0.00">
                  <c:v>24.379999000000002</c:v>
                </c:pt>
                <c:pt idx="562" formatCode="0.00">
                  <c:v>23.110001</c:v>
                </c:pt>
                <c:pt idx="563" formatCode="0.00">
                  <c:v>22.51</c:v>
                </c:pt>
                <c:pt idx="564" formatCode="0.00">
                  <c:v>22.360001</c:v>
                </c:pt>
                <c:pt idx="565" formatCode="0.00">
                  <c:v>22.49</c:v>
                </c:pt>
                <c:pt idx="566" formatCode="0.00">
                  <c:v>24.1</c:v>
                </c:pt>
                <c:pt idx="567" formatCode="0.00">
                  <c:v>24.33</c:v>
                </c:pt>
                <c:pt idx="568" formatCode="0.00">
                  <c:v>23.780000999999999</c:v>
                </c:pt>
                <c:pt idx="569" formatCode="0.00">
                  <c:v>23.200001</c:v>
                </c:pt>
                <c:pt idx="570" formatCode="0.00">
                  <c:v>24.01</c:v>
                </c:pt>
                <c:pt idx="571" formatCode="0.00">
                  <c:v>24.82</c:v>
                </c:pt>
                <c:pt idx="572" formatCode="0.00">
                  <c:v>24.75</c:v>
                </c:pt>
                <c:pt idx="573" formatCode="0.00">
                  <c:v>24.27</c:v>
                </c:pt>
                <c:pt idx="574" formatCode="0.00">
                  <c:v>22.58</c:v>
                </c:pt>
                <c:pt idx="575" formatCode="0.00">
                  <c:v>23.6</c:v>
                </c:pt>
                <c:pt idx="576" formatCode="0.00">
                  <c:v>21.809999000000001</c:v>
                </c:pt>
                <c:pt idx="577" formatCode="0.00">
                  <c:v>23.35</c:v>
                </c:pt>
                <c:pt idx="578" formatCode="0.00">
                  <c:v>22.01</c:v>
                </c:pt>
                <c:pt idx="579" formatCode="0.00">
                  <c:v>20.549999</c:v>
                </c:pt>
                <c:pt idx="580" formatCode="0.00">
                  <c:v>20.82</c:v>
                </c:pt>
                <c:pt idx="581" formatCode="0.00">
                  <c:v>19.389999</c:v>
                </c:pt>
                <c:pt idx="582" formatCode="0.00">
                  <c:v>19.030000999999999</c:v>
                </c:pt>
                <c:pt idx="583" formatCode="0.00">
                  <c:v>20.780000999999999</c:v>
                </c:pt>
                <c:pt idx="584" formatCode="0.00">
                  <c:v>20.879999000000002</c:v>
                </c:pt>
                <c:pt idx="585" formatCode="0.00">
                  <c:v>21.030000999999999</c:v>
                </c:pt>
                <c:pt idx="586" formatCode="0.00">
                  <c:v>20.389999</c:v>
                </c:pt>
                <c:pt idx="587" formatCode="0.00">
                  <c:v>19.739999999999998</c:v>
                </c:pt>
                <c:pt idx="588" formatCode="0.00">
                  <c:v>18.690000999999999</c:v>
                </c:pt>
                <c:pt idx="589" formatCode="0.00">
                  <c:v>18.200001</c:v>
                </c:pt>
                <c:pt idx="590" formatCode="0.00">
                  <c:v>16.260000000000002</c:v>
                </c:pt>
                <c:pt idx="591" formatCode="0.00">
                  <c:v>16.399999999999999</c:v>
                </c:pt>
                <c:pt idx="592" formatCode="0.00">
                  <c:v>16.760000000000002</c:v>
                </c:pt>
                <c:pt idx="593" formatCode="0.00">
                  <c:v>15.13</c:v>
                </c:pt>
                <c:pt idx="594" formatCode="0.00">
                  <c:v>15.26</c:v>
                </c:pt>
                <c:pt idx="595" formatCode="0.00">
                  <c:v>15.29</c:v>
                </c:pt>
                <c:pt idx="596" formatCode="0.00">
                  <c:v>13.83</c:v>
                </c:pt>
                <c:pt idx="597" formatCode="0.00">
                  <c:v>14.5</c:v>
                </c:pt>
                <c:pt idx="598" formatCode="0.00">
                  <c:v>14.89</c:v>
                </c:pt>
                <c:pt idx="599" formatCode="0.00">
                  <c:v>14.36</c:v>
                </c:pt>
                <c:pt idx="600" formatCode="0.00">
                  <c:v>13.93</c:v>
                </c:pt>
                <c:pt idx="601" formatCode="0.00">
                  <c:v>13.6</c:v>
                </c:pt>
                <c:pt idx="602" formatCode="0.00">
                  <c:v>13.2</c:v>
                </c:pt>
                <c:pt idx="603" formatCode="0.00">
                  <c:v>13.48</c:v>
                </c:pt>
                <c:pt idx="604" formatCode="0.00">
                  <c:v>12.75</c:v>
                </c:pt>
                <c:pt idx="605" formatCode="0.00">
                  <c:v>13.15</c:v>
                </c:pt>
                <c:pt idx="606" formatCode="0.00">
                  <c:v>12.36</c:v>
                </c:pt>
                <c:pt idx="607" formatCode="0.00">
                  <c:v>11.72</c:v>
                </c:pt>
                <c:pt idx="608" formatCode="0.00">
                  <c:v>11.9</c:v>
                </c:pt>
                <c:pt idx="609" formatCode="0.00">
                  <c:v>11.62</c:v>
                </c:pt>
                <c:pt idx="610" formatCode="0.00">
                  <c:v>10.3</c:v>
                </c:pt>
                <c:pt idx="611" formatCode="0.00">
                  <c:v>10.199999999999999</c:v>
                </c:pt>
                <c:pt idx="612" formatCode="0.00">
                  <c:v>10.3</c:v>
                </c:pt>
                <c:pt idx="613" formatCode="0.00">
                  <c:v>10.35</c:v>
                </c:pt>
                <c:pt idx="614" formatCode="0.00">
                  <c:v>10.35</c:v>
                </c:pt>
                <c:pt idx="615" formatCode="0.00">
                  <c:v>10.84</c:v>
                </c:pt>
                <c:pt idx="616" formatCode="0.00">
                  <c:v>11.52</c:v>
                </c:pt>
                <c:pt idx="617" formatCode="0.00">
                  <c:v>11.82</c:v>
                </c:pt>
                <c:pt idx="618" formatCode="0.00">
                  <c:v>11.33</c:v>
                </c:pt>
                <c:pt idx="619" formatCode="0.00">
                  <c:v>11.96</c:v>
                </c:pt>
                <c:pt idx="620" formatCode="0.00">
                  <c:v>10.95</c:v>
                </c:pt>
                <c:pt idx="621" formatCode="0.00">
                  <c:v>12.1</c:v>
                </c:pt>
                <c:pt idx="622" formatCode="0.00">
                  <c:v>12.06</c:v>
                </c:pt>
                <c:pt idx="623" formatCode="0.00">
                  <c:v>14.37</c:v>
                </c:pt>
                <c:pt idx="624" formatCode="0.00">
                  <c:v>13.9</c:v>
                </c:pt>
                <c:pt idx="625" formatCode="0.00">
                  <c:v>15.84</c:v>
                </c:pt>
                <c:pt idx="626" formatCode="0.00">
                  <c:v>15.58</c:v>
                </c:pt>
                <c:pt idx="627" formatCode="0.00">
                  <c:v>14.28</c:v>
                </c:pt>
                <c:pt idx="628" formatCode="0.00">
                  <c:v>13.82</c:v>
                </c:pt>
                <c:pt idx="629" formatCode="0.00">
                  <c:v>13.64</c:v>
                </c:pt>
                <c:pt idx="630" formatCode="0.00">
                  <c:v>13.73</c:v>
                </c:pt>
                <c:pt idx="631" formatCode="0.00">
                  <c:v>13.72</c:v>
                </c:pt>
                <c:pt idx="632" formatCode="0.00">
                  <c:v>13.13</c:v>
                </c:pt>
                <c:pt idx="633" formatCode="0.00">
                  <c:v>13.39</c:v>
                </c:pt>
                <c:pt idx="634" formatCode="0.00">
                  <c:v>12.45</c:v>
                </c:pt>
                <c:pt idx="635" formatCode="0.00">
                  <c:v>12.16</c:v>
                </c:pt>
                <c:pt idx="636" formatCode="0.00">
                  <c:v>11.53</c:v>
                </c:pt>
                <c:pt idx="637" formatCode="0.00">
                  <c:v>12.08</c:v>
                </c:pt>
                <c:pt idx="638" formatCode="0.00">
                  <c:v>11.72</c:v>
                </c:pt>
                <c:pt idx="639" formatCode="0.00">
                  <c:v>11.18</c:v>
                </c:pt>
                <c:pt idx="640" formatCode="0.00">
                  <c:v>10.5</c:v>
                </c:pt>
                <c:pt idx="641" formatCode="0.00">
                  <c:v>9.51</c:v>
                </c:pt>
                <c:pt idx="642" formatCode="0.00">
                  <c:v>9.6199999999999992</c:v>
                </c:pt>
                <c:pt idx="643" formatCode="0.00">
                  <c:v>9.49</c:v>
                </c:pt>
                <c:pt idx="644" formatCode="0.00">
                  <c:v>9.09</c:v>
                </c:pt>
                <c:pt idx="645" formatCode="0.00">
                  <c:v>9.1999999999999993</c:v>
                </c:pt>
                <c:pt idx="646" formatCode="0.00">
                  <c:v>10.029999999999999</c:v>
                </c:pt>
                <c:pt idx="647" formatCode="0.00">
                  <c:v>8.43</c:v>
                </c:pt>
                <c:pt idx="648" formatCode="0.00">
                  <c:v>8.9</c:v>
                </c:pt>
                <c:pt idx="649" formatCode="0.00">
                  <c:v>9.6999999999999993</c:v>
                </c:pt>
                <c:pt idx="650" formatCode="0.00">
                  <c:v>11.74</c:v>
                </c:pt>
                <c:pt idx="651" formatCode="0.00">
                  <c:v>12.04</c:v>
                </c:pt>
                <c:pt idx="652" formatCode="0.00">
                  <c:v>10.08</c:v>
                </c:pt>
                <c:pt idx="653" formatCode="0.00">
                  <c:v>10.91</c:v>
                </c:pt>
                <c:pt idx="654" formatCode="0.00">
                  <c:v>9.4600000000000009</c:v>
                </c:pt>
                <c:pt idx="655" formatCode="0.00">
                  <c:v>8.31</c:v>
                </c:pt>
                <c:pt idx="656" formatCode="0.00">
                  <c:v>10.19</c:v>
                </c:pt>
                <c:pt idx="657" formatCode="0.00">
                  <c:v>11.51</c:v>
                </c:pt>
                <c:pt idx="658" formatCode="0.00">
                  <c:v>12.12</c:v>
                </c:pt>
                <c:pt idx="659" formatCode="0.00">
                  <c:v>12.34</c:v>
                </c:pt>
                <c:pt idx="660" formatCode="0.00">
                  <c:v>12.06</c:v>
                </c:pt>
                <c:pt idx="661" formatCode="0.00">
                  <c:v>12.06</c:v>
                </c:pt>
                <c:pt idx="662" formatCode="0.00">
                  <c:v>13.51</c:v>
                </c:pt>
                <c:pt idx="663" formatCode="0.00">
                  <c:v>12.54</c:v>
                </c:pt>
                <c:pt idx="664" formatCode="0.00">
                  <c:v>15.13</c:v>
                </c:pt>
                <c:pt idx="665" formatCode="0.00">
                  <c:v>15.73</c:v>
                </c:pt>
                <c:pt idx="666" formatCode="0.00">
                  <c:v>14.47</c:v>
                </c:pt>
                <c:pt idx="667" formatCode="0.00">
                  <c:v>13.98</c:v>
                </c:pt>
                <c:pt idx="668" formatCode="0.00">
                  <c:v>13.59</c:v>
                </c:pt>
                <c:pt idx="669" formatCode="0.00">
                  <c:v>11.45</c:v>
                </c:pt>
                <c:pt idx="670" formatCode="0.00">
                  <c:v>10.71</c:v>
                </c:pt>
                <c:pt idx="671" formatCode="0.00">
                  <c:v>10.41</c:v>
                </c:pt>
                <c:pt idx="672" formatCode="0.00">
                  <c:v>11.45</c:v>
                </c:pt>
                <c:pt idx="673" formatCode="0.00">
                  <c:v>10.95</c:v>
                </c:pt>
                <c:pt idx="674" formatCode="0.00">
                  <c:v>10.31</c:v>
                </c:pt>
                <c:pt idx="675" formatCode="0.00">
                  <c:v>10.49</c:v>
                </c:pt>
                <c:pt idx="676" formatCode="0.00">
                  <c:v>10.63</c:v>
                </c:pt>
                <c:pt idx="677" formatCode="0.00">
                  <c:v>10.74</c:v>
                </c:pt>
                <c:pt idx="678" formatCode="0.00">
                  <c:v>10</c:v>
                </c:pt>
                <c:pt idx="679" formatCode="0.00">
                  <c:v>9.16</c:v>
                </c:pt>
                <c:pt idx="680" formatCode="0.00">
                  <c:v>8.42</c:v>
                </c:pt>
                <c:pt idx="681" formatCode="0.00">
                  <c:v>8.01</c:v>
                </c:pt>
                <c:pt idx="682" formatCode="0.00">
                  <c:v>7.86</c:v>
                </c:pt>
                <c:pt idx="683" formatCode="0.00">
                  <c:v>6.84</c:v>
                </c:pt>
                <c:pt idx="684" formatCode="0.00">
                  <c:v>7.35</c:v>
                </c:pt>
                <c:pt idx="685" formatCode="0.00">
                  <c:v>7.37</c:v>
                </c:pt>
                <c:pt idx="686" formatCode="0.00">
                  <c:v>6.83</c:v>
                </c:pt>
                <c:pt idx="687" formatCode="0.00">
                  <c:v>7.19</c:v>
                </c:pt>
                <c:pt idx="688" formatCode="0.00">
                  <c:v>7.18</c:v>
                </c:pt>
                <c:pt idx="689" formatCode="0.00">
                  <c:v>7.36</c:v>
                </c:pt>
                <c:pt idx="690" formatCode="0.00">
                  <c:v>7.47</c:v>
                </c:pt>
                <c:pt idx="691" formatCode="0.00">
                  <c:v>7.27</c:v>
                </c:pt>
                <c:pt idx="692" formatCode="0.00">
                  <c:v>7.55</c:v>
                </c:pt>
                <c:pt idx="693" formatCode="0.00">
                  <c:v>7.01</c:v>
                </c:pt>
                <c:pt idx="694" formatCode="0.00">
                  <c:v>6.36</c:v>
                </c:pt>
                <c:pt idx="695" formatCode="0.00">
                  <c:v>6.25</c:v>
                </c:pt>
                <c:pt idx="696" formatCode="0.00">
                  <c:v>6.24</c:v>
                </c:pt>
                <c:pt idx="697" formatCode="0.00">
                  <c:v>5.77</c:v>
                </c:pt>
                <c:pt idx="698" formatCode="0.00">
                  <c:v>6.04</c:v>
                </c:pt>
                <c:pt idx="699" formatCode="0.00">
                  <c:v>6.05</c:v>
                </c:pt>
                <c:pt idx="700" formatCode="0.00">
                  <c:v>6.21</c:v>
                </c:pt>
                <c:pt idx="701" formatCode="0.00">
                  <c:v>6.16</c:v>
                </c:pt>
                <c:pt idx="702" formatCode="0.00">
                  <c:v>6.57</c:v>
                </c:pt>
                <c:pt idx="703" formatCode="0.00">
                  <c:v>6.27</c:v>
                </c:pt>
                <c:pt idx="704" formatCode="0.00">
                  <c:v>5.9</c:v>
                </c:pt>
                <c:pt idx="705" formatCode="0.00">
                  <c:v>5.57</c:v>
                </c:pt>
                <c:pt idx="706" formatCode="0.00">
                  <c:v>5.58</c:v>
                </c:pt>
                <c:pt idx="707" formatCode="0.00">
                  <c:v>5.09</c:v>
                </c:pt>
                <c:pt idx="708" formatCode="0.00">
                  <c:v>4.9000000000000004</c:v>
                </c:pt>
                <c:pt idx="709" formatCode="0.00">
                  <c:v>4.8899999999999997</c:v>
                </c:pt>
                <c:pt idx="710" formatCode="0.00">
                  <c:v>4.53</c:v>
                </c:pt>
                <c:pt idx="711" formatCode="0.00">
                  <c:v>4.49</c:v>
                </c:pt>
                <c:pt idx="712" formatCode="0.00">
                  <c:v>4.24</c:v>
                </c:pt>
                <c:pt idx="713" formatCode="0.00">
                  <c:v>4.18</c:v>
                </c:pt>
                <c:pt idx="714" formatCode="0.00">
                  <c:v>3.81</c:v>
                </c:pt>
                <c:pt idx="715" formatCode="0.00">
                  <c:v>3.89</c:v>
                </c:pt>
                <c:pt idx="716" formatCode="0.00">
                  <c:v>3.89</c:v>
                </c:pt>
                <c:pt idx="717" formatCode="0.00">
                  <c:v>4.1100000000000003</c:v>
                </c:pt>
                <c:pt idx="718" formatCode="0.00">
                  <c:v>3.65</c:v>
                </c:pt>
                <c:pt idx="719" formatCode="0.00">
                  <c:v>3.98</c:v>
                </c:pt>
                <c:pt idx="720" formatCode="0.00">
                  <c:v>3.68</c:v>
                </c:pt>
                <c:pt idx="721" formatCode="0.00">
                  <c:v>4.24</c:v>
                </c:pt>
                <c:pt idx="722" formatCode="0.00">
                  <c:v>4.3899999999999997</c:v>
                </c:pt>
                <c:pt idx="723" formatCode="0.00">
                  <c:v>4.1399999999999997</c:v>
                </c:pt>
                <c:pt idx="724" formatCode="0.00">
                  <c:v>4.01</c:v>
                </c:pt>
                <c:pt idx="725" formatCode="0.00">
                  <c:v>4.29</c:v>
                </c:pt>
                <c:pt idx="726" formatCode="0.00">
                  <c:v>3.67</c:v>
                </c:pt>
                <c:pt idx="727" formatCode="0.00">
                  <c:v>4.04</c:v>
                </c:pt>
                <c:pt idx="728" formatCode="0.00">
                  <c:v>3.82</c:v>
                </c:pt>
                <c:pt idx="729" formatCode="0.00">
                  <c:v>4.76</c:v>
                </c:pt>
                <c:pt idx="730" formatCode="0.00">
                  <c:v>4.8499999999999996</c:v>
                </c:pt>
                <c:pt idx="731" formatCode="0.00">
                  <c:v>4.75</c:v>
                </c:pt>
                <c:pt idx="732" formatCode="0.00">
                  <c:v>5.47</c:v>
                </c:pt>
                <c:pt idx="733" formatCode="0.00">
                  <c:v>4.66</c:v>
                </c:pt>
                <c:pt idx="734" formatCode="0.00">
                  <c:v>4.87</c:v>
                </c:pt>
                <c:pt idx="735" formatCode="0.00">
                  <c:v>4.55</c:v>
                </c:pt>
                <c:pt idx="736" formatCode="0.00">
                  <c:v>4.47</c:v>
                </c:pt>
                <c:pt idx="737" formatCode="0.00">
                  <c:v>4.38</c:v>
                </c:pt>
                <c:pt idx="738" formatCode="0.00">
                  <c:v>4.04</c:v>
                </c:pt>
                <c:pt idx="739" formatCode="0.00">
                  <c:v>3.79</c:v>
                </c:pt>
                <c:pt idx="740" formatCode="0.00">
                  <c:v>3.74</c:v>
                </c:pt>
                <c:pt idx="741" formatCode="0.00">
                  <c:v>3.52</c:v>
                </c:pt>
                <c:pt idx="742" formatCode="0.00">
                  <c:v>3.57</c:v>
                </c:pt>
                <c:pt idx="743" formatCode="0.00">
                  <c:v>3.52</c:v>
                </c:pt>
                <c:pt idx="744" formatCode="0.00">
                  <c:v>3.75</c:v>
                </c:pt>
                <c:pt idx="745" formatCode="0.00">
                  <c:v>4.12</c:v>
                </c:pt>
                <c:pt idx="746" formatCode="0.00">
                  <c:v>3.36</c:v>
                </c:pt>
                <c:pt idx="747" formatCode="0.00">
                  <c:v>3.43</c:v>
                </c:pt>
                <c:pt idx="748" formatCode="0.00">
                  <c:v>3.63</c:v>
                </c:pt>
                <c:pt idx="749" formatCode="0.00">
                  <c:v>3.75</c:v>
                </c:pt>
                <c:pt idx="750" formatCode="0.00">
                  <c:v>4.2699999999999996</c:v>
                </c:pt>
                <c:pt idx="751" formatCode="0.00">
                  <c:v>4.12</c:v>
                </c:pt>
                <c:pt idx="752" formatCode="0.00">
                  <c:v>4.4000000000000004</c:v>
                </c:pt>
                <c:pt idx="753" formatCode="0.00">
                  <c:v>4.3899999999999997</c:v>
                </c:pt>
                <c:pt idx="754" formatCode="0.00">
                  <c:v>5.05</c:v>
                </c:pt>
                <c:pt idx="755" formatCode="0.00">
                  <c:v>4.96</c:v>
                </c:pt>
                <c:pt idx="756" formatCode="0.00">
                  <c:v>5.54</c:v>
                </c:pt>
                <c:pt idx="757" formatCode="0.00">
                  <c:v>6.06</c:v>
                </c:pt>
                <c:pt idx="758" formatCode="0.00">
                  <c:v>7.18</c:v>
                </c:pt>
                <c:pt idx="759" formatCode="0.00">
                  <c:v>6.49</c:v>
                </c:pt>
                <c:pt idx="760" formatCode="0.00">
                  <c:v>7.42</c:v>
                </c:pt>
                <c:pt idx="761" formatCode="0.00">
                  <c:v>7.01</c:v>
                </c:pt>
                <c:pt idx="762" formatCode="0.00">
                  <c:v>6.97</c:v>
                </c:pt>
                <c:pt idx="763" formatCode="0.00">
                  <c:v>6.42</c:v>
                </c:pt>
                <c:pt idx="764" formatCode="0.00">
                  <c:v>6.49</c:v>
                </c:pt>
                <c:pt idx="765" formatCode="0.00">
                  <c:v>5.85</c:v>
                </c:pt>
                <c:pt idx="766" formatCode="0.00">
                  <c:v>5.42</c:v>
                </c:pt>
                <c:pt idx="767" formatCode="0.00">
                  <c:v>5.39</c:v>
                </c:pt>
                <c:pt idx="768" formatCode="0.00">
                  <c:v>5.56</c:v>
                </c:pt>
                <c:pt idx="769" formatCode="0.00">
                  <c:v>5.31</c:v>
                </c:pt>
                <c:pt idx="770" formatCode="0.00">
                  <c:v>4.91</c:v>
                </c:pt>
                <c:pt idx="771" formatCode="0.00">
                  <c:v>4.24</c:v>
                </c:pt>
                <c:pt idx="772" formatCode="0.00">
                  <c:v>4.55</c:v>
                </c:pt>
                <c:pt idx="773" formatCode="0.00">
                  <c:v>4.68</c:v>
                </c:pt>
                <c:pt idx="774" formatCode="0.00">
                  <c:v>5.32</c:v>
                </c:pt>
                <c:pt idx="775" formatCode="0.00">
                  <c:v>4.95</c:v>
                </c:pt>
                <c:pt idx="776" formatCode="0.00">
                  <c:v>5.79</c:v>
                </c:pt>
                <c:pt idx="777" formatCode="0.00">
                  <c:v>6.02</c:v>
                </c:pt>
                <c:pt idx="778" formatCode="0.00">
                  <c:v>5.59</c:v>
                </c:pt>
                <c:pt idx="779" formatCode="0.00">
                  <c:v>5.46</c:v>
                </c:pt>
                <c:pt idx="780" formatCode="0.00">
                  <c:v>6</c:v>
                </c:pt>
                <c:pt idx="781" formatCode="0.00">
                  <c:v>5</c:v>
                </c:pt>
                <c:pt idx="782" formatCode="0.00">
                  <c:v>4.88</c:v>
                </c:pt>
                <c:pt idx="783" formatCode="0.00">
                  <c:v>4.53</c:v>
                </c:pt>
                <c:pt idx="784" formatCode="0.00">
                  <c:v>4.82</c:v>
                </c:pt>
                <c:pt idx="785" formatCode="0.00">
                  <c:v>4.58</c:v>
                </c:pt>
                <c:pt idx="786" formatCode="0.00">
                  <c:v>3.46</c:v>
                </c:pt>
                <c:pt idx="787" formatCode="0.00">
                  <c:v>3.15</c:v>
                </c:pt>
                <c:pt idx="788" formatCode="0.00">
                  <c:v>3.24</c:v>
                </c:pt>
                <c:pt idx="789" formatCode="0.00">
                  <c:v>2.63</c:v>
                </c:pt>
                <c:pt idx="790" formatCode="0.00">
                  <c:v>2.83</c:v>
                </c:pt>
                <c:pt idx="791" formatCode="0.00">
                  <c:v>2.46</c:v>
                </c:pt>
                <c:pt idx="792" formatCode="0.00">
                  <c:v>2.4900000000000002</c:v>
                </c:pt>
                <c:pt idx="793" formatCode="0.00">
                  <c:v>2.95</c:v>
                </c:pt>
                <c:pt idx="794" formatCode="0.00">
                  <c:v>2.79</c:v>
                </c:pt>
                <c:pt idx="795" formatCode="0.00">
                  <c:v>3.03</c:v>
                </c:pt>
                <c:pt idx="796" formatCode="0.00">
                  <c:v>3.45</c:v>
                </c:pt>
                <c:pt idx="797" formatCode="0.00">
                  <c:v>3.75</c:v>
                </c:pt>
                <c:pt idx="798" formatCode="0.00">
                  <c:v>3.48</c:v>
                </c:pt>
                <c:pt idx="799" formatCode="0.00">
                  <c:v>3.07</c:v>
                </c:pt>
                <c:pt idx="800" formatCode="0.00">
                  <c:v>3.69</c:v>
                </c:pt>
                <c:pt idx="801" formatCode="0.00">
                  <c:v>2.77</c:v>
                </c:pt>
                <c:pt idx="802" formatCode="0.00">
                  <c:v>3.2</c:v>
                </c:pt>
                <c:pt idx="803" formatCode="0.00">
                  <c:v>3.18</c:v>
                </c:pt>
                <c:pt idx="804" formatCode="0.00">
                  <c:v>2.65</c:v>
                </c:pt>
                <c:pt idx="805" formatCode="0.00">
                  <c:v>3.53</c:v>
                </c:pt>
                <c:pt idx="806" formatCode="0.00">
                  <c:v>3.83</c:v>
                </c:pt>
                <c:pt idx="807" formatCode="0.00">
                  <c:v>4.0999999999999996</c:v>
                </c:pt>
                <c:pt idx="808" formatCode="0.00">
                  <c:v>3.18</c:v>
                </c:pt>
                <c:pt idx="809" formatCode="0.00">
                  <c:v>3.26</c:v>
                </c:pt>
                <c:pt idx="810" formatCode="0.00">
                  <c:v>2.86</c:v>
                </c:pt>
                <c:pt idx="811" formatCode="0.00">
                  <c:v>3.21</c:v>
                </c:pt>
                <c:pt idx="812" formatCode="0.00">
                  <c:v>4.08</c:v>
                </c:pt>
                <c:pt idx="813" formatCode="0.00">
                  <c:v>4.83</c:v>
                </c:pt>
                <c:pt idx="814" formatCode="0.00">
                  <c:v>5.32</c:v>
                </c:pt>
                <c:pt idx="815" formatCode="0.00">
                  <c:v>6.15</c:v>
                </c:pt>
                <c:pt idx="816" formatCode="0.00">
                  <c:v>6.6</c:v>
                </c:pt>
                <c:pt idx="817" formatCode="0.00">
                  <c:v>6.15</c:v>
                </c:pt>
                <c:pt idx="818" formatCode="0.00">
                  <c:v>7.36</c:v>
                </c:pt>
                <c:pt idx="819" formatCode="0.00">
                  <c:v>6.24</c:v>
                </c:pt>
                <c:pt idx="820" formatCode="0.00">
                  <c:v>5.84</c:v>
                </c:pt>
                <c:pt idx="821" formatCode="0.00">
                  <c:v>6.83</c:v>
                </c:pt>
                <c:pt idx="822" formatCode="0.00">
                  <c:v>6.65</c:v>
                </c:pt>
                <c:pt idx="823" formatCode="0.00">
                  <c:v>7.1</c:v>
                </c:pt>
                <c:pt idx="824" formatCode="0.00">
                  <c:v>7.83</c:v>
                </c:pt>
                <c:pt idx="825" formatCode="0.00">
                  <c:v>9.36</c:v>
                </c:pt>
                <c:pt idx="826" formatCode="0.00">
                  <c:v>9.23</c:v>
                </c:pt>
                <c:pt idx="827" formatCode="0.00">
                  <c:v>10.44</c:v>
                </c:pt>
                <c:pt idx="828" formatCode="0.00">
                  <c:v>10.62</c:v>
                </c:pt>
                <c:pt idx="829" formatCode="0.00">
                  <c:v>11.89</c:v>
                </c:pt>
                <c:pt idx="830" formatCode="0.00">
                  <c:v>12.38</c:v>
                </c:pt>
                <c:pt idx="831" formatCode="0.00">
                  <c:v>13.11</c:v>
                </c:pt>
                <c:pt idx="832" formatCode="0.00">
                  <c:v>14.42</c:v>
                </c:pt>
                <c:pt idx="833" formatCode="0.00">
                  <c:v>13.43</c:v>
                </c:pt>
                <c:pt idx="834" formatCode="0.00">
                  <c:v>13.9</c:v>
                </c:pt>
                <c:pt idx="835" formatCode="0.00">
                  <c:v>12.84</c:v>
                </c:pt>
                <c:pt idx="836" formatCode="0.00">
                  <c:v>12.95</c:v>
                </c:pt>
                <c:pt idx="837" formatCode="0.00">
                  <c:v>12.84</c:v>
                </c:pt>
                <c:pt idx="838" formatCode="0.00">
                  <c:v>11.85</c:v>
                </c:pt>
                <c:pt idx="839" formatCode="0.00">
                  <c:v>11.83</c:v>
                </c:pt>
                <c:pt idx="840" formatCode="0.00">
                  <c:v>11.72</c:v>
                </c:pt>
                <c:pt idx="841" formatCode="0.00">
                  <c:v>11.65</c:v>
                </c:pt>
                <c:pt idx="842" formatCode="0.00">
                  <c:v>12.1</c:v>
                </c:pt>
                <c:pt idx="843" formatCode="0.00">
                  <c:v>12.51</c:v>
                </c:pt>
                <c:pt idx="844" formatCode="0.00">
                  <c:v>11.94</c:v>
                </c:pt>
                <c:pt idx="845" formatCode="0.00">
                  <c:v>10.86</c:v>
                </c:pt>
                <c:pt idx="846" formatCode="0.00">
                  <c:v>12.38</c:v>
                </c:pt>
                <c:pt idx="847" formatCode="0.00">
                  <c:v>11.59</c:v>
                </c:pt>
                <c:pt idx="848" formatCode="0.00">
                  <c:v>9.52</c:v>
                </c:pt>
                <c:pt idx="849" formatCode="0.00">
                  <c:v>9.9499999999999993</c:v>
                </c:pt>
                <c:pt idx="850" formatCode="0.00">
                  <c:v>10.91</c:v>
                </c:pt>
                <c:pt idx="851" formatCode="0.00">
                  <c:v>11.78</c:v>
                </c:pt>
                <c:pt idx="852" formatCode="0.00">
                  <c:v>12.17</c:v>
                </c:pt>
                <c:pt idx="853" formatCode="0.00">
                  <c:v>11.73</c:v>
                </c:pt>
                <c:pt idx="854" formatCode="0.00">
                  <c:v>12.92</c:v>
                </c:pt>
                <c:pt idx="855" formatCode="0.00">
                  <c:v>14.49</c:v>
                </c:pt>
                <c:pt idx="856" formatCode="0.00">
                  <c:v>12.97</c:v>
                </c:pt>
                <c:pt idx="857" formatCode="0.00">
                  <c:v>14.99</c:v>
                </c:pt>
                <c:pt idx="858" formatCode="0.00">
                  <c:v>13.83</c:v>
                </c:pt>
                <c:pt idx="859" formatCode="0.00">
                  <c:v>14.51</c:v>
                </c:pt>
                <c:pt idx="860" formatCode="0.00">
                  <c:v>15.27</c:v>
                </c:pt>
                <c:pt idx="861" formatCode="0.00">
                  <c:v>16.84</c:v>
                </c:pt>
                <c:pt idx="862" formatCode="0.00">
                  <c:v>18.450001</c:v>
                </c:pt>
                <c:pt idx="863" formatCode="0.00">
                  <c:v>18.600000000000001</c:v>
                </c:pt>
                <c:pt idx="864" formatCode="0.00">
                  <c:v>16.5</c:v>
                </c:pt>
                <c:pt idx="865" formatCode="0.00">
                  <c:v>15.51</c:v>
                </c:pt>
                <c:pt idx="866" formatCode="0.00">
                  <c:v>15.19</c:v>
                </c:pt>
                <c:pt idx="867" formatCode="0.00">
                  <c:v>13.67</c:v>
                </c:pt>
                <c:pt idx="868" formatCode="0.00">
                  <c:v>13.03</c:v>
                </c:pt>
                <c:pt idx="869" formatCode="0.00">
                  <c:v>12.97</c:v>
                </c:pt>
                <c:pt idx="870" formatCode="0.00">
                  <c:v>11.48</c:v>
                </c:pt>
                <c:pt idx="871" formatCode="0.00">
                  <c:v>13.27</c:v>
                </c:pt>
                <c:pt idx="872" formatCode="0.00">
                  <c:v>12.79</c:v>
                </c:pt>
                <c:pt idx="873" formatCode="0.00">
                  <c:v>12.28</c:v>
                </c:pt>
                <c:pt idx="874" formatCode="0.00">
                  <c:v>13</c:v>
                </c:pt>
                <c:pt idx="875" formatCode="0.00">
                  <c:v>13.92</c:v>
                </c:pt>
                <c:pt idx="876" formatCode="0.00">
                  <c:v>13.67</c:v>
                </c:pt>
                <c:pt idx="877" formatCode="0.00">
                  <c:v>12.56</c:v>
                </c:pt>
                <c:pt idx="878" formatCode="0.00">
                  <c:v>11.55</c:v>
                </c:pt>
                <c:pt idx="879" formatCode="0.00">
                  <c:v>12.62</c:v>
                </c:pt>
                <c:pt idx="880" formatCode="0.00">
                  <c:v>13.26</c:v>
                </c:pt>
                <c:pt idx="881" formatCode="0.00">
                  <c:v>14</c:v>
                </c:pt>
                <c:pt idx="882" formatCode="0.00">
                  <c:v>13.59</c:v>
                </c:pt>
                <c:pt idx="883" formatCode="0.00">
                  <c:v>14</c:v>
                </c:pt>
                <c:pt idx="884" formatCode="0.00">
                  <c:v>16.57</c:v>
                </c:pt>
                <c:pt idx="885" formatCode="0.00">
                  <c:v>17.84</c:v>
                </c:pt>
                <c:pt idx="886" formatCode="0.00">
                  <c:v>17.93</c:v>
                </c:pt>
                <c:pt idx="887" formatCode="0.00">
                  <c:v>18.91</c:v>
                </c:pt>
                <c:pt idx="888" formatCode="0.00">
                  <c:v>16.57</c:v>
                </c:pt>
                <c:pt idx="889" formatCode="0.00">
                  <c:v>16.299999</c:v>
                </c:pt>
                <c:pt idx="890" formatCode="0.00">
                  <c:v>16.139999</c:v>
                </c:pt>
                <c:pt idx="891" formatCode="0.00">
                  <c:v>16.540001</c:v>
                </c:pt>
                <c:pt idx="892" formatCode="0.00">
                  <c:v>15.51</c:v>
                </c:pt>
                <c:pt idx="893" formatCode="0.00">
                  <c:v>15.96</c:v>
                </c:pt>
                <c:pt idx="894" formatCode="0.00">
                  <c:v>16.459999</c:v>
                </c:pt>
                <c:pt idx="895" formatCode="0.00">
                  <c:v>18.399999999999999</c:v>
                </c:pt>
                <c:pt idx="896" formatCode="0.00">
                  <c:v>18.350000000000001</c:v>
                </c:pt>
                <c:pt idx="897" formatCode="0.00">
                  <c:v>18.620000999999998</c:v>
                </c:pt>
                <c:pt idx="898" formatCode="0.00">
                  <c:v>20.420000000000002</c:v>
                </c:pt>
                <c:pt idx="899" formatCode="0.00">
                  <c:v>20.389999</c:v>
                </c:pt>
                <c:pt idx="900" formatCode="0.00">
                  <c:v>21.82</c:v>
                </c:pt>
                <c:pt idx="901" formatCode="0.00">
                  <c:v>20.629999000000002</c:v>
                </c:pt>
                <c:pt idx="902" formatCode="0.00">
                  <c:v>20.780000999999999</c:v>
                </c:pt>
                <c:pt idx="903" formatCode="0.00">
                  <c:v>21.26</c:v>
                </c:pt>
                <c:pt idx="904" formatCode="0.00">
                  <c:v>19.510000000000002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logBase val="5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-23,07%</c:v>
                </c:pt>
                <c:pt idx="1">
                  <c:v>-23,07% to -18,43%</c:v>
                </c:pt>
                <c:pt idx="2">
                  <c:v>-18,43% to -13,78%</c:v>
                </c:pt>
                <c:pt idx="3">
                  <c:v>-13,78% to -9,13%</c:v>
                </c:pt>
                <c:pt idx="4">
                  <c:v>-9,13% to -4,48%</c:v>
                </c:pt>
                <c:pt idx="5">
                  <c:v>-4,48% to 0,17%</c:v>
                </c:pt>
                <c:pt idx="6">
                  <c:v>0,17% to 4,82%</c:v>
                </c:pt>
                <c:pt idx="7">
                  <c:v>4,82% to 9,47%</c:v>
                </c:pt>
                <c:pt idx="8">
                  <c:v>9,47% to 14,12%</c:v>
                </c:pt>
                <c:pt idx="9">
                  <c:v>14,12% to 18,77%</c:v>
                </c:pt>
                <c:pt idx="10">
                  <c:v>18,77% to 23,42%</c:v>
                </c:pt>
                <c:pt idx="11">
                  <c:v>Greater than 23,42%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2</c:v>
                </c:pt>
                <c:pt idx="1">
                  <c:v>5</c:v>
                </c:pt>
                <c:pt idx="2">
                  <c:v>24</c:v>
                </c:pt>
                <c:pt idx="3">
                  <c:v>57</c:v>
                </c:pt>
                <c:pt idx="4">
                  <c:v>139</c:v>
                </c:pt>
                <c:pt idx="5">
                  <c:v>229</c:v>
                </c:pt>
                <c:pt idx="6">
                  <c:v>235</c:v>
                </c:pt>
                <c:pt idx="7">
                  <c:v>126</c:v>
                </c:pt>
                <c:pt idx="8">
                  <c:v>53</c:v>
                </c:pt>
                <c:pt idx="9">
                  <c:v>16</c:v>
                </c:pt>
                <c:pt idx="10">
                  <c:v>10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C-40F9-9501-3E02B01323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val">
        <cx:f dir="row">_xlchart.v1.4</cx:f>
      </cx:numDim>
    </cx:data>
    <cx:data id="1">
      <cx:strDim type="cat">
        <cx:f dir="row">_xlchart.v1.2</cx:f>
      </cx:strDim>
      <cx:numDim type="val">
        <cx:f dir="row">_xlchart.v1.3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371475</xdr:colOff>
      <xdr:row>15</xdr:row>
      <xdr:rowOff>66675</xdr:rowOff>
    </xdr:from>
    <xdr:to>
      <xdr:col>26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D805D3-7780-4A5A-A85E-1272DDDB83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odel-graph"/>
      <sheetName val="KPIs"/>
      <sheetName val="Catalysts"/>
      <sheetName val="Do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J3" t="str">
            <v>Frequency</v>
          </cell>
        </row>
        <row r="4">
          <cell r="J4">
            <v>67</v>
          </cell>
          <cell r="K4" t="e">
            <v>#DIV/0!</v>
          </cell>
        </row>
        <row r="5">
          <cell r="J5">
            <v>67</v>
          </cell>
          <cell r="K5" t="e">
            <v>#DIV/0!</v>
          </cell>
        </row>
        <row r="6">
          <cell r="J6">
            <v>67</v>
          </cell>
          <cell r="K6" t="e">
            <v>#DIV/0!</v>
          </cell>
        </row>
        <row r="7">
          <cell r="J7">
            <v>67</v>
          </cell>
          <cell r="K7" t="e">
            <v>#DIV/0!</v>
          </cell>
        </row>
        <row r="8">
          <cell r="J8">
            <v>67</v>
          </cell>
          <cell r="K8" t="e">
            <v>#DIV/0!</v>
          </cell>
        </row>
        <row r="9">
          <cell r="J9">
            <v>67</v>
          </cell>
          <cell r="K9" t="e">
            <v>#DIV/0!</v>
          </cell>
        </row>
        <row r="10">
          <cell r="J10">
            <v>67</v>
          </cell>
          <cell r="K10" t="e">
            <v>#DIV/0!</v>
          </cell>
        </row>
        <row r="11">
          <cell r="J11">
            <v>67</v>
          </cell>
          <cell r="K11" t="e">
            <v>#DIV/0!</v>
          </cell>
        </row>
        <row r="12">
          <cell r="J12">
            <v>67</v>
          </cell>
          <cell r="K12" t="e">
            <v>#DIV/0!</v>
          </cell>
        </row>
        <row r="13">
          <cell r="J13">
            <v>67</v>
          </cell>
          <cell r="K13" t="e">
            <v>#DIV/0!</v>
          </cell>
        </row>
        <row r="14">
          <cell r="J14">
            <v>67</v>
          </cell>
          <cell r="K14" t="e">
            <v>#DIV/0!</v>
          </cell>
        </row>
        <row r="15">
          <cell r="J15">
            <v>67</v>
          </cell>
          <cell r="K15" t="e">
            <v>#DIV/0!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2"/>
  <sheetViews>
    <sheetView workbookViewId="0"/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 t="s">
        <v>101</v>
      </c>
      <c r="C2" s="19"/>
      <c r="E2" s="24" t="s">
        <v>53</v>
      </c>
      <c r="F2" s="64" t="s">
        <v>54</v>
      </c>
      <c r="G2" s="25"/>
      <c r="H2" s="26" t="s">
        <v>61</v>
      </c>
      <c r="I2" s="26" t="s">
        <v>1</v>
      </c>
      <c r="J2" s="27" t="s">
        <v>54</v>
      </c>
      <c r="L2" s="30" t="s">
        <v>47</v>
      </c>
      <c r="M2" s="31" t="s">
        <v>63</v>
      </c>
      <c r="N2" s="32" t="s">
        <v>62</v>
      </c>
    </row>
    <row r="3" spans="2:14" x14ac:dyDescent="0.25">
      <c r="B3" s="5" t="s">
        <v>46</v>
      </c>
      <c r="C3" s="20">
        <v>45401</v>
      </c>
      <c r="E3" s="5" t="s">
        <v>102</v>
      </c>
      <c r="F3" s="28" t="s">
        <v>103</v>
      </c>
      <c r="I3" s="10"/>
      <c r="J3" s="39"/>
      <c r="L3" s="5" t="s">
        <v>121</v>
      </c>
      <c r="M3" t="s">
        <v>122</v>
      </c>
      <c r="N3" s="38"/>
    </row>
    <row r="4" spans="2:14" x14ac:dyDescent="0.25">
      <c r="B4" s="5"/>
      <c r="C4" s="21">
        <v>6.5277777777777782E-2</v>
      </c>
      <c r="E4" s="5" t="s">
        <v>104</v>
      </c>
      <c r="F4" s="28" t="s">
        <v>105</v>
      </c>
      <c r="I4" s="10"/>
      <c r="J4" s="39"/>
      <c r="L4" s="5" t="s">
        <v>123</v>
      </c>
      <c r="M4" t="s">
        <v>124</v>
      </c>
      <c r="N4" s="13"/>
    </row>
    <row r="5" spans="2:14" x14ac:dyDescent="0.25">
      <c r="B5" s="5"/>
      <c r="C5" s="13"/>
      <c r="E5" s="5" t="s">
        <v>106</v>
      </c>
      <c r="F5" s="28" t="s">
        <v>107</v>
      </c>
      <c r="I5" s="10"/>
      <c r="J5" s="39"/>
      <c r="L5" s="5" t="s">
        <v>125</v>
      </c>
      <c r="M5" t="s">
        <v>126</v>
      </c>
      <c r="N5" s="13"/>
    </row>
    <row r="6" spans="2:14" x14ac:dyDescent="0.25">
      <c r="B6" s="5" t="s">
        <v>0</v>
      </c>
      <c r="C6" s="13">
        <v>6.23</v>
      </c>
      <c r="E6" s="5" t="s">
        <v>108</v>
      </c>
      <c r="F6" s="28" t="s">
        <v>109</v>
      </c>
      <c r="I6" s="10"/>
      <c r="J6" s="39"/>
      <c r="L6" s="5" t="s">
        <v>127</v>
      </c>
      <c r="M6" t="s">
        <v>128</v>
      </c>
      <c r="N6" s="13"/>
    </row>
    <row r="7" spans="2:14" x14ac:dyDescent="0.25">
      <c r="B7" s="5" t="s">
        <v>1</v>
      </c>
      <c r="C7" s="15">
        <v>437.09</v>
      </c>
      <c r="E7" s="5" t="s">
        <v>110</v>
      </c>
      <c r="F7" s="28" t="s">
        <v>111</v>
      </c>
      <c r="I7" s="10"/>
      <c r="J7" s="39"/>
      <c r="L7" s="5" t="s">
        <v>129</v>
      </c>
      <c r="M7" t="s">
        <v>130</v>
      </c>
      <c r="N7" s="13"/>
    </row>
    <row r="8" spans="2:14" x14ac:dyDescent="0.25">
      <c r="B8" s="5" t="s">
        <v>2</v>
      </c>
      <c r="C8" s="15">
        <f>C6*C7</f>
        <v>2723.0707000000002</v>
      </c>
      <c r="E8" s="5" t="s">
        <v>112</v>
      </c>
      <c r="F8" s="28" t="s">
        <v>113</v>
      </c>
      <c r="I8" s="10"/>
      <c r="J8" s="39"/>
      <c r="L8" s="5" t="s">
        <v>131</v>
      </c>
      <c r="M8" t="s">
        <v>132</v>
      </c>
      <c r="N8" s="13"/>
    </row>
    <row r="9" spans="2:14" x14ac:dyDescent="0.25">
      <c r="B9" s="5" t="s">
        <v>3</v>
      </c>
      <c r="C9" s="15">
        <f>Model!F41</f>
        <v>1310.7149999999999</v>
      </c>
      <c r="E9" s="5" t="s">
        <v>114</v>
      </c>
      <c r="F9" s="28" t="s">
        <v>115</v>
      </c>
      <c r="I9" s="10"/>
      <c r="J9" s="39"/>
      <c r="L9" s="5" t="s">
        <v>133</v>
      </c>
      <c r="M9" t="s">
        <v>134</v>
      </c>
      <c r="N9" s="13"/>
    </row>
    <row r="10" spans="2:14" x14ac:dyDescent="0.25">
      <c r="B10" s="5" t="s">
        <v>4</v>
      </c>
      <c r="C10" s="15">
        <f>Model!F61+Model!F64</f>
        <v>7472.62</v>
      </c>
      <c r="E10" s="5" t="s">
        <v>116</v>
      </c>
      <c r="F10" s="28" t="s">
        <v>117</v>
      </c>
      <c r="I10" s="10"/>
      <c r="J10" s="39"/>
      <c r="L10" s="5" t="s">
        <v>135</v>
      </c>
      <c r="M10" t="s">
        <v>136</v>
      </c>
      <c r="N10" s="13"/>
    </row>
    <row r="11" spans="2:14" x14ac:dyDescent="0.25">
      <c r="B11" s="5" t="s">
        <v>41</v>
      </c>
      <c r="C11" s="15">
        <f>C9-C10</f>
        <v>-6161.9049999999997</v>
      </c>
      <c r="E11" s="5" t="s">
        <v>118</v>
      </c>
      <c r="F11" s="28" t="s">
        <v>117</v>
      </c>
      <c r="I11" s="10"/>
      <c r="J11" s="39"/>
      <c r="L11" s="5" t="s">
        <v>137</v>
      </c>
      <c r="M11" t="s">
        <v>138</v>
      </c>
      <c r="N11" s="13"/>
    </row>
    <row r="12" spans="2:14" x14ac:dyDescent="0.25">
      <c r="B12" s="5" t="s">
        <v>5</v>
      </c>
      <c r="C12" s="15">
        <f>C8-C9+C10</f>
        <v>8884.9757000000009</v>
      </c>
      <c r="E12" s="5" t="s">
        <v>119</v>
      </c>
      <c r="F12" s="28" t="s">
        <v>120</v>
      </c>
      <c r="J12" s="13"/>
      <c r="L12" s="5"/>
      <c r="N12" s="13"/>
    </row>
    <row r="13" spans="2:14" x14ac:dyDescent="0.25">
      <c r="B13" s="5" t="s">
        <v>52</v>
      </c>
      <c r="C13" s="54">
        <f>C6/Model!F30</f>
        <v>-29.666666666666671</v>
      </c>
      <c r="E13" s="5"/>
      <c r="J13" s="13"/>
      <c r="L13" s="5"/>
      <c r="N13" s="13"/>
    </row>
    <row r="14" spans="2:14" x14ac:dyDescent="0.25">
      <c r="B14" s="5" t="s">
        <v>50</v>
      </c>
      <c r="C14" s="54">
        <f>C6/Model!G31</f>
        <v>34.611111111111114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51</v>
      </c>
      <c r="C15" s="54">
        <f>C6/Model!H31</f>
        <v>11.754716981132075</v>
      </c>
    </row>
    <row r="16" spans="2:14" x14ac:dyDescent="0.25">
      <c r="B16" s="5" t="s">
        <v>48</v>
      </c>
      <c r="C16" s="6">
        <v>1</v>
      </c>
    </row>
    <row r="17" spans="2:14" x14ac:dyDescent="0.25">
      <c r="B17" s="5" t="s">
        <v>49</v>
      </c>
      <c r="C17" s="6">
        <f>Model!H31/Model!G31-1</f>
        <v>1.9444444444444446</v>
      </c>
      <c r="E17" s="33" t="s">
        <v>59</v>
      </c>
      <c r="L17" s="78" t="s">
        <v>139</v>
      </c>
      <c r="M17" s="79"/>
      <c r="N17" s="80"/>
    </row>
    <row r="18" spans="2:14" x14ac:dyDescent="0.25">
      <c r="B18" s="5" t="s">
        <v>73</v>
      </c>
      <c r="C18" s="54">
        <f>C14/C16</f>
        <v>34.611111111111114</v>
      </c>
      <c r="L18" s="81"/>
      <c r="M18" s="82"/>
      <c r="N18" s="83"/>
    </row>
    <row r="19" spans="2:14" x14ac:dyDescent="0.25">
      <c r="B19" s="5" t="s">
        <v>74</v>
      </c>
      <c r="C19" s="54">
        <f>C15/C17</f>
        <v>6.0452830188679236</v>
      </c>
      <c r="L19" s="81"/>
      <c r="M19" s="82"/>
      <c r="N19" s="83"/>
    </row>
    <row r="20" spans="2:14" x14ac:dyDescent="0.25">
      <c r="B20" s="5" t="s">
        <v>89</v>
      </c>
      <c r="C20" s="6">
        <f>Model!G6/Model!F5-1</f>
        <v>0.30852365421388317</v>
      </c>
      <c r="L20" s="81"/>
      <c r="M20" s="82"/>
      <c r="N20" s="83"/>
    </row>
    <row r="21" spans="2:14" x14ac:dyDescent="0.25">
      <c r="B21" s="5" t="s">
        <v>90</v>
      </c>
      <c r="C21" s="6">
        <f>Model!H6/Model!G6-1</f>
        <v>2.2267206477732726E-2</v>
      </c>
      <c r="L21" s="81"/>
      <c r="M21" s="82"/>
      <c r="N21" s="83"/>
    </row>
    <row r="22" spans="2:14" x14ac:dyDescent="0.25">
      <c r="B22" s="5" t="s">
        <v>75</v>
      </c>
      <c r="C22" s="50">
        <f>Model!F16+Model!F11</f>
        <v>118.86799999999977</v>
      </c>
      <c r="L22" s="81"/>
      <c r="M22" s="82"/>
      <c r="N22" s="83"/>
    </row>
    <row r="23" spans="2:14" x14ac:dyDescent="0.25">
      <c r="B23" s="5" t="s">
        <v>19</v>
      </c>
      <c r="C23" s="15">
        <f>Model!F16</f>
        <v>-401.85800000000023</v>
      </c>
      <c r="L23" s="81"/>
      <c r="M23" s="82"/>
      <c r="N23" s="83"/>
    </row>
    <row r="24" spans="2:14" x14ac:dyDescent="0.25">
      <c r="B24" s="5" t="s">
        <v>76</v>
      </c>
      <c r="C24" s="36">
        <f>C12/C23</f>
        <v>-22.109739509976151</v>
      </c>
      <c r="L24" s="81"/>
      <c r="M24" s="82"/>
      <c r="N24" s="83"/>
    </row>
    <row r="25" spans="2:14" x14ac:dyDescent="0.25">
      <c r="B25" s="5" t="s">
        <v>91</v>
      </c>
      <c r="C25" s="36">
        <f>(Model!F64+Model!F65)/Model!F69</f>
        <v>-9.8584456579749435</v>
      </c>
      <c r="E25" t="s">
        <v>77</v>
      </c>
      <c r="L25" s="81"/>
      <c r="M25" s="82"/>
      <c r="N25" s="83"/>
    </row>
    <row r="26" spans="2:14" x14ac:dyDescent="0.25">
      <c r="B26" s="74" t="s">
        <v>92</v>
      </c>
      <c r="C26" s="75">
        <f>(Model!F13+Model!F11)/-Model!F14</f>
        <v>1.2486729512285588</v>
      </c>
      <c r="L26" s="84"/>
      <c r="M26" s="85"/>
      <c r="N26" s="86"/>
    </row>
    <row r="27" spans="2:14" x14ac:dyDescent="0.25">
      <c r="B27" s="5" t="s">
        <v>93</v>
      </c>
      <c r="C27" s="36">
        <f>Model!F46/Model!F63</f>
        <v>1.3992968594262518</v>
      </c>
    </row>
    <row r="28" spans="2:14" x14ac:dyDescent="0.25">
      <c r="B28" s="5" t="s">
        <v>94</v>
      </c>
      <c r="C28" s="36">
        <f>(Model!F41+Model!F43)/Model!F63</f>
        <v>1.2714068248128885</v>
      </c>
    </row>
    <row r="29" spans="2:14" x14ac:dyDescent="0.25">
      <c r="B29" s="5" t="s">
        <v>95</v>
      </c>
      <c r="C29" s="77">
        <f>(Model!F46-Model!F63)/Model!F56</f>
        <v>5.2558510988491978E-2</v>
      </c>
    </row>
    <row r="30" spans="2:14" x14ac:dyDescent="0.25">
      <c r="B30" s="5" t="s">
        <v>96</v>
      </c>
      <c r="C30" s="36">
        <f>(Model!F56-Model!F68)/Main!C7</f>
        <v>-1.8113294744789443</v>
      </c>
    </row>
    <row r="31" spans="2:14" x14ac:dyDescent="0.25">
      <c r="B31" s="5" t="s">
        <v>97</v>
      </c>
      <c r="C31" s="36">
        <f>Model!F5/Model!F56</f>
        <v>0.45026995346600501</v>
      </c>
    </row>
    <row r="32" spans="2:14" x14ac:dyDescent="0.25">
      <c r="B32" s="5" t="s">
        <v>98</v>
      </c>
      <c r="C32" s="36">
        <f>Model!F19/Model!F56</f>
        <v>-3.3101204044459695E-2</v>
      </c>
    </row>
    <row r="33" spans="2:9" x14ac:dyDescent="0.25">
      <c r="B33" s="5" t="s">
        <v>99</v>
      </c>
      <c r="C33" s="36">
        <f>Model!F19/Model!F69</f>
        <v>0.3509916354079986</v>
      </c>
    </row>
    <row r="34" spans="2:9" x14ac:dyDescent="0.25">
      <c r="B34" s="22" t="s">
        <v>100</v>
      </c>
      <c r="C34" s="76"/>
    </row>
    <row r="37" spans="2:9" x14ac:dyDescent="0.25">
      <c r="E37" s="67"/>
    </row>
    <row r="38" spans="2:9" x14ac:dyDescent="0.25">
      <c r="E38" s="65"/>
      <c r="F38" s="65"/>
      <c r="G38" s="66"/>
      <c r="H38" s="66"/>
      <c r="I38" s="66"/>
    </row>
    <row r="39" spans="2:9" x14ac:dyDescent="0.25">
      <c r="E39" s="65"/>
      <c r="F39" s="65"/>
      <c r="G39" s="66"/>
      <c r="H39" s="66"/>
      <c r="I39" s="66"/>
    </row>
    <row r="40" spans="2:9" x14ac:dyDescent="0.25">
      <c r="E40" s="65"/>
      <c r="F40" s="65"/>
      <c r="G40" s="66"/>
      <c r="H40" s="66"/>
      <c r="I40" s="66"/>
    </row>
    <row r="41" spans="2:9" x14ac:dyDescent="0.25">
      <c r="E41" s="65"/>
      <c r="F41" s="65"/>
      <c r="G41" s="66"/>
      <c r="H41" s="66"/>
      <c r="I41" s="66"/>
    </row>
    <row r="42" spans="2:9" x14ac:dyDescent="0.25">
      <c r="E42" s="65"/>
      <c r="F42" s="65"/>
      <c r="G42" s="66"/>
      <c r="H42" s="66"/>
      <c r="I42" s="66"/>
    </row>
    <row r="43" spans="2:9" x14ac:dyDescent="0.25">
      <c r="E43" s="65"/>
      <c r="F43" s="65"/>
      <c r="G43" s="66"/>
      <c r="H43" s="66"/>
      <c r="I43" s="66"/>
    </row>
    <row r="44" spans="2:9" x14ac:dyDescent="0.25">
      <c r="E44" s="65"/>
      <c r="F44" s="65"/>
      <c r="G44" s="66"/>
      <c r="H44" s="66"/>
      <c r="I44" s="66"/>
    </row>
    <row r="45" spans="2:9" x14ac:dyDescent="0.25">
      <c r="E45" s="65"/>
      <c r="F45" s="65"/>
      <c r="G45" s="66"/>
      <c r="H45" s="66"/>
      <c r="I45" s="66"/>
    </row>
    <row r="46" spans="2:9" x14ac:dyDescent="0.25">
      <c r="E46" s="65"/>
      <c r="F46" s="65"/>
      <c r="G46" s="66"/>
      <c r="H46" s="66"/>
      <c r="I46" s="66"/>
    </row>
    <row r="47" spans="2:9" x14ac:dyDescent="0.25">
      <c r="E47" s="65"/>
      <c r="F47" s="65"/>
      <c r="G47" s="66"/>
      <c r="H47" s="66"/>
      <c r="I47" s="66"/>
    </row>
    <row r="48" spans="2:9" x14ac:dyDescent="0.25">
      <c r="E48" s="62"/>
      <c r="F48" s="63"/>
      <c r="G48" s="63"/>
      <c r="H48" s="63"/>
      <c r="I48" s="63"/>
    </row>
    <row r="49" spans="5:9" x14ac:dyDescent="0.25">
      <c r="E49" s="65"/>
      <c r="F49" s="65"/>
      <c r="G49" s="66"/>
      <c r="H49" s="66"/>
      <c r="I49" s="66"/>
    </row>
    <row r="50" spans="5:9" x14ac:dyDescent="0.25">
      <c r="E50" s="62"/>
      <c r="F50" s="63"/>
      <c r="G50" s="63"/>
    </row>
    <row r="51" spans="5:9" x14ac:dyDescent="0.25">
      <c r="E51" s="62"/>
      <c r="F51" s="63"/>
      <c r="G51" s="63"/>
    </row>
    <row r="52" spans="5:9" x14ac:dyDescent="0.25">
      <c r="E52" s="62"/>
      <c r="F52" s="63"/>
      <c r="G52" s="63"/>
    </row>
  </sheetData>
  <mergeCells count="1">
    <mergeCell ref="L17:N2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X90"/>
  <sheetViews>
    <sheetView zoomScaleNormal="100" workbookViewId="0">
      <pane xSplit="1" ySplit="2" topLeftCell="B45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11.42578125" defaultRowHeight="15" x14ac:dyDescent="0.25"/>
  <cols>
    <col min="1" max="1" width="27.28515625" customWidth="1"/>
    <col min="6" max="6" width="11.42578125" style="13"/>
    <col min="22" max="22" width="11.42578125" style="13"/>
  </cols>
  <sheetData>
    <row r="1" spans="1:24" x14ac:dyDescent="0.25">
      <c r="A1" s="8" t="s">
        <v>42</v>
      </c>
    </row>
    <row r="2" spans="1:24" x14ac:dyDescent="0.25">
      <c r="B2" t="s">
        <v>38</v>
      </c>
      <c r="C2" t="s">
        <v>18</v>
      </c>
      <c r="D2" t="s">
        <v>14</v>
      </c>
      <c r="E2" t="s">
        <v>15</v>
      </c>
      <c r="F2" s="13" t="s">
        <v>16</v>
      </c>
      <c r="G2" t="s">
        <v>36</v>
      </c>
      <c r="H2" t="s">
        <v>72</v>
      </c>
      <c r="K2" t="s">
        <v>37</v>
      </c>
      <c r="L2" t="s">
        <v>10</v>
      </c>
      <c r="M2" t="s">
        <v>11</v>
      </c>
      <c r="N2" t="s">
        <v>12</v>
      </c>
      <c r="O2" t="s">
        <v>13</v>
      </c>
      <c r="P2" t="s">
        <v>6</v>
      </c>
      <c r="Q2" t="s">
        <v>7</v>
      </c>
      <c r="R2" t="s">
        <v>8</v>
      </c>
      <c r="S2" t="s">
        <v>9</v>
      </c>
      <c r="T2" t="s">
        <v>40</v>
      </c>
      <c r="U2" t="s">
        <v>44</v>
      </c>
      <c r="V2" s="13" t="s">
        <v>45</v>
      </c>
      <c r="W2" t="s">
        <v>67</v>
      </c>
      <c r="X2" t="s">
        <v>70</v>
      </c>
    </row>
    <row r="3" spans="1:24" x14ac:dyDescent="0.25">
      <c r="A3" t="s">
        <v>151</v>
      </c>
      <c r="B3" s="10"/>
      <c r="C3" s="10"/>
      <c r="D3" s="10">
        <f>D5-D4</f>
        <v>1675.9</v>
      </c>
      <c r="E3" s="10">
        <f>1076.398</f>
        <v>1076.3979999999999</v>
      </c>
      <c r="F3" s="15">
        <v>3077.3119999999999</v>
      </c>
    </row>
    <row r="4" spans="1:24" x14ac:dyDescent="0.25">
      <c r="A4" t="s">
        <v>165</v>
      </c>
      <c r="B4" s="10"/>
      <c r="C4" s="10"/>
      <c r="D4" s="10">
        <v>336.1</v>
      </c>
      <c r="E4" s="10">
        <f>116.522+85.518+71.509</f>
        <v>273.54900000000004</v>
      </c>
      <c r="F4" s="15">
        <f>338.224+208.885+150.826</f>
        <v>697.93499999999995</v>
      </c>
    </row>
    <row r="5" spans="1:24" s="1" customFormat="1" x14ac:dyDescent="0.25">
      <c r="A5" s="1" t="s">
        <v>17</v>
      </c>
      <c r="B5" s="11"/>
      <c r="C5" s="11">
        <v>1727</v>
      </c>
      <c r="D5" s="11">
        <v>2012</v>
      </c>
      <c r="E5" s="11">
        <f>E3+E4</f>
        <v>1349.9469999999999</v>
      </c>
      <c r="F5" s="14">
        <f>F3+F4</f>
        <v>3775.2469999999998</v>
      </c>
      <c r="G5" s="44"/>
      <c r="H5" s="44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4"/>
      <c r="W5" s="11"/>
    </row>
    <row r="6" spans="1:24" x14ac:dyDescent="0.25">
      <c r="A6" s="9" t="s">
        <v>69</v>
      </c>
      <c r="B6" s="10"/>
      <c r="C6" s="10"/>
      <c r="D6" s="10"/>
      <c r="E6" s="10"/>
      <c r="F6" s="15"/>
      <c r="G6" s="43">
        <v>4940</v>
      </c>
      <c r="H6" s="43">
        <v>5050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15"/>
      <c r="W6" s="10"/>
      <c r="X6" s="41"/>
    </row>
    <row r="7" spans="1:24" s="1" customFormat="1" x14ac:dyDescent="0.25">
      <c r="A7" t="s">
        <v>151</v>
      </c>
      <c r="B7" s="11"/>
      <c r="C7" s="10">
        <v>2668</v>
      </c>
      <c r="D7" s="10">
        <v>2589</v>
      </c>
      <c r="E7" s="10">
        <v>912.83900000000006</v>
      </c>
      <c r="F7" s="15">
        <v>2034.848</v>
      </c>
      <c r="G7" s="44"/>
      <c r="H7" s="44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4"/>
    </row>
    <row r="8" spans="1:24" s="1" customFormat="1" x14ac:dyDescent="0.25">
      <c r="A8" t="s">
        <v>165</v>
      </c>
      <c r="B8" s="10"/>
      <c r="C8" s="10"/>
      <c r="D8" s="10"/>
      <c r="E8" s="10">
        <f>46.199+82+22.419</f>
        <v>150.61800000000002</v>
      </c>
      <c r="F8" s="15">
        <f>87.637+163.492+76.704</f>
        <v>327.83299999999997</v>
      </c>
      <c r="G8" s="41"/>
      <c r="H8" s="4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</row>
    <row r="9" spans="1:24" s="1" customFormat="1" x14ac:dyDescent="0.25">
      <c r="A9" t="s">
        <v>157</v>
      </c>
      <c r="B9" s="10"/>
      <c r="C9" s="10"/>
      <c r="D9" s="10"/>
      <c r="E9" s="10">
        <v>423.22500000000002</v>
      </c>
      <c r="F9" s="15">
        <v>488.12700000000001</v>
      </c>
      <c r="G9" s="41"/>
      <c r="H9" s="4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</row>
    <row r="10" spans="1:24" s="1" customFormat="1" x14ac:dyDescent="0.25">
      <c r="A10" t="s">
        <v>27</v>
      </c>
      <c r="B10" s="10"/>
      <c r="C10" s="10"/>
      <c r="D10" s="10"/>
      <c r="E10" s="10">
        <f>28.894+15.585+32.785+22.662</f>
        <v>99.925999999999988</v>
      </c>
      <c r="F10" s="15">
        <f>42.451+43.944+1.202+22.67</f>
        <v>110.26700000000001</v>
      </c>
      <c r="G10" s="41"/>
      <c r="H10" s="4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4" s="1" customFormat="1" x14ac:dyDescent="0.25">
      <c r="A11" t="s">
        <v>24</v>
      </c>
      <c r="B11" s="10"/>
      <c r="C11" s="10"/>
      <c r="D11" s="10"/>
      <c r="E11" s="10">
        <v>466.49200000000002</v>
      </c>
      <c r="F11" s="15">
        <v>520.726</v>
      </c>
      <c r="G11" s="41"/>
      <c r="H11" s="4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4" s="1" customFormat="1" x14ac:dyDescent="0.25">
      <c r="A12" t="s">
        <v>166</v>
      </c>
      <c r="B12" s="10"/>
      <c r="C12" s="10"/>
      <c r="D12" s="10"/>
      <c r="E12" s="10">
        <v>39.981999999999999</v>
      </c>
      <c r="F12" s="15">
        <v>228.43700000000001</v>
      </c>
      <c r="G12" s="41"/>
      <c r="H12" s="4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4" s="1" customFormat="1" x14ac:dyDescent="0.25">
      <c r="A13" s="1" t="s">
        <v>23</v>
      </c>
      <c r="B13" s="11">
        <f>B5-B7-B8-B9-B10-B11-B12</f>
        <v>0</v>
      </c>
      <c r="C13" s="11">
        <f>C5-C7-C8-C9-C10-C11-C12</f>
        <v>-941</v>
      </c>
      <c r="D13" s="11">
        <f>D5-D7-D8-D9-D10-D11-D12</f>
        <v>-577</v>
      </c>
      <c r="E13" s="11">
        <f>E5-E7-E8-E9-E10-E11-E12</f>
        <v>-743.13500000000022</v>
      </c>
      <c r="F13" s="14">
        <f>F5-F7-F8-F9-F10-F11-F12</f>
        <v>65.008999999999787</v>
      </c>
      <c r="G13" s="11">
        <f>G5-G7</f>
        <v>0</v>
      </c>
      <c r="H13" s="11">
        <f>H5-H7</f>
        <v>0</v>
      </c>
      <c r="K13" s="11">
        <f t="shared" ref="K13:V13" si="0">K5-K7</f>
        <v>0</v>
      </c>
      <c r="L13" s="11">
        <f t="shared" si="0"/>
        <v>0</v>
      </c>
      <c r="M13" s="11">
        <f t="shared" si="0"/>
        <v>0</v>
      </c>
      <c r="N13" s="11">
        <f t="shared" si="0"/>
        <v>0</v>
      </c>
      <c r="O13" s="11">
        <f t="shared" si="0"/>
        <v>0</v>
      </c>
      <c r="P13" s="11">
        <f t="shared" si="0"/>
        <v>0</v>
      </c>
      <c r="Q13" s="11">
        <f t="shared" si="0"/>
        <v>0</v>
      </c>
      <c r="R13" s="11">
        <f t="shared" si="0"/>
        <v>0</v>
      </c>
      <c r="S13" s="11">
        <f t="shared" si="0"/>
        <v>0</v>
      </c>
      <c r="T13" s="11">
        <f t="shared" si="0"/>
        <v>0</v>
      </c>
      <c r="U13" s="11">
        <f t="shared" si="0"/>
        <v>0</v>
      </c>
      <c r="V13" s="11">
        <f t="shared" si="0"/>
        <v>0</v>
      </c>
    </row>
    <row r="14" spans="1:24" x14ac:dyDescent="0.25">
      <c r="A14" t="s">
        <v>71</v>
      </c>
      <c r="B14" s="10"/>
      <c r="C14" s="10"/>
      <c r="D14" s="10"/>
      <c r="E14" s="10">
        <f>26.458-376.722</f>
        <v>-350.26400000000001</v>
      </c>
      <c r="F14" s="15">
        <f>23.305-492.391</f>
        <v>-469.08600000000001</v>
      </c>
      <c r="G14" s="41">
        <v>-400</v>
      </c>
      <c r="H14" s="41">
        <v>-400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5"/>
    </row>
    <row r="15" spans="1:24" x14ac:dyDescent="0.25">
      <c r="A15" t="s">
        <v>27</v>
      </c>
      <c r="B15" s="10"/>
      <c r="C15" s="10"/>
      <c r="D15" s="10"/>
      <c r="E15" s="10">
        <f>-6.396+3.904+3.93</f>
        <v>1.4380000000000002</v>
      </c>
      <c r="F15" s="15">
        <f>-4.372+2.232+2.748+1.611</f>
        <v>2.2190000000000003</v>
      </c>
      <c r="G15" s="41"/>
      <c r="H15" s="41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5"/>
    </row>
    <row r="16" spans="1:24" s="1" customFormat="1" x14ac:dyDescent="0.25">
      <c r="A16" s="1" t="s">
        <v>19</v>
      </c>
      <c r="B16" s="11">
        <f t="shared" ref="B16:E16" si="1">B13+B14+B15</f>
        <v>0</v>
      </c>
      <c r="C16" s="11">
        <f t="shared" si="1"/>
        <v>-941</v>
      </c>
      <c r="D16" s="11">
        <f t="shared" si="1"/>
        <v>-577</v>
      </c>
      <c r="E16" s="11">
        <f t="shared" si="1"/>
        <v>-1091.9610000000002</v>
      </c>
      <c r="F16" s="14">
        <f>F13+F14+F15</f>
        <v>-401.85800000000023</v>
      </c>
      <c r="G16" s="11">
        <f>G13+G14+G15</f>
        <v>-400</v>
      </c>
      <c r="H16" s="11">
        <f>H13+H14+H15</f>
        <v>-400</v>
      </c>
      <c r="K16" s="11">
        <f t="shared" ref="K16:V16" si="2">K13+K14+K15</f>
        <v>0</v>
      </c>
      <c r="L16" s="11">
        <f t="shared" si="2"/>
        <v>0</v>
      </c>
      <c r="M16" s="11">
        <f t="shared" si="2"/>
        <v>0</v>
      </c>
      <c r="N16" s="11">
        <f t="shared" si="2"/>
        <v>0</v>
      </c>
      <c r="O16" s="11">
        <f t="shared" si="2"/>
        <v>0</v>
      </c>
      <c r="P16" s="11">
        <f t="shared" si="2"/>
        <v>0</v>
      </c>
      <c r="Q16" s="11">
        <f t="shared" si="2"/>
        <v>0</v>
      </c>
      <c r="R16" s="11">
        <f t="shared" si="2"/>
        <v>0</v>
      </c>
      <c r="S16" s="11">
        <f t="shared" si="2"/>
        <v>0</v>
      </c>
      <c r="T16" s="11">
        <f t="shared" si="2"/>
        <v>0</v>
      </c>
      <c r="U16" s="11">
        <f t="shared" si="2"/>
        <v>0</v>
      </c>
      <c r="V16" s="14">
        <f t="shared" si="2"/>
        <v>0</v>
      </c>
    </row>
    <row r="17" spans="1:24" s="1" customFormat="1" x14ac:dyDescent="0.25">
      <c r="A17" t="s">
        <v>20</v>
      </c>
      <c r="B17" s="10"/>
      <c r="C17" s="10"/>
      <c r="D17" s="10"/>
      <c r="E17" s="10">
        <v>-5.2359999999999998</v>
      </c>
      <c r="F17" s="15">
        <v>35.914000000000001</v>
      </c>
      <c r="G17" s="11"/>
      <c r="H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4"/>
    </row>
    <row r="18" spans="1:24" x14ac:dyDescent="0.25">
      <c r="A18" t="s">
        <v>158</v>
      </c>
      <c r="B18" s="10"/>
      <c r="C18" s="10">
        <v>-191</v>
      </c>
      <c r="D18" s="10">
        <v>-144</v>
      </c>
      <c r="E18" s="10">
        <v>166.64099999999999</v>
      </c>
      <c r="F18" s="15">
        <v>88.41</v>
      </c>
      <c r="G18" s="41"/>
      <c r="H18" s="41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5"/>
    </row>
    <row r="19" spans="1:24" s="1" customFormat="1" x14ac:dyDescent="0.25">
      <c r="A19" s="1" t="s">
        <v>21</v>
      </c>
      <c r="B19" s="11"/>
      <c r="C19" s="11">
        <f t="shared" ref="C19:E19" si="3">C16+C17+C18</f>
        <v>-1132</v>
      </c>
      <c r="D19" s="11">
        <f t="shared" si="3"/>
        <v>-721</v>
      </c>
      <c r="E19" s="11">
        <f t="shared" si="3"/>
        <v>-930.55600000000038</v>
      </c>
      <c r="F19" s="14">
        <f>F16+F17+F18</f>
        <v>-277.53400000000022</v>
      </c>
      <c r="G19" s="61">
        <f>G31*G29</f>
        <v>237.95999999999998</v>
      </c>
      <c r="H19" s="61">
        <f>H31*H29</f>
        <v>700.66000000000008</v>
      </c>
      <c r="K19" s="11">
        <f>K16-K17-K18</f>
        <v>0</v>
      </c>
      <c r="L19" s="11">
        <f t="shared" ref="L19:V19" si="4">L16-L17-L18</f>
        <v>0</v>
      </c>
      <c r="M19" s="11">
        <f t="shared" si="4"/>
        <v>0</v>
      </c>
      <c r="N19" s="11">
        <f t="shared" si="4"/>
        <v>0</v>
      </c>
      <c r="O19" s="11">
        <f t="shared" si="4"/>
        <v>0</v>
      </c>
      <c r="P19" s="11">
        <f t="shared" si="4"/>
        <v>0</v>
      </c>
      <c r="Q19" s="11">
        <f t="shared" si="4"/>
        <v>0</v>
      </c>
      <c r="R19" s="11">
        <f t="shared" si="4"/>
        <v>0</v>
      </c>
      <c r="S19" s="11">
        <f t="shared" si="4"/>
        <v>0</v>
      </c>
      <c r="T19" s="11">
        <f t="shared" si="4"/>
        <v>0</v>
      </c>
      <c r="U19" s="11">
        <f t="shared" si="4"/>
        <v>0</v>
      </c>
      <c r="V19" s="11">
        <f t="shared" si="4"/>
        <v>0</v>
      </c>
      <c r="W19" s="11">
        <f>W16-W17-W18</f>
        <v>0</v>
      </c>
      <c r="X19" s="11"/>
    </row>
    <row r="20" spans="1:24" s="1" customFormat="1" x14ac:dyDescent="0.25">
      <c r="A20" t="s">
        <v>20</v>
      </c>
      <c r="B20" s="10"/>
      <c r="C20" s="70">
        <v>-2.9129999999999998</v>
      </c>
      <c r="D20" s="70">
        <v>2.8849999999999998</v>
      </c>
      <c r="E20" s="70">
        <v>5.2359999999999998</v>
      </c>
      <c r="F20" s="15"/>
      <c r="G20" s="61"/>
      <c r="H20" s="6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4"/>
      <c r="W20" s="11"/>
      <c r="X20" s="11"/>
    </row>
    <row r="21" spans="1:24" s="1" customFormat="1" x14ac:dyDescent="0.25">
      <c r="A21" t="s">
        <v>159</v>
      </c>
      <c r="B21" s="10"/>
      <c r="C21" s="70">
        <v>516.97</v>
      </c>
      <c r="D21" s="70">
        <v>376.12799999999999</v>
      </c>
      <c r="E21" s="70">
        <v>348.82600000000002</v>
      </c>
      <c r="F21" s="15"/>
      <c r="G21" s="61"/>
      <c r="H21" s="6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4"/>
      <c r="W21" s="11"/>
      <c r="X21" s="11"/>
    </row>
    <row r="22" spans="1:24" s="1" customFormat="1" x14ac:dyDescent="0.25">
      <c r="A22" t="s">
        <v>160</v>
      </c>
      <c r="B22" s="10"/>
      <c r="C22" s="70">
        <v>47.232999999999997</v>
      </c>
      <c r="D22" s="70">
        <v>30.57</v>
      </c>
      <c r="E22" s="70">
        <v>39.979999999999997</v>
      </c>
      <c r="F22" s="15"/>
      <c r="G22" s="61"/>
      <c r="H22" s="6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4"/>
      <c r="W22" s="11"/>
      <c r="X22" s="11"/>
    </row>
    <row r="23" spans="1:24" s="1" customFormat="1" x14ac:dyDescent="0.25">
      <c r="A23" t="s">
        <v>24</v>
      </c>
      <c r="B23" s="10"/>
      <c r="C23" s="70">
        <v>618.53</v>
      </c>
      <c r="D23" s="70">
        <v>579.84699999999998</v>
      </c>
      <c r="E23" s="70">
        <v>521.93899999999996</v>
      </c>
      <c r="F23" s="15"/>
      <c r="G23" s="61"/>
      <c r="H23" s="6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4"/>
      <c r="W23" s="11"/>
      <c r="X23" s="11"/>
    </row>
    <row r="24" spans="1:24" s="1" customFormat="1" x14ac:dyDescent="0.25">
      <c r="A24" t="s">
        <v>161</v>
      </c>
      <c r="B24" s="10"/>
      <c r="C24" s="70">
        <v>54.3</v>
      </c>
      <c r="D24" s="70">
        <v>67.95</v>
      </c>
      <c r="E24" s="70">
        <v>71.808999999999997</v>
      </c>
      <c r="F24" s="15"/>
      <c r="G24" s="61"/>
      <c r="H24" s="6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4"/>
      <c r="W24" s="11"/>
      <c r="X24" s="11"/>
    </row>
    <row r="25" spans="1:24" s="1" customFormat="1" x14ac:dyDescent="0.25">
      <c r="A25" t="s">
        <v>27</v>
      </c>
      <c r="B25" s="10"/>
      <c r="C25" s="70">
        <f>25.61+1.322+3.19+12.89</f>
        <v>43.012</v>
      </c>
      <c r="D25" s="70">
        <f>30.67+4.15+2.848+26.37</f>
        <v>64.037999999999997</v>
      </c>
      <c r="E25" s="70">
        <f>15.58+2.318+28.89</f>
        <v>46.787999999999997</v>
      </c>
      <c r="F25" s="15"/>
      <c r="G25" s="61"/>
      <c r="H25" s="6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4"/>
      <c r="W25" s="11"/>
      <c r="X25" s="11"/>
    </row>
    <row r="26" spans="1:24" s="1" customFormat="1" x14ac:dyDescent="0.25">
      <c r="A26" s="1" t="s">
        <v>162</v>
      </c>
      <c r="B26" s="11"/>
      <c r="C26" s="71">
        <f>C19+SUM(C20:C25)</f>
        <v>145.13199999999983</v>
      </c>
      <c r="D26" s="71">
        <f>D19+SUM(D20:D25)</f>
        <v>400.41799999999989</v>
      </c>
      <c r="E26" s="71">
        <f>E19+SUM(E20:E25)</f>
        <v>104.02199999999959</v>
      </c>
      <c r="F26" s="14"/>
      <c r="G26" s="61"/>
      <c r="H26" s="6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4"/>
      <c r="W26" s="11"/>
      <c r="X26" s="11"/>
    </row>
    <row r="27" spans="1:24" s="1" customFormat="1" x14ac:dyDescent="0.25">
      <c r="A27" t="s">
        <v>163</v>
      </c>
      <c r="B27" s="10"/>
      <c r="C27" s="70">
        <v>73.013999999999996</v>
      </c>
      <c r="D27" s="70">
        <v>70.180000000000007</v>
      </c>
      <c r="E27" s="70">
        <v>63.146999999999998</v>
      </c>
      <c r="F27" s="15"/>
      <c r="G27" s="61"/>
      <c r="H27" s="6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4"/>
      <c r="W27" s="11"/>
      <c r="X27" s="11"/>
    </row>
    <row r="28" spans="1:24" s="1" customFormat="1" x14ac:dyDescent="0.25">
      <c r="A28" s="1" t="s">
        <v>164</v>
      </c>
      <c r="B28" s="11"/>
      <c r="C28" s="71">
        <f>C26+C27</f>
        <v>218.14599999999984</v>
      </c>
      <c r="D28" s="71">
        <f>D26+D27</f>
        <v>470.5979999999999</v>
      </c>
      <c r="E28" s="71">
        <f>E26+E27</f>
        <v>167.16899999999958</v>
      </c>
      <c r="F28" s="14"/>
      <c r="G28" s="61"/>
      <c r="H28" s="6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4"/>
      <c r="W28" s="11"/>
      <c r="X28" s="11"/>
    </row>
    <row r="29" spans="1:24" x14ac:dyDescent="0.25">
      <c r="A29" t="s">
        <v>1</v>
      </c>
      <c r="B29" s="10"/>
      <c r="C29" s="10"/>
      <c r="D29" s="10"/>
      <c r="E29" s="10"/>
      <c r="F29" s="15">
        <f>F19/F30</f>
        <v>1321.5904761904774</v>
      </c>
      <c r="G29" s="10">
        <v>1322</v>
      </c>
      <c r="H29" s="41">
        <v>1322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5"/>
      <c r="W29" s="10"/>
      <c r="X29" s="10"/>
    </row>
    <row r="30" spans="1:24" s="1" customFormat="1" x14ac:dyDescent="0.25">
      <c r="A30" s="1" t="s">
        <v>22</v>
      </c>
      <c r="B30" s="2"/>
      <c r="C30" s="2"/>
      <c r="D30" s="2"/>
      <c r="E30" s="2">
        <v>-0.66900000000000004</v>
      </c>
      <c r="F30" s="35">
        <v>-0.21</v>
      </c>
      <c r="G30" s="68"/>
      <c r="H30" s="69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1"/>
      <c r="W30" s="52"/>
      <c r="X30" s="52"/>
    </row>
    <row r="31" spans="1:24" s="1" customFormat="1" x14ac:dyDescent="0.25">
      <c r="A31" s="9" t="s">
        <v>68</v>
      </c>
      <c r="B31" s="2"/>
      <c r="C31" s="2"/>
      <c r="D31" s="2"/>
      <c r="E31" s="2"/>
      <c r="F31" s="35"/>
      <c r="G31" s="45">
        <v>0.18</v>
      </c>
      <c r="H31" s="46">
        <v>0.53</v>
      </c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1"/>
      <c r="W31" s="52"/>
      <c r="X31" s="52"/>
    </row>
    <row r="32" spans="1:24" s="1" customFormat="1" x14ac:dyDescent="0.25">
      <c r="A32" t="s">
        <v>33</v>
      </c>
      <c r="B32" s="3"/>
      <c r="C32" s="3">
        <f>1-C7/C5</f>
        <v>-0.54487550665894613</v>
      </c>
      <c r="D32" s="3">
        <f>1-D7/D5</f>
        <v>-0.28677932405566597</v>
      </c>
      <c r="E32" s="40">
        <f>1-(E7+E8)/E5</f>
        <v>0.2122231465383454</v>
      </c>
      <c r="F32" s="6">
        <f>1-(F7+F8)/F5</f>
        <v>0.37416518707252788</v>
      </c>
      <c r="G32" s="47"/>
      <c r="H32" s="47"/>
      <c r="K32" s="3" t="e">
        <f t="shared" ref="K32:V32" si="5">1-K7/K5</f>
        <v>#DIV/0!</v>
      </c>
      <c r="L32" s="3" t="e">
        <f t="shared" si="5"/>
        <v>#DIV/0!</v>
      </c>
      <c r="M32" s="3" t="e">
        <f t="shared" si="5"/>
        <v>#DIV/0!</v>
      </c>
      <c r="N32" s="3" t="e">
        <f t="shared" si="5"/>
        <v>#DIV/0!</v>
      </c>
      <c r="O32" s="3" t="e">
        <f t="shared" si="5"/>
        <v>#DIV/0!</v>
      </c>
      <c r="P32" s="3" t="e">
        <f t="shared" si="5"/>
        <v>#DIV/0!</v>
      </c>
      <c r="Q32" s="3" t="e">
        <f t="shared" si="5"/>
        <v>#DIV/0!</v>
      </c>
      <c r="R32" s="3" t="e">
        <f t="shared" si="5"/>
        <v>#DIV/0!</v>
      </c>
      <c r="S32" s="3" t="e">
        <f t="shared" si="5"/>
        <v>#DIV/0!</v>
      </c>
      <c r="T32" s="3" t="e">
        <f t="shared" si="5"/>
        <v>#DIV/0!</v>
      </c>
      <c r="U32" s="3" t="e">
        <f t="shared" si="5"/>
        <v>#DIV/0!</v>
      </c>
      <c r="V32" s="6" t="e">
        <f t="shared" si="5"/>
        <v>#DIV/0!</v>
      </c>
    </row>
    <row r="33" spans="1:24" x14ac:dyDescent="0.25">
      <c r="A33" t="s">
        <v>34</v>
      </c>
      <c r="B33" s="4"/>
      <c r="C33" s="4">
        <f>C19/C5</f>
        <v>-0.65547191661841342</v>
      </c>
      <c r="D33" s="4">
        <f>D19/D5</f>
        <v>-0.35834990059642147</v>
      </c>
      <c r="E33" s="4">
        <f>E19/E5</f>
        <v>-0.68932780323968312</v>
      </c>
      <c r="F33" s="7">
        <f>F19/F5</f>
        <v>-7.351413033372392E-2</v>
      </c>
      <c r="G33" s="48">
        <f>G19/G6</f>
        <v>4.8170040485829957E-2</v>
      </c>
      <c r="H33" s="48">
        <f>H19/H6</f>
        <v>0.13874455445544556</v>
      </c>
      <c r="K33" s="4" t="e">
        <f t="shared" ref="K33:V33" si="6">K19/K5</f>
        <v>#DIV/0!</v>
      </c>
      <c r="L33" s="4" t="e">
        <f t="shared" si="6"/>
        <v>#DIV/0!</v>
      </c>
      <c r="M33" s="4" t="e">
        <f t="shared" si="6"/>
        <v>#DIV/0!</v>
      </c>
      <c r="N33" s="4" t="e">
        <f t="shared" si="6"/>
        <v>#DIV/0!</v>
      </c>
      <c r="O33" s="4" t="e">
        <f t="shared" si="6"/>
        <v>#DIV/0!</v>
      </c>
      <c r="P33" s="4" t="e">
        <f t="shared" si="6"/>
        <v>#DIV/0!</v>
      </c>
      <c r="Q33" s="4" t="e">
        <f t="shared" si="6"/>
        <v>#DIV/0!</v>
      </c>
      <c r="R33" s="4" t="e">
        <f t="shared" si="6"/>
        <v>#DIV/0!</v>
      </c>
      <c r="S33" s="4" t="e">
        <f t="shared" si="6"/>
        <v>#DIV/0!</v>
      </c>
      <c r="T33" s="4" t="e">
        <f t="shared" si="6"/>
        <v>#DIV/0!</v>
      </c>
      <c r="U33" s="4" t="e">
        <f t="shared" si="6"/>
        <v>#DIV/0!</v>
      </c>
      <c r="V33" s="7" t="e">
        <f t="shared" si="6"/>
        <v>#DIV/0!</v>
      </c>
    </row>
    <row r="34" spans="1:24" x14ac:dyDescent="0.25">
      <c r="A34" t="s">
        <v>35</v>
      </c>
      <c r="B34" s="3"/>
      <c r="C34" s="3"/>
      <c r="D34" s="3">
        <f>D5/C5-1</f>
        <v>0.16502605674580195</v>
      </c>
      <c r="E34" s="40">
        <f>E5/D5-1</f>
        <v>-0.32905218687872773</v>
      </c>
      <c r="F34" s="6">
        <f>F5/E5-1</f>
        <v>1.7965890512738651</v>
      </c>
      <c r="G34" s="49">
        <f>G6/F5-1</f>
        <v>0.30852365421388317</v>
      </c>
      <c r="H34" s="49">
        <f>H6/G6-1</f>
        <v>2.2267206477732726E-2</v>
      </c>
      <c r="K34" s="4"/>
      <c r="L34" s="4"/>
      <c r="M34" s="4"/>
      <c r="N34" s="4"/>
      <c r="O34" s="4" t="e">
        <f t="shared" ref="O34:V34" si="7">O5/K5-1</f>
        <v>#DIV/0!</v>
      </c>
      <c r="P34" s="4" t="e">
        <f t="shared" si="7"/>
        <v>#DIV/0!</v>
      </c>
      <c r="Q34" s="4" t="e">
        <f t="shared" si="7"/>
        <v>#DIV/0!</v>
      </c>
      <c r="R34" s="4" t="e">
        <f t="shared" si="7"/>
        <v>#DIV/0!</v>
      </c>
      <c r="S34" s="4" t="e">
        <f t="shared" si="7"/>
        <v>#DIV/0!</v>
      </c>
      <c r="T34" s="4" t="e">
        <f t="shared" si="7"/>
        <v>#DIV/0!</v>
      </c>
      <c r="U34" s="4" t="e">
        <f t="shared" si="7"/>
        <v>#DIV/0!</v>
      </c>
      <c r="V34" s="7" t="e">
        <f t="shared" si="7"/>
        <v>#DIV/0!</v>
      </c>
      <c r="W34" s="37" t="e">
        <f>W6/S5-1</f>
        <v>#DIV/0!</v>
      </c>
      <c r="X34" s="37" t="e">
        <f>X6/T5-1</f>
        <v>#DIV/0!</v>
      </c>
    </row>
    <row r="35" spans="1:24" x14ac:dyDescent="0.25">
      <c r="A35" t="s">
        <v>39</v>
      </c>
      <c r="B35" s="3"/>
      <c r="C35" s="3"/>
      <c r="D35" s="3">
        <f>-(D19/C19-1)</f>
        <v>0.36307420494699649</v>
      </c>
      <c r="E35" s="40">
        <f>E19/D19-1</f>
        <v>0.29064632454923767</v>
      </c>
      <c r="F35" s="6">
        <f>F19/E19-1</f>
        <v>-0.70175464990822678</v>
      </c>
      <c r="G35" s="60"/>
      <c r="H35" s="60"/>
      <c r="K35" s="4"/>
      <c r="L35" s="4"/>
      <c r="M35" s="4"/>
      <c r="N35" s="4"/>
      <c r="O35" s="4" t="e">
        <f t="shared" ref="O35:W35" si="8">O19/K19-1</f>
        <v>#DIV/0!</v>
      </c>
      <c r="P35" s="4" t="e">
        <f t="shared" si="8"/>
        <v>#DIV/0!</v>
      </c>
      <c r="Q35" s="4" t="e">
        <f t="shared" si="8"/>
        <v>#DIV/0!</v>
      </c>
      <c r="R35" s="4" t="e">
        <f t="shared" si="8"/>
        <v>#DIV/0!</v>
      </c>
      <c r="S35" s="4" t="e">
        <f t="shared" si="8"/>
        <v>#DIV/0!</v>
      </c>
      <c r="T35" s="4" t="e">
        <f t="shared" si="8"/>
        <v>#DIV/0!</v>
      </c>
      <c r="U35" s="4" t="e">
        <f t="shared" si="8"/>
        <v>#DIV/0!</v>
      </c>
      <c r="V35" s="7" t="e">
        <f t="shared" si="8"/>
        <v>#DIV/0!</v>
      </c>
      <c r="W35" s="4" t="e">
        <f t="shared" si="8"/>
        <v>#DIV/0!</v>
      </c>
    </row>
    <row r="36" spans="1:24" x14ac:dyDescent="0.25">
      <c r="A36" t="s">
        <v>85</v>
      </c>
      <c r="B36" s="72"/>
      <c r="C36" s="55">
        <f>C14/C5</f>
        <v>0</v>
      </c>
      <c r="D36" s="55">
        <f>D14/D5</f>
        <v>0</v>
      </c>
      <c r="E36" s="55">
        <f>-E14/E5</f>
        <v>0.25946500121856636</v>
      </c>
      <c r="F36" s="56">
        <f>-F14/F5</f>
        <v>0.12425306211752503</v>
      </c>
      <c r="G36" s="55">
        <f>G14/G6</f>
        <v>-8.0971659919028341E-2</v>
      </c>
      <c r="H36" s="55">
        <f>H14/H6</f>
        <v>-7.9207920792079209E-2</v>
      </c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7"/>
      <c r="W36" s="4"/>
    </row>
    <row r="37" spans="1:24" x14ac:dyDescent="0.25">
      <c r="A37" t="s">
        <v>86</v>
      </c>
      <c r="B37" s="73"/>
      <c r="C37" s="57">
        <f t="shared" ref="C37:F37" si="9">-C14/C13</f>
        <v>0</v>
      </c>
      <c r="D37" s="57">
        <f t="shared" si="9"/>
        <v>0</v>
      </c>
      <c r="E37" s="57">
        <f t="shared" si="9"/>
        <v>-0.4713329341236786</v>
      </c>
      <c r="F37" s="56">
        <f t="shared" si="9"/>
        <v>7.2157085941946741</v>
      </c>
      <c r="G37" s="55"/>
      <c r="H37" s="5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7"/>
      <c r="W37" s="4"/>
    </row>
    <row r="40" spans="1:24" s="1" customFormat="1" x14ac:dyDescent="0.25">
      <c r="A40" s="1" t="s">
        <v>43</v>
      </c>
      <c r="B40" s="11">
        <f>B41+B43-B57-B58-B66</f>
        <v>0</v>
      </c>
      <c r="C40" s="11">
        <f>C41+C43-C57-C58-C66</f>
        <v>0</v>
      </c>
      <c r="D40" s="11">
        <f>D41+D43-D57-D58-D66</f>
        <v>0</v>
      </c>
      <c r="E40" s="11">
        <f>E41+E43-E57-E58-E66</f>
        <v>1013.6390000000002</v>
      </c>
      <c r="F40" s="14">
        <f>F41+F43-F57-F58-F66</f>
        <v>348.12299999999988</v>
      </c>
      <c r="K40" s="11">
        <f>K41+K42+K43-K57-K58</f>
        <v>0</v>
      </c>
      <c r="L40" s="11">
        <f t="shared" ref="L40:V40" si="10">L41+L42+L43-L57-L58</f>
        <v>0</v>
      </c>
      <c r="M40" s="11">
        <f t="shared" si="10"/>
        <v>0</v>
      </c>
      <c r="N40" s="11">
        <f t="shared" si="10"/>
        <v>0</v>
      </c>
      <c r="O40" s="11">
        <f t="shared" si="10"/>
        <v>0</v>
      </c>
      <c r="P40" s="11">
        <f t="shared" si="10"/>
        <v>0</v>
      </c>
      <c r="Q40" s="11">
        <f t="shared" si="10"/>
        <v>0</v>
      </c>
      <c r="R40" s="11">
        <f t="shared" si="10"/>
        <v>0</v>
      </c>
      <c r="S40" s="11">
        <f t="shared" si="10"/>
        <v>0</v>
      </c>
      <c r="T40" s="11">
        <f t="shared" si="10"/>
        <v>0</v>
      </c>
      <c r="U40" s="11">
        <f t="shared" si="10"/>
        <v>0</v>
      </c>
      <c r="V40" s="11">
        <f t="shared" si="10"/>
        <v>0</v>
      </c>
    </row>
    <row r="41" spans="1:24" x14ac:dyDescent="0.25">
      <c r="A41" t="s">
        <v>25</v>
      </c>
      <c r="B41" s="10"/>
      <c r="C41" s="10"/>
      <c r="D41" s="10"/>
      <c r="E41" s="10">
        <v>1812.729</v>
      </c>
      <c r="F41" s="15">
        <v>1310.7149999999999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5"/>
    </row>
    <row r="42" spans="1:24" x14ac:dyDescent="0.25">
      <c r="A42" t="s">
        <v>78</v>
      </c>
      <c r="B42" s="10"/>
      <c r="C42" s="10"/>
      <c r="D42" s="10"/>
      <c r="E42" s="10">
        <v>50.991999999999997</v>
      </c>
      <c r="F42" s="15">
        <v>2.7E-2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5"/>
    </row>
    <row r="43" spans="1:24" x14ac:dyDescent="0.25">
      <c r="A43" t="s">
        <v>26</v>
      </c>
      <c r="B43" s="10"/>
      <c r="C43" s="10"/>
      <c r="D43" s="10"/>
      <c r="E43" s="10">
        <f>55.992+0.63</f>
        <v>56.622</v>
      </c>
      <c r="F43" s="15">
        <f>91.638+0.797</f>
        <v>92.435000000000002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5"/>
    </row>
    <row r="44" spans="1:24" x14ac:dyDescent="0.25">
      <c r="A44" t="s">
        <v>87</v>
      </c>
      <c r="B44" s="10"/>
      <c r="C44" s="10"/>
      <c r="D44" s="10"/>
      <c r="E44" s="10">
        <v>26.416</v>
      </c>
      <c r="F44" s="15">
        <v>29.427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5"/>
    </row>
    <row r="45" spans="1:24" x14ac:dyDescent="0.25">
      <c r="A45" t="s">
        <v>80</v>
      </c>
      <c r="B45" s="10"/>
      <c r="C45" s="10"/>
      <c r="D45" s="10"/>
      <c r="E45" s="10">
        <f>119.41+8.503</f>
        <v>127.913</v>
      </c>
      <c r="F45" s="15">
        <v>111.688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5"/>
    </row>
    <row r="46" spans="1:24" s="1" customFormat="1" x14ac:dyDescent="0.25">
      <c r="A46" s="1" t="s">
        <v>64</v>
      </c>
      <c r="B46" s="11">
        <f>SUM(B41:B45)</f>
        <v>0</v>
      </c>
      <c r="C46" s="11">
        <f>SUM(C41:C45)</f>
        <v>0</v>
      </c>
      <c r="D46" s="11">
        <f>SUM(D41:D45)</f>
        <v>0</v>
      </c>
      <c r="E46" s="11">
        <f>SUM(E41:E45)</f>
        <v>2074.672</v>
      </c>
      <c r="F46" s="14">
        <f>SUM(F41:F45)</f>
        <v>1544.2919999999999</v>
      </c>
      <c r="K46" s="11">
        <f t="shared" ref="K46:V46" si="11">SUM(K41:K45)</f>
        <v>0</v>
      </c>
      <c r="L46" s="11">
        <f t="shared" si="11"/>
        <v>0</v>
      </c>
      <c r="M46" s="11">
        <f t="shared" si="11"/>
        <v>0</v>
      </c>
      <c r="N46" s="11">
        <f t="shared" si="11"/>
        <v>0</v>
      </c>
      <c r="O46" s="11">
        <f t="shared" si="11"/>
        <v>0</v>
      </c>
      <c r="P46" s="11">
        <f t="shared" si="11"/>
        <v>0</v>
      </c>
      <c r="Q46" s="11">
        <f t="shared" si="11"/>
        <v>0</v>
      </c>
      <c r="R46" s="11">
        <f t="shared" si="11"/>
        <v>0</v>
      </c>
      <c r="S46" s="11">
        <f t="shared" si="11"/>
        <v>0</v>
      </c>
      <c r="T46" s="11">
        <f t="shared" si="11"/>
        <v>0</v>
      </c>
      <c r="U46" s="11">
        <f t="shared" si="11"/>
        <v>0</v>
      </c>
      <c r="V46" s="14">
        <f t="shared" si="11"/>
        <v>0</v>
      </c>
    </row>
    <row r="47" spans="1:24" x14ac:dyDescent="0.25">
      <c r="A47" t="s">
        <v>81</v>
      </c>
      <c r="B47" s="10"/>
      <c r="C47" s="10"/>
      <c r="D47" s="10"/>
      <c r="E47" s="10">
        <v>5870.9049999999997</v>
      </c>
      <c r="F47" s="15">
        <v>5533.9939999999997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5"/>
    </row>
    <row r="48" spans="1:24" x14ac:dyDescent="0.25">
      <c r="A48" t="s">
        <v>82</v>
      </c>
      <c r="B48" s="10"/>
      <c r="C48" s="10"/>
      <c r="D48" s="10"/>
      <c r="E48" s="10">
        <v>43.61</v>
      </c>
      <c r="F48" s="15">
        <v>304.65199999999999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5"/>
    </row>
    <row r="49" spans="1:24" x14ac:dyDescent="0.25">
      <c r="A49" t="s">
        <v>28</v>
      </c>
      <c r="B49" s="10"/>
      <c r="C49" s="10"/>
      <c r="D49" s="10"/>
      <c r="E49" s="10">
        <v>81.605999999999995</v>
      </c>
      <c r="F49" s="15">
        <v>81.581999999999994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5"/>
    </row>
    <row r="50" spans="1:24" x14ac:dyDescent="0.25">
      <c r="A50" t="s">
        <v>167</v>
      </c>
      <c r="B50" s="10"/>
      <c r="C50" s="10"/>
      <c r="D50" s="10"/>
      <c r="E50" s="10">
        <v>159.697</v>
      </c>
      <c r="F50" s="15">
        <v>100.32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5"/>
    </row>
    <row r="51" spans="1:24" s="1" customFormat="1" x14ac:dyDescent="0.25">
      <c r="A51" t="s">
        <v>79</v>
      </c>
      <c r="B51" s="10"/>
      <c r="C51" s="10"/>
      <c r="D51" s="10"/>
      <c r="E51" s="10">
        <v>216.333</v>
      </c>
      <c r="F51" s="15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5"/>
    </row>
    <row r="52" spans="1:24" s="1" customFormat="1" x14ac:dyDescent="0.25">
      <c r="A52" t="s">
        <v>78</v>
      </c>
      <c r="B52" s="10"/>
      <c r="C52" s="10"/>
      <c r="D52" s="10"/>
      <c r="E52" s="10">
        <v>124.736</v>
      </c>
      <c r="F52" s="15">
        <v>125.09399999999999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5"/>
    </row>
    <row r="53" spans="1:24" s="1" customFormat="1" x14ac:dyDescent="0.25">
      <c r="A53" t="s">
        <v>83</v>
      </c>
      <c r="B53" s="10"/>
      <c r="C53" s="10"/>
      <c r="D53" s="10"/>
      <c r="E53" s="10">
        <v>0.63800000000000001</v>
      </c>
      <c r="F53" s="15">
        <v>49.335999999999999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5"/>
    </row>
    <row r="54" spans="1:24" s="1" customFormat="1" x14ac:dyDescent="0.25">
      <c r="A54" t="s">
        <v>66</v>
      </c>
      <c r="B54" s="10"/>
      <c r="C54" s="10"/>
      <c r="D54" s="10"/>
      <c r="E54" s="10">
        <v>58.715000000000003</v>
      </c>
      <c r="F54" s="15">
        <v>62.356000000000002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5"/>
    </row>
    <row r="55" spans="1:24" x14ac:dyDescent="0.25">
      <c r="A55" t="s">
        <v>168</v>
      </c>
      <c r="B55" s="10"/>
      <c r="C55" s="10"/>
      <c r="D55" s="10"/>
      <c r="E55" s="10">
        <v>670.87199999999996</v>
      </c>
      <c r="F55" s="15">
        <v>582.78200000000004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5"/>
    </row>
    <row r="56" spans="1:24" x14ac:dyDescent="0.25">
      <c r="A56" s="1" t="s">
        <v>30</v>
      </c>
      <c r="B56" s="11">
        <f>SUM(B46:B55)</f>
        <v>0</v>
      </c>
      <c r="C56" s="11">
        <f>SUM(C46:C55)</f>
        <v>0</v>
      </c>
      <c r="D56" s="11">
        <f>SUM(D46:D55)</f>
        <v>0</v>
      </c>
      <c r="E56" s="11">
        <f>SUM(E46:E55)</f>
        <v>9301.7839999999997</v>
      </c>
      <c r="F56" s="14">
        <f>SUM(F46:F55)</f>
        <v>8384.4079999999994</v>
      </c>
      <c r="K56" s="11">
        <f t="shared" ref="K56:V56" si="12">SUM(K46:K55)</f>
        <v>0</v>
      </c>
      <c r="L56" s="11">
        <f t="shared" si="12"/>
        <v>0</v>
      </c>
      <c r="M56" s="11">
        <f t="shared" si="12"/>
        <v>0</v>
      </c>
      <c r="N56" s="11">
        <f t="shared" si="12"/>
        <v>0</v>
      </c>
      <c r="O56" s="11">
        <f t="shared" si="12"/>
        <v>0</v>
      </c>
      <c r="P56" s="11">
        <f t="shared" si="12"/>
        <v>0</v>
      </c>
      <c r="Q56" s="11">
        <f t="shared" si="12"/>
        <v>0</v>
      </c>
      <c r="R56" s="11">
        <f t="shared" si="12"/>
        <v>0</v>
      </c>
      <c r="S56" s="11">
        <f t="shared" si="12"/>
        <v>0</v>
      </c>
      <c r="T56" s="11">
        <f t="shared" si="12"/>
        <v>0</v>
      </c>
      <c r="U56" s="11">
        <f t="shared" si="12"/>
        <v>0</v>
      </c>
      <c r="V56" s="14">
        <f t="shared" si="12"/>
        <v>0</v>
      </c>
    </row>
    <row r="57" spans="1:24" x14ac:dyDescent="0.25">
      <c r="A57" t="s">
        <v>32</v>
      </c>
      <c r="B57" s="10"/>
      <c r="C57" s="10"/>
      <c r="D57" s="10"/>
      <c r="E57" s="10">
        <v>6.73</v>
      </c>
      <c r="F57" s="15">
        <v>11.752000000000001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5"/>
    </row>
    <row r="58" spans="1:24" x14ac:dyDescent="0.25">
      <c r="A58" t="s">
        <v>169</v>
      </c>
      <c r="B58" s="10"/>
      <c r="C58" s="10"/>
      <c r="D58" s="10"/>
      <c r="E58" s="10">
        <v>809.30499999999995</v>
      </c>
      <c r="F58" s="15">
        <v>1008.316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5"/>
    </row>
    <row r="59" spans="1:24" x14ac:dyDescent="0.25">
      <c r="A59" t="s">
        <v>20</v>
      </c>
      <c r="B59" s="10"/>
      <c r="C59" s="10"/>
      <c r="D59" s="10"/>
      <c r="E59" s="10">
        <v>11.61</v>
      </c>
      <c r="F59" s="15">
        <v>28.183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5"/>
    </row>
    <row r="60" spans="1:24" x14ac:dyDescent="0.25">
      <c r="A60" t="s">
        <v>170</v>
      </c>
      <c r="B60" s="10"/>
      <c r="C60" s="10"/>
      <c r="D60" s="10"/>
      <c r="E60" s="10">
        <f>12.761+34.959</f>
        <v>47.72</v>
      </c>
      <c r="F60" s="15">
        <f>19.685+35.307</f>
        <v>54.992000000000004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5"/>
    </row>
    <row r="61" spans="1:24" x14ac:dyDescent="0.25">
      <c r="A61" t="s">
        <v>171</v>
      </c>
      <c r="B61" s="10"/>
      <c r="C61" s="10"/>
      <c r="D61" s="10"/>
      <c r="E61" s="10">
        <v>322.5</v>
      </c>
      <c r="F61" s="15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5"/>
    </row>
    <row r="62" spans="1:24" x14ac:dyDescent="0.25">
      <c r="A62" t="s">
        <v>172</v>
      </c>
      <c r="B62" s="10"/>
      <c r="C62" s="10"/>
      <c r="D62" s="10"/>
      <c r="E62" s="10">
        <v>0.76100000000000001</v>
      </c>
      <c r="F62" s="15">
        <v>0.377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5"/>
    </row>
    <row r="63" spans="1:24" s="1" customFormat="1" x14ac:dyDescent="0.25">
      <c r="A63" s="1" t="s">
        <v>65</v>
      </c>
      <c r="B63" s="11">
        <f>SUM(B57:B62)</f>
        <v>0</v>
      </c>
      <c r="C63" s="11">
        <f>SUM(C57:C62)</f>
        <v>0</v>
      </c>
      <c r="D63" s="11">
        <f>SUM(D57:D62)</f>
        <v>0</v>
      </c>
      <c r="E63" s="11">
        <f>SUM(E57:E62)</f>
        <v>1198.626</v>
      </c>
      <c r="F63" s="14">
        <f>SUM(F57:F62)</f>
        <v>1103.6199999999999</v>
      </c>
      <c r="K63" s="11">
        <f t="shared" ref="K63:V63" si="13">SUM(K57:K62)</f>
        <v>0</v>
      </c>
      <c r="L63" s="11">
        <f t="shared" si="13"/>
        <v>0</v>
      </c>
      <c r="M63" s="11">
        <f t="shared" si="13"/>
        <v>0</v>
      </c>
      <c r="N63" s="11">
        <f t="shared" si="13"/>
        <v>0</v>
      </c>
      <c r="O63" s="11">
        <f t="shared" si="13"/>
        <v>0</v>
      </c>
      <c r="P63" s="11">
        <f t="shared" si="13"/>
        <v>0</v>
      </c>
      <c r="Q63" s="11">
        <f t="shared" si="13"/>
        <v>0</v>
      </c>
      <c r="R63" s="11">
        <f t="shared" si="13"/>
        <v>0</v>
      </c>
      <c r="S63" s="11">
        <f t="shared" si="13"/>
        <v>0</v>
      </c>
      <c r="T63" s="11">
        <f t="shared" si="13"/>
        <v>0</v>
      </c>
      <c r="U63" s="11">
        <f t="shared" si="13"/>
        <v>0</v>
      </c>
      <c r="V63" s="14">
        <f t="shared" si="13"/>
        <v>0</v>
      </c>
      <c r="W63" s="11"/>
      <c r="X63" s="11"/>
    </row>
    <row r="64" spans="1:24" x14ac:dyDescent="0.25">
      <c r="A64" t="s">
        <v>173</v>
      </c>
      <c r="B64" s="10"/>
      <c r="C64" s="10"/>
      <c r="D64" s="10"/>
      <c r="E64" s="10">
        <v>8090.0079999999998</v>
      </c>
      <c r="F64" s="15">
        <v>7472.62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5"/>
    </row>
    <row r="65" spans="1:22" x14ac:dyDescent="0.25">
      <c r="A65" t="s">
        <v>29</v>
      </c>
      <c r="B65" s="10"/>
      <c r="C65" s="10"/>
      <c r="D65" s="10"/>
      <c r="E65" s="10">
        <v>33.712000000000003</v>
      </c>
      <c r="F65" s="15">
        <v>322.59100000000001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5"/>
    </row>
    <row r="66" spans="1:22" x14ac:dyDescent="0.25">
      <c r="A66" t="s">
        <v>174</v>
      </c>
      <c r="B66" s="10"/>
      <c r="C66" s="10"/>
      <c r="D66" s="10"/>
      <c r="E66" s="10">
        <v>39.677</v>
      </c>
      <c r="F66" s="15">
        <v>34.959000000000003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5"/>
    </row>
    <row r="67" spans="1:22" x14ac:dyDescent="0.25">
      <c r="A67" t="s">
        <v>175</v>
      </c>
      <c r="B67" s="10"/>
      <c r="C67" s="10"/>
      <c r="D67" s="10"/>
      <c r="E67" s="10">
        <f>55.832+198.291</f>
        <v>254.12299999999999</v>
      </c>
      <c r="F67" s="15">
        <f>54.858+187.474</f>
        <v>242.33199999999999</v>
      </c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5"/>
    </row>
    <row r="68" spans="1:22" x14ac:dyDescent="0.25">
      <c r="A68" s="1" t="s">
        <v>31</v>
      </c>
      <c r="B68" s="11">
        <f>SUM(B63:B67)</f>
        <v>0</v>
      </c>
      <c r="C68" s="11">
        <f>SUM(C63:C67)</f>
        <v>0</v>
      </c>
      <c r="D68" s="11">
        <f>SUM(D63:D67)</f>
        <v>0</v>
      </c>
      <c r="E68" s="11">
        <f>SUM(E63:E67)</f>
        <v>9616.1459999999988</v>
      </c>
      <c r="F68" s="14">
        <f>SUM(F63:F67)</f>
        <v>9176.1220000000012</v>
      </c>
      <c r="K68" s="11">
        <f t="shared" ref="K68:V68" si="14">SUM(K63:K67)</f>
        <v>0</v>
      </c>
      <c r="L68" s="11">
        <f t="shared" si="14"/>
        <v>0</v>
      </c>
      <c r="M68" s="11">
        <f t="shared" si="14"/>
        <v>0</v>
      </c>
      <c r="N68" s="11">
        <f t="shared" si="14"/>
        <v>0</v>
      </c>
      <c r="O68" s="11">
        <f t="shared" si="14"/>
        <v>0</v>
      </c>
      <c r="P68" s="11">
        <f t="shared" si="14"/>
        <v>0</v>
      </c>
      <c r="Q68" s="11">
        <f t="shared" si="14"/>
        <v>0</v>
      </c>
      <c r="R68" s="11">
        <f t="shared" si="14"/>
        <v>0</v>
      </c>
      <c r="S68" s="11">
        <f t="shared" si="14"/>
        <v>0</v>
      </c>
      <c r="T68" s="11">
        <f t="shared" si="14"/>
        <v>0</v>
      </c>
      <c r="U68" s="11">
        <f t="shared" si="14"/>
        <v>0</v>
      </c>
      <c r="V68" s="14">
        <f t="shared" si="14"/>
        <v>0</v>
      </c>
    </row>
    <row r="69" spans="1:22" x14ac:dyDescent="0.25">
      <c r="A69" t="s">
        <v>84</v>
      </c>
      <c r="B69" s="10"/>
      <c r="C69" s="10"/>
      <c r="D69" s="10"/>
      <c r="E69" s="10">
        <v>-314.36200000000002</v>
      </c>
      <c r="F69" s="15">
        <v>-790.71400000000006</v>
      </c>
    </row>
    <row r="71" spans="1:22" s="1" customFormat="1" x14ac:dyDescent="0.25">
      <c r="A71" s="1" t="s">
        <v>88</v>
      </c>
      <c r="B71" s="58"/>
      <c r="C71" s="58"/>
      <c r="D71" s="58"/>
      <c r="E71" s="58">
        <f>-E14/E64</f>
        <v>4.3295878075769519E-2</v>
      </c>
      <c r="F71" s="59">
        <f>-F14/F64</f>
        <v>6.2773966828234273E-2</v>
      </c>
      <c r="V71" s="16"/>
    </row>
    <row r="89" spans="6:22" s="9" customFormat="1" x14ac:dyDescent="0.25">
      <c r="F89" s="42"/>
      <c r="V89" s="42"/>
    </row>
    <row r="90" spans="6:22" s="1" customFormat="1" x14ac:dyDescent="0.25">
      <c r="F90" s="16"/>
      <c r="V90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  <ignoredErrors>
    <ignoredError sqref="B6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48D0-7E8D-46E4-8BC7-7BF90EFF295B}">
  <dimension ref="B1:H20"/>
  <sheetViews>
    <sheetView workbookViewId="0">
      <selection activeCell="H20" sqref="H20"/>
    </sheetView>
  </sheetViews>
  <sheetFormatPr defaultRowHeight="15" x14ac:dyDescent="0.25"/>
  <cols>
    <col min="2" max="2" width="27.85546875" customWidth="1"/>
  </cols>
  <sheetData>
    <row r="1" spans="2:8" x14ac:dyDescent="0.25">
      <c r="B1" t="s">
        <v>151</v>
      </c>
    </row>
    <row r="2" spans="2:8" x14ac:dyDescent="0.25">
      <c r="B2" t="s">
        <v>140</v>
      </c>
    </row>
    <row r="3" spans="2:8" x14ac:dyDescent="0.25">
      <c r="B3" t="s">
        <v>141</v>
      </c>
    </row>
    <row r="4" spans="2:8" x14ac:dyDescent="0.25">
      <c r="B4" t="s">
        <v>142</v>
      </c>
    </row>
    <row r="5" spans="2:8" x14ac:dyDescent="0.25">
      <c r="B5" t="s">
        <v>143</v>
      </c>
    </row>
    <row r="6" spans="2:8" x14ac:dyDescent="0.25">
      <c r="B6" t="s">
        <v>144</v>
      </c>
    </row>
    <row r="7" spans="2:8" x14ac:dyDescent="0.25">
      <c r="B7" t="s">
        <v>145</v>
      </c>
    </row>
    <row r="8" spans="2:8" x14ac:dyDescent="0.25">
      <c r="B8" t="s">
        <v>146</v>
      </c>
    </row>
    <row r="10" spans="2:8" x14ac:dyDescent="0.25">
      <c r="B10" t="s">
        <v>150</v>
      </c>
    </row>
    <row r="11" spans="2:8" x14ac:dyDescent="0.25">
      <c r="B11" t="s">
        <v>149</v>
      </c>
    </row>
    <row r="12" spans="2:8" x14ac:dyDescent="0.25">
      <c r="B12" t="s">
        <v>147</v>
      </c>
    </row>
    <row r="13" spans="2:8" x14ac:dyDescent="0.25">
      <c r="B13" t="s">
        <v>148</v>
      </c>
    </row>
    <row r="15" spans="2:8" x14ac:dyDescent="0.25">
      <c r="C15" t="s">
        <v>149</v>
      </c>
      <c r="E15" t="s">
        <v>147</v>
      </c>
      <c r="G15" t="s">
        <v>156</v>
      </c>
    </row>
    <row r="16" spans="2:8" x14ac:dyDescent="0.25">
      <c r="C16">
        <v>2022</v>
      </c>
      <c r="D16">
        <v>2021</v>
      </c>
      <c r="E16">
        <v>2022</v>
      </c>
      <c r="F16">
        <v>2021</v>
      </c>
      <c r="G16">
        <v>2022</v>
      </c>
      <c r="H16">
        <v>2021</v>
      </c>
    </row>
    <row r="17" spans="2:8" x14ac:dyDescent="0.25">
      <c r="B17" t="s">
        <v>152</v>
      </c>
      <c r="C17">
        <v>97</v>
      </c>
      <c r="D17">
        <v>110</v>
      </c>
      <c r="E17" s="3">
        <v>0.42</v>
      </c>
      <c r="F17" s="3">
        <v>0.48</v>
      </c>
      <c r="G17">
        <v>41</v>
      </c>
      <c r="H17">
        <v>53</v>
      </c>
    </row>
    <row r="18" spans="2:8" x14ac:dyDescent="0.25">
      <c r="B18" t="s">
        <v>153</v>
      </c>
      <c r="C18">
        <v>205</v>
      </c>
      <c r="D18">
        <v>205</v>
      </c>
      <c r="E18" s="3">
        <v>0.27</v>
      </c>
      <c r="F18" s="3">
        <v>0.53</v>
      </c>
      <c r="G18">
        <v>56</v>
      </c>
      <c r="H18">
        <v>109</v>
      </c>
    </row>
    <row r="19" spans="2:8" x14ac:dyDescent="0.25">
      <c r="B19" t="s">
        <v>154</v>
      </c>
      <c r="C19">
        <v>111</v>
      </c>
      <c r="D19">
        <v>123</v>
      </c>
      <c r="E19" s="3">
        <v>0.28000000000000003</v>
      </c>
      <c r="F19" s="3">
        <v>0.51</v>
      </c>
      <c r="G19">
        <v>31</v>
      </c>
      <c r="H19">
        <v>62</v>
      </c>
    </row>
    <row r="20" spans="2:8" x14ac:dyDescent="0.25">
      <c r="B20" t="s">
        <v>155</v>
      </c>
      <c r="C20">
        <v>177</v>
      </c>
      <c r="D20">
        <v>164</v>
      </c>
      <c r="E20" s="3">
        <v>0.95</v>
      </c>
      <c r="F20" s="3">
        <v>0.76</v>
      </c>
      <c r="G20">
        <v>167</v>
      </c>
      <c r="H20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topLeftCell="A25" workbookViewId="0">
      <selection activeCell="X45" sqref="X4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L2067"/>
  <sheetViews>
    <sheetView workbookViewId="0">
      <selection activeCell="A2" sqref="A2:B906"/>
    </sheetView>
  </sheetViews>
  <sheetFormatPr defaultRowHeight="15" x14ac:dyDescent="0.25"/>
  <cols>
    <col min="1" max="1" width="11.7109375" customWidth="1"/>
    <col min="2" max="2" width="9.42578125" customWidth="1"/>
    <col min="4" max="4" width="12.140625" customWidth="1"/>
    <col min="5" max="5" width="17.28515625" customWidth="1"/>
    <col min="10" max="10" width="10.140625" bestFit="1" customWidth="1"/>
    <col min="12" max="12" width="12.42578125" customWidth="1"/>
    <col min="19" max="19" width="10.140625" customWidth="1"/>
  </cols>
  <sheetData>
    <row r="1" spans="1:12" x14ac:dyDescent="0.25">
      <c r="A1" t="s">
        <v>55</v>
      </c>
      <c r="B1" s="17" t="s">
        <v>56</v>
      </c>
    </row>
    <row r="2" spans="1:12" x14ac:dyDescent="0.25">
      <c r="A2" s="12">
        <v>45397</v>
      </c>
      <c r="B2">
        <v>6.23</v>
      </c>
      <c r="D2" t="s">
        <v>55</v>
      </c>
      <c r="E2" t="s">
        <v>57</v>
      </c>
      <c r="L2" t="s">
        <v>58</v>
      </c>
    </row>
    <row r="3" spans="1:12" x14ac:dyDescent="0.25">
      <c r="A3" s="12">
        <v>45390</v>
      </c>
      <c r="B3">
        <v>6.95</v>
      </c>
      <c r="D3" s="12">
        <v>45328</v>
      </c>
      <c r="E3" t="s">
        <v>60</v>
      </c>
      <c r="L3" s="12"/>
    </row>
    <row r="4" spans="1:12" x14ac:dyDescent="0.25">
      <c r="A4" s="12">
        <v>45383</v>
      </c>
      <c r="B4">
        <v>7.09</v>
      </c>
      <c r="D4" s="12">
        <v>45302</v>
      </c>
      <c r="E4" t="s">
        <v>60</v>
      </c>
      <c r="L4" s="12"/>
    </row>
    <row r="5" spans="1:12" x14ac:dyDescent="0.25">
      <c r="A5" s="12">
        <v>45376</v>
      </c>
      <c r="B5">
        <v>7.21</v>
      </c>
      <c r="L5" s="12"/>
    </row>
    <row r="6" spans="1:12" x14ac:dyDescent="0.25">
      <c r="A6" s="12">
        <v>45369</v>
      </c>
      <c r="B6">
        <v>6.9</v>
      </c>
      <c r="L6" s="12"/>
    </row>
    <row r="7" spans="1:12" x14ac:dyDescent="0.25">
      <c r="A7" s="12">
        <v>45362</v>
      </c>
      <c r="B7" s="18">
        <v>7.2</v>
      </c>
      <c r="L7" s="12"/>
    </row>
    <row r="8" spans="1:12" x14ac:dyDescent="0.25">
      <c r="A8" s="12">
        <v>45355</v>
      </c>
      <c r="B8" s="18">
        <v>7.3</v>
      </c>
      <c r="L8" s="12"/>
    </row>
    <row r="9" spans="1:12" x14ac:dyDescent="0.25">
      <c r="A9" s="12">
        <v>45348</v>
      </c>
      <c r="B9" s="18">
        <v>7.12</v>
      </c>
      <c r="L9" s="12"/>
    </row>
    <row r="10" spans="1:12" x14ac:dyDescent="0.25">
      <c r="A10" s="12">
        <v>45341</v>
      </c>
      <c r="B10" s="18">
        <v>8.59</v>
      </c>
      <c r="L10" s="12"/>
    </row>
    <row r="11" spans="1:12" x14ac:dyDescent="0.25">
      <c r="A11" s="12">
        <v>45334</v>
      </c>
      <c r="B11" s="18">
        <v>8.83</v>
      </c>
      <c r="L11" s="12"/>
    </row>
    <row r="12" spans="1:12" x14ac:dyDescent="0.25">
      <c r="A12" s="12">
        <v>45327</v>
      </c>
      <c r="B12" s="18">
        <v>8.8699999999999992</v>
      </c>
      <c r="L12" s="12"/>
    </row>
    <row r="13" spans="1:12" x14ac:dyDescent="0.25">
      <c r="A13" s="12">
        <v>45320</v>
      </c>
      <c r="B13" s="18">
        <v>8</v>
      </c>
    </row>
    <row r="14" spans="1:12" x14ac:dyDescent="0.25">
      <c r="A14" s="12">
        <v>45313</v>
      </c>
      <c r="B14" s="18">
        <v>8.44</v>
      </c>
    </row>
    <row r="15" spans="1:12" x14ac:dyDescent="0.25">
      <c r="A15" s="12">
        <v>45306</v>
      </c>
      <c r="B15" s="18">
        <v>7.61</v>
      </c>
    </row>
    <row r="16" spans="1:12" x14ac:dyDescent="0.25">
      <c r="A16" s="12">
        <v>45299</v>
      </c>
      <c r="B16" s="18">
        <v>8.2100000000000009</v>
      </c>
    </row>
    <row r="17" spans="1:2" x14ac:dyDescent="0.25">
      <c r="A17" s="12">
        <v>45292</v>
      </c>
      <c r="B17" s="18">
        <v>9.0299999999999994</v>
      </c>
    </row>
    <row r="18" spans="1:2" x14ac:dyDescent="0.25">
      <c r="A18" s="12">
        <v>45285</v>
      </c>
      <c r="B18" s="18">
        <v>8.8699999999999992</v>
      </c>
    </row>
    <row r="19" spans="1:2" x14ac:dyDescent="0.25">
      <c r="A19" s="12">
        <v>45278</v>
      </c>
      <c r="B19" s="18">
        <v>8.7799999999999994</v>
      </c>
    </row>
    <row r="20" spans="1:2" x14ac:dyDescent="0.25">
      <c r="A20" s="12">
        <v>45271</v>
      </c>
      <c r="B20" s="18">
        <v>8.64</v>
      </c>
    </row>
    <row r="21" spans="1:2" x14ac:dyDescent="0.25">
      <c r="A21" s="12">
        <v>45264</v>
      </c>
      <c r="B21" s="18">
        <v>7.83</v>
      </c>
    </row>
    <row r="22" spans="1:2" x14ac:dyDescent="0.25">
      <c r="A22" s="12">
        <v>45257</v>
      </c>
      <c r="B22" s="18">
        <v>6.96</v>
      </c>
    </row>
    <row r="23" spans="1:2" x14ac:dyDescent="0.25">
      <c r="A23" s="12">
        <v>45250</v>
      </c>
      <c r="B23" s="18">
        <v>7.44</v>
      </c>
    </row>
    <row r="24" spans="1:2" x14ac:dyDescent="0.25">
      <c r="A24" s="12">
        <v>45243</v>
      </c>
      <c r="B24" s="18">
        <v>7.26</v>
      </c>
    </row>
    <row r="25" spans="1:2" x14ac:dyDescent="0.25">
      <c r="A25" s="12">
        <v>45236</v>
      </c>
      <c r="B25" s="18">
        <v>7.15</v>
      </c>
    </row>
    <row r="26" spans="1:2" x14ac:dyDescent="0.25">
      <c r="A26" s="12">
        <v>45229</v>
      </c>
      <c r="B26" s="18">
        <v>8.57</v>
      </c>
    </row>
    <row r="27" spans="1:2" x14ac:dyDescent="0.25">
      <c r="A27" s="12">
        <v>45222</v>
      </c>
      <c r="B27" s="18">
        <v>8.39</v>
      </c>
    </row>
    <row r="28" spans="1:2" x14ac:dyDescent="0.25">
      <c r="A28" s="12">
        <v>45215</v>
      </c>
      <c r="B28" s="18">
        <v>8.01</v>
      </c>
    </row>
    <row r="29" spans="1:2" x14ac:dyDescent="0.25">
      <c r="A29" s="12">
        <v>45208</v>
      </c>
      <c r="B29" s="18">
        <v>8.7899999999999991</v>
      </c>
    </row>
    <row r="30" spans="1:2" x14ac:dyDescent="0.25">
      <c r="A30" s="12">
        <v>45201</v>
      </c>
      <c r="B30" s="18">
        <v>9.15</v>
      </c>
    </row>
    <row r="31" spans="1:2" x14ac:dyDescent="0.25">
      <c r="A31" s="12">
        <v>45194</v>
      </c>
      <c r="B31" s="18">
        <v>9.89</v>
      </c>
    </row>
    <row r="32" spans="1:2" x14ac:dyDescent="0.25">
      <c r="A32" s="12">
        <v>45187</v>
      </c>
      <c r="B32" s="18">
        <v>9.7799999999999994</v>
      </c>
    </row>
    <row r="33" spans="1:2" x14ac:dyDescent="0.25">
      <c r="A33" s="12">
        <v>45180</v>
      </c>
      <c r="B33" s="18">
        <v>10.41</v>
      </c>
    </row>
    <row r="34" spans="1:2" x14ac:dyDescent="0.25">
      <c r="A34" s="12">
        <v>45173</v>
      </c>
      <c r="B34" s="18">
        <v>10.15</v>
      </c>
    </row>
    <row r="35" spans="1:2" x14ac:dyDescent="0.25">
      <c r="A35" s="12">
        <v>45166</v>
      </c>
      <c r="B35" s="18">
        <v>11.26</v>
      </c>
    </row>
    <row r="36" spans="1:2" x14ac:dyDescent="0.25">
      <c r="A36" s="12">
        <v>45159</v>
      </c>
      <c r="B36" s="18">
        <v>10.98</v>
      </c>
    </row>
    <row r="37" spans="1:2" x14ac:dyDescent="0.25">
      <c r="A37" s="12">
        <v>45152</v>
      </c>
      <c r="B37" s="18">
        <v>10.59</v>
      </c>
    </row>
    <row r="38" spans="1:2" x14ac:dyDescent="0.25">
      <c r="A38" s="12">
        <v>45145</v>
      </c>
      <c r="B38" s="18">
        <v>12</v>
      </c>
    </row>
    <row r="39" spans="1:2" x14ac:dyDescent="0.25">
      <c r="A39" s="12">
        <v>45138</v>
      </c>
      <c r="B39" s="18">
        <v>12.86</v>
      </c>
    </row>
    <row r="40" spans="1:2" x14ac:dyDescent="0.25">
      <c r="A40" s="12">
        <v>45131</v>
      </c>
      <c r="B40" s="18">
        <v>13.45</v>
      </c>
    </row>
    <row r="41" spans="1:2" x14ac:dyDescent="0.25">
      <c r="A41" s="12">
        <v>45124</v>
      </c>
      <c r="B41" s="18">
        <v>12.98</v>
      </c>
    </row>
    <row r="42" spans="1:2" x14ac:dyDescent="0.25">
      <c r="A42" s="12">
        <v>45117</v>
      </c>
      <c r="B42" s="18">
        <v>13.77</v>
      </c>
    </row>
    <row r="43" spans="1:2" x14ac:dyDescent="0.25">
      <c r="A43" s="12">
        <v>45110</v>
      </c>
      <c r="B43" s="18">
        <v>12</v>
      </c>
    </row>
    <row r="44" spans="1:2" x14ac:dyDescent="0.25">
      <c r="A44" s="12">
        <v>45103</v>
      </c>
      <c r="B44" s="18">
        <v>12.21</v>
      </c>
    </row>
    <row r="45" spans="1:2" x14ac:dyDescent="0.25">
      <c r="A45" s="12">
        <v>45096</v>
      </c>
      <c r="B45" s="18">
        <v>12.86</v>
      </c>
    </row>
    <row r="46" spans="1:2" x14ac:dyDescent="0.25">
      <c r="A46" s="12">
        <v>45089</v>
      </c>
      <c r="B46" s="18">
        <v>12.52</v>
      </c>
    </row>
    <row r="47" spans="1:2" x14ac:dyDescent="0.25">
      <c r="A47" s="12">
        <v>45082</v>
      </c>
      <c r="B47" s="18">
        <v>12.1</v>
      </c>
    </row>
    <row r="48" spans="1:2" x14ac:dyDescent="0.25">
      <c r="A48" s="12">
        <v>45075</v>
      </c>
      <c r="B48" s="18">
        <v>11.65</v>
      </c>
    </row>
    <row r="49" spans="1:2" x14ac:dyDescent="0.25">
      <c r="A49" s="12">
        <v>45068</v>
      </c>
      <c r="B49" s="18">
        <v>11.08</v>
      </c>
    </row>
    <row r="50" spans="1:2" x14ac:dyDescent="0.25">
      <c r="A50" s="12">
        <v>45061</v>
      </c>
      <c r="B50" s="18">
        <v>11.47</v>
      </c>
    </row>
    <row r="51" spans="1:2" x14ac:dyDescent="0.25">
      <c r="A51" s="12">
        <v>45054</v>
      </c>
      <c r="B51" s="18">
        <v>11.19</v>
      </c>
    </row>
    <row r="52" spans="1:2" x14ac:dyDescent="0.25">
      <c r="A52" s="12">
        <v>45047</v>
      </c>
      <c r="B52" s="18">
        <v>13.01</v>
      </c>
    </row>
    <row r="53" spans="1:2" x14ac:dyDescent="0.25">
      <c r="A53" s="12">
        <v>45040</v>
      </c>
      <c r="B53" s="18">
        <v>13.64</v>
      </c>
    </row>
    <row r="54" spans="1:2" x14ac:dyDescent="0.25">
      <c r="A54" s="12">
        <v>45033</v>
      </c>
      <c r="B54" s="18">
        <v>14.39</v>
      </c>
    </row>
    <row r="55" spans="1:2" x14ac:dyDescent="0.25">
      <c r="A55" s="12">
        <v>45026</v>
      </c>
      <c r="B55" s="18">
        <v>12.84</v>
      </c>
    </row>
    <row r="56" spans="1:2" x14ac:dyDescent="0.25">
      <c r="A56" s="12">
        <v>45019</v>
      </c>
      <c r="B56" s="18">
        <v>12.63</v>
      </c>
    </row>
    <row r="57" spans="1:2" x14ac:dyDescent="0.25">
      <c r="A57" s="12">
        <v>45012</v>
      </c>
      <c r="B57" s="18">
        <v>12.73</v>
      </c>
    </row>
    <row r="58" spans="1:2" x14ac:dyDescent="0.25">
      <c r="A58" s="12">
        <v>45005</v>
      </c>
      <c r="B58" s="18">
        <v>12.02</v>
      </c>
    </row>
    <row r="59" spans="1:2" x14ac:dyDescent="0.25">
      <c r="A59" s="12">
        <v>44998</v>
      </c>
      <c r="B59" s="18">
        <v>11.67</v>
      </c>
    </row>
    <row r="60" spans="1:2" x14ac:dyDescent="0.25">
      <c r="A60" s="12">
        <v>44991</v>
      </c>
      <c r="B60" s="18">
        <v>12.41</v>
      </c>
    </row>
    <row r="61" spans="1:2" x14ac:dyDescent="0.25">
      <c r="A61" s="12">
        <v>44984</v>
      </c>
      <c r="B61" s="18">
        <v>13.98</v>
      </c>
    </row>
    <row r="62" spans="1:2" x14ac:dyDescent="0.25">
      <c r="A62" s="12">
        <v>44977</v>
      </c>
      <c r="B62" s="18">
        <v>12.04</v>
      </c>
    </row>
    <row r="63" spans="1:2" x14ac:dyDescent="0.25">
      <c r="A63" s="12">
        <v>44970</v>
      </c>
      <c r="B63" s="18">
        <v>12.57</v>
      </c>
    </row>
    <row r="64" spans="1:2" x14ac:dyDescent="0.25">
      <c r="A64" s="12">
        <v>44963</v>
      </c>
      <c r="B64" s="18">
        <v>12.94</v>
      </c>
    </row>
    <row r="65" spans="1:2" x14ac:dyDescent="0.25">
      <c r="A65" s="12">
        <v>44956</v>
      </c>
      <c r="B65" s="18">
        <v>13.37</v>
      </c>
    </row>
    <row r="66" spans="1:2" x14ac:dyDescent="0.25">
      <c r="A66" s="12">
        <v>44949</v>
      </c>
      <c r="B66" s="18">
        <v>13.55</v>
      </c>
    </row>
    <row r="67" spans="1:2" x14ac:dyDescent="0.25">
      <c r="A67" s="12">
        <v>44942</v>
      </c>
      <c r="B67" s="18">
        <v>13.21</v>
      </c>
    </row>
    <row r="68" spans="1:2" x14ac:dyDescent="0.25">
      <c r="A68" s="12">
        <v>44935</v>
      </c>
      <c r="B68" s="18">
        <v>13.62</v>
      </c>
    </row>
    <row r="69" spans="1:2" x14ac:dyDescent="0.25">
      <c r="A69" s="12">
        <v>44928</v>
      </c>
      <c r="B69" s="18">
        <v>12.94</v>
      </c>
    </row>
    <row r="70" spans="1:2" x14ac:dyDescent="0.25">
      <c r="A70" s="12">
        <v>44921</v>
      </c>
      <c r="B70" s="18">
        <v>11.5</v>
      </c>
    </row>
    <row r="71" spans="1:2" x14ac:dyDescent="0.25">
      <c r="A71" s="12">
        <v>44914</v>
      </c>
      <c r="B71" s="18">
        <v>11.17</v>
      </c>
    </row>
    <row r="72" spans="1:2" x14ac:dyDescent="0.25">
      <c r="A72" s="12">
        <v>44907</v>
      </c>
      <c r="B72" s="18">
        <v>12.03</v>
      </c>
    </row>
    <row r="73" spans="1:2" x14ac:dyDescent="0.25">
      <c r="A73" s="12">
        <v>44900</v>
      </c>
      <c r="B73" s="18">
        <v>11.32</v>
      </c>
    </row>
    <row r="74" spans="1:2" x14ac:dyDescent="0.25">
      <c r="A74" s="12">
        <v>44893</v>
      </c>
      <c r="B74" s="18">
        <v>9</v>
      </c>
    </row>
    <row r="75" spans="1:2" x14ac:dyDescent="0.25">
      <c r="A75" s="12">
        <v>44886</v>
      </c>
      <c r="B75" s="18">
        <v>6.59</v>
      </c>
    </row>
    <row r="76" spans="1:2" x14ac:dyDescent="0.25">
      <c r="A76" s="12">
        <v>44879</v>
      </c>
      <c r="B76" s="18">
        <v>7.43</v>
      </c>
    </row>
    <row r="77" spans="1:2" x14ac:dyDescent="0.25">
      <c r="A77" s="12">
        <v>44872</v>
      </c>
      <c r="B77" s="18">
        <v>7.38</v>
      </c>
    </row>
    <row r="78" spans="1:2" x14ac:dyDescent="0.25">
      <c r="A78" s="12">
        <v>44865</v>
      </c>
      <c r="B78" s="18">
        <v>6.43</v>
      </c>
    </row>
    <row r="79" spans="1:2" x14ac:dyDescent="0.25">
      <c r="A79" s="12">
        <v>44858</v>
      </c>
      <c r="B79" s="18">
        <v>5.32</v>
      </c>
    </row>
    <row r="80" spans="1:2" x14ac:dyDescent="0.25">
      <c r="A80" s="12">
        <v>44851</v>
      </c>
      <c r="B80" s="18">
        <v>6.18</v>
      </c>
    </row>
    <row r="81" spans="1:2" x14ac:dyDescent="0.25">
      <c r="A81" s="12">
        <v>44844</v>
      </c>
      <c r="B81" s="18">
        <v>6.28</v>
      </c>
    </row>
    <row r="82" spans="1:2" x14ac:dyDescent="0.25">
      <c r="A82" s="12">
        <v>44837</v>
      </c>
      <c r="B82" s="18">
        <v>8.09</v>
      </c>
    </row>
    <row r="83" spans="1:2" x14ac:dyDescent="0.25">
      <c r="A83" s="12">
        <v>44830</v>
      </c>
      <c r="B83" s="18">
        <v>6.63</v>
      </c>
    </row>
    <row r="84" spans="1:2" x14ac:dyDescent="0.25">
      <c r="A84" s="12">
        <v>44823</v>
      </c>
      <c r="B84" s="18">
        <v>5.3</v>
      </c>
    </row>
    <row r="85" spans="1:2" x14ac:dyDescent="0.25">
      <c r="A85" s="12">
        <v>44816</v>
      </c>
      <c r="B85" s="18">
        <v>5.81</v>
      </c>
    </row>
    <row r="86" spans="1:2" x14ac:dyDescent="0.25">
      <c r="A86" s="12">
        <v>44809</v>
      </c>
      <c r="B86" s="18">
        <v>5.5</v>
      </c>
    </row>
    <row r="87" spans="1:2" x14ac:dyDescent="0.25">
      <c r="A87" s="12">
        <v>44802</v>
      </c>
      <c r="B87" s="18">
        <v>5.12</v>
      </c>
    </row>
    <row r="88" spans="1:2" x14ac:dyDescent="0.25">
      <c r="A88" s="12">
        <v>44795</v>
      </c>
      <c r="B88" s="18">
        <v>5.88</v>
      </c>
    </row>
    <row r="89" spans="1:2" x14ac:dyDescent="0.25">
      <c r="A89" s="12">
        <v>44788</v>
      </c>
      <c r="B89" s="18">
        <v>5.36</v>
      </c>
    </row>
    <row r="90" spans="1:2" x14ac:dyDescent="0.25">
      <c r="A90" s="12">
        <v>44781</v>
      </c>
      <c r="B90" s="18">
        <v>5.28</v>
      </c>
    </row>
    <row r="91" spans="1:2" x14ac:dyDescent="0.25">
      <c r="A91" s="12">
        <v>44774</v>
      </c>
      <c r="B91" s="18">
        <v>5.33</v>
      </c>
    </row>
    <row r="92" spans="1:2" x14ac:dyDescent="0.25">
      <c r="A92" s="12">
        <v>44767</v>
      </c>
      <c r="B92" s="18">
        <v>5.15</v>
      </c>
    </row>
    <row r="93" spans="1:2" x14ac:dyDescent="0.25">
      <c r="A93" s="12">
        <v>44760</v>
      </c>
      <c r="B93" s="18">
        <v>5.63</v>
      </c>
    </row>
    <row r="94" spans="1:2" x14ac:dyDescent="0.25">
      <c r="A94" s="12">
        <v>44753</v>
      </c>
      <c r="B94" s="18">
        <v>4.8499999999999996</v>
      </c>
    </row>
    <row r="95" spans="1:2" x14ac:dyDescent="0.25">
      <c r="A95" s="12">
        <v>44746</v>
      </c>
      <c r="B95" s="18">
        <v>5.6</v>
      </c>
    </row>
    <row r="96" spans="1:2" x14ac:dyDescent="0.25">
      <c r="A96" s="12">
        <v>44739</v>
      </c>
      <c r="B96" s="18">
        <v>6.02</v>
      </c>
    </row>
    <row r="97" spans="1:2" x14ac:dyDescent="0.25">
      <c r="A97" s="12">
        <v>44732</v>
      </c>
      <c r="B97" s="18">
        <v>6.11</v>
      </c>
    </row>
    <row r="98" spans="1:2" x14ac:dyDescent="0.25">
      <c r="A98" s="12">
        <v>44725</v>
      </c>
      <c r="B98" s="18">
        <v>5.38</v>
      </c>
    </row>
    <row r="99" spans="1:2" x14ac:dyDescent="0.25">
      <c r="A99" s="12">
        <v>44718</v>
      </c>
      <c r="B99" s="18">
        <v>5.7</v>
      </c>
    </row>
    <row r="100" spans="1:2" x14ac:dyDescent="0.25">
      <c r="A100" s="12">
        <v>44711</v>
      </c>
      <c r="B100" s="18">
        <v>5.46</v>
      </c>
    </row>
    <row r="101" spans="1:2" x14ac:dyDescent="0.25">
      <c r="A101" s="12">
        <v>44704</v>
      </c>
      <c r="B101" s="18">
        <v>5.3</v>
      </c>
    </row>
    <row r="102" spans="1:2" x14ac:dyDescent="0.25">
      <c r="A102" s="12">
        <v>44697</v>
      </c>
      <c r="B102" s="18">
        <v>5.46</v>
      </c>
    </row>
    <row r="103" spans="1:2" x14ac:dyDescent="0.25">
      <c r="A103" s="12">
        <v>44690</v>
      </c>
      <c r="B103" s="18">
        <v>5.37</v>
      </c>
    </row>
    <row r="104" spans="1:2" x14ac:dyDescent="0.25">
      <c r="A104" s="12">
        <v>44683</v>
      </c>
      <c r="B104" s="18">
        <v>5.0199999999999996</v>
      </c>
    </row>
    <row r="105" spans="1:2" x14ac:dyDescent="0.25">
      <c r="A105" s="12">
        <v>44676</v>
      </c>
      <c r="B105" s="18">
        <v>5.72</v>
      </c>
    </row>
    <row r="106" spans="1:2" x14ac:dyDescent="0.25">
      <c r="A106" s="12">
        <v>44669</v>
      </c>
      <c r="B106" s="18">
        <v>6.07</v>
      </c>
    </row>
    <row r="107" spans="1:2" x14ac:dyDescent="0.25">
      <c r="A107" s="12">
        <v>44662</v>
      </c>
      <c r="B107" s="18">
        <v>6.8</v>
      </c>
    </row>
    <row r="108" spans="1:2" x14ac:dyDescent="0.25">
      <c r="A108" s="12">
        <v>44655</v>
      </c>
      <c r="B108" s="18">
        <v>6.85</v>
      </c>
    </row>
    <row r="109" spans="1:2" x14ac:dyDescent="0.25">
      <c r="A109" s="12">
        <v>44648</v>
      </c>
      <c r="B109" s="18">
        <v>8.08</v>
      </c>
    </row>
    <row r="110" spans="1:2" x14ac:dyDescent="0.25">
      <c r="A110" s="12">
        <v>44641</v>
      </c>
      <c r="B110" s="18">
        <v>8.06</v>
      </c>
    </row>
    <row r="111" spans="1:2" x14ac:dyDescent="0.25">
      <c r="A111" s="12">
        <v>44634</v>
      </c>
      <c r="B111" s="18">
        <v>8.32</v>
      </c>
    </row>
    <row r="112" spans="1:2" x14ac:dyDescent="0.25">
      <c r="A112" s="12">
        <v>44627</v>
      </c>
      <c r="B112" s="18">
        <v>6.73</v>
      </c>
    </row>
    <row r="113" spans="1:2" x14ac:dyDescent="0.25">
      <c r="A113" s="12">
        <v>44620</v>
      </c>
      <c r="B113" s="18">
        <v>9.41</v>
      </c>
    </row>
    <row r="114" spans="1:2" x14ac:dyDescent="0.25">
      <c r="A114" s="12">
        <v>44613</v>
      </c>
      <c r="B114" s="18">
        <v>10.3</v>
      </c>
    </row>
    <row r="115" spans="1:2" x14ac:dyDescent="0.25">
      <c r="A115" s="12">
        <v>44606</v>
      </c>
      <c r="B115" s="18">
        <v>11.12</v>
      </c>
    </row>
    <row r="116" spans="1:2" x14ac:dyDescent="0.25">
      <c r="A116" s="12">
        <v>44599</v>
      </c>
      <c r="B116" s="18">
        <v>10.61</v>
      </c>
    </row>
    <row r="117" spans="1:2" x14ac:dyDescent="0.25">
      <c r="A117" s="12">
        <v>44592</v>
      </c>
      <c r="B117" s="18">
        <v>10.37</v>
      </c>
    </row>
    <row r="118" spans="1:2" x14ac:dyDescent="0.25">
      <c r="A118" s="12">
        <v>44585</v>
      </c>
      <c r="B118" s="18">
        <v>9.9600000000000009</v>
      </c>
    </row>
    <row r="119" spans="1:2" x14ac:dyDescent="0.25">
      <c r="A119" s="12">
        <v>44578</v>
      </c>
      <c r="B119" s="18">
        <v>11.16</v>
      </c>
    </row>
    <row r="120" spans="1:2" x14ac:dyDescent="0.25">
      <c r="A120" s="12">
        <v>44571</v>
      </c>
      <c r="B120" s="18">
        <v>11.1</v>
      </c>
    </row>
    <row r="121" spans="1:2" x14ac:dyDescent="0.25">
      <c r="A121" s="12">
        <v>44564</v>
      </c>
      <c r="B121" s="18">
        <v>9.7100000000000009</v>
      </c>
    </row>
    <row r="122" spans="1:2" x14ac:dyDescent="0.25">
      <c r="A122" s="12">
        <v>44557</v>
      </c>
      <c r="B122" s="18">
        <v>10.18</v>
      </c>
    </row>
    <row r="123" spans="1:2" x14ac:dyDescent="0.25">
      <c r="A123" s="12">
        <v>44550</v>
      </c>
      <c r="B123" s="18">
        <v>10.44</v>
      </c>
    </row>
    <row r="124" spans="1:2" x14ac:dyDescent="0.25">
      <c r="A124" s="12">
        <v>44543</v>
      </c>
      <c r="B124" s="18">
        <v>9.34</v>
      </c>
    </row>
    <row r="125" spans="1:2" x14ac:dyDescent="0.25">
      <c r="A125" s="12">
        <v>44536</v>
      </c>
      <c r="B125" s="18">
        <v>10.220000000000001</v>
      </c>
    </row>
    <row r="126" spans="1:2" x14ac:dyDescent="0.25">
      <c r="A126" s="12">
        <v>44529</v>
      </c>
      <c r="B126" s="18">
        <v>9.2899999999999991</v>
      </c>
    </row>
    <row r="127" spans="1:2" x14ac:dyDescent="0.25">
      <c r="A127" s="12">
        <v>44522</v>
      </c>
      <c r="B127" s="18">
        <v>10.4</v>
      </c>
    </row>
    <row r="128" spans="1:2" x14ac:dyDescent="0.25">
      <c r="A128" s="12">
        <v>44515</v>
      </c>
      <c r="B128" s="18">
        <v>10.94</v>
      </c>
    </row>
    <row r="129" spans="1:2" x14ac:dyDescent="0.25">
      <c r="A129" s="12">
        <v>44508</v>
      </c>
      <c r="B129" s="18">
        <v>11.6</v>
      </c>
    </row>
    <row r="130" spans="1:2" x14ac:dyDescent="0.25">
      <c r="A130" s="12">
        <v>44501</v>
      </c>
      <c r="B130" s="18">
        <v>11.47</v>
      </c>
    </row>
    <row r="131" spans="1:2" x14ac:dyDescent="0.25">
      <c r="A131" s="12">
        <v>44494</v>
      </c>
      <c r="B131" s="18">
        <v>10.83</v>
      </c>
    </row>
    <row r="132" spans="1:2" x14ac:dyDescent="0.25">
      <c r="A132" s="12">
        <v>44487</v>
      </c>
      <c r="B132" s="18">
        <v>11.17</v>
      </c>
    </row>
    <row r="133" spans="1:2" x14ac:dyDescent="0.25">
      <c r="A133" s="12">
        <v>44480</v>
      </c>
      <c r="B133" s="18">
        <v>11.12</v>
      </c>
    </row>
    <row r="134" spans="1:2" x14ac:dyDescent="0.25">
      <c r="A134" s="12">
        <v>44473</v>
      </c>
      <c r="B134" s="18">
        <v>10.81</v>
      </c>
    </row>
    <row r="135" spans="1:2" x14ac:dyDescent="0.25">
      <c r="A135" s="12">
        <v>44466</v>
      </c>
      <c r="B135" s="18">
        <v>10.71</v>
      </c>
    </row>
    <row r="136" spans="1:2" x14ac:dyDescent="0.25">
      <c r="A136" s="12">
        <v>44459</v>
      </c>
      <c r="B136" s="18">
        <v>9.9499999999999993</v>
      </c>
    </row>
    <row r="137" spans="1:2" x14ac:dyDescent="0.25">
      <c r="A137" s="12">
        <v>44452</v>
      </c>
      <c r="B137" s="18">
        <v>10.29</v>
      </c>
    </row>
    <row r="138" spans="1:2" x14ac:dyDescent="0.25">
      <c r="A138" s="12">
        <v>44445</v>
      </c>
      <c r="B138" s="18">
        <v>13.08</v>
      </c>
    </row>
    <row r="139" spans="1:2" x14ac:dyDescent="0.25">
      <c r="A139" s="12">
        <v>44438</v>
      </c>
      <c r="B139" s="18">
        <v>13.81</v>
      </c>
    </row>
    <row r="140" spans="1:2" x14ac:dyDescent="0.25">
      <c r="A140" s="12">
        <v>44431</v>
      </c>
      <c r="B140" s="18">
        <v>12.88</v>
      </c>
    </row>
    <row r="141" spans="1:2" x14ac:dyDescent="0.25">
      <c r="A141" s="12">
        <v>44424</v>
      </c>
      <c r="B141" s="18">
        <v>10.84</v>
      </c>
    </row>
    <row r="142" spans="1:2" x14ac:dyDescent="0.25">
      <c r="A142" s="12">
        <v>44417</v>
      </c>
      <c r="B142" s="18">
        <v>12.41</v>
      </c>
    </row>
    <row r="143" spans="1:2" x14ac:dyDescent="0.25">
      <c r="A143" s="12">
        <v>44410</v>
      </c>
      <c r="B143" s="18">
        <v>13.16</v>
      </c>
    </row>
    <row r="144" spans="1:2" x14ac:dyDescent="0.25">
      <c r="A144" s="12">
        <v>44403</v>
      </c>
      <c r="B144" s="18">
        <v>13.92</v>
      </c>
    </row>
    <row r="145" spans="1:2" x14ac:dyDescent="0.25">
      <c r="A145" s="12">
        <v>44396</v>
      </c>
      <c r="B145" s="18">
        <v>14.48</v>
      </c>
    </row>
    <row r="146" spans="1:2" x14ac:dyDescent="0.25">
      <c r="A146" s="12">
        <v>44389</v>
      </c>
      <c r="B146" s="18">
        <v>14.93</v>
      </c>
    </row>
    <row r="147" spans="1:2" x14ac:dyDescent="0.25">
      <c r="A147" s="12">
        <v>44382</v>
      </c>
      <c r="B147" s="18">
        <v>16.120000999999998</v>
      </c>
    </row>
    <row r="148" spans="1:2" x14ac:dyDescent="0.25">
      <c r="A148" s="12">
        <v>44375</v>
      </c>
      <c r="B148" s="18">
        <v>16.82</v>
      </c>
    </row>
    <row r="149" spans="1:2" x14ac:dyDescent="0.25">
      <c r="A149" s="12">
        <v>44368</v>
      </c>
      <c r="B149" s="18">
        <v>16.950001</v>
      </c>
    </row>
    <row r="150" spans="1:2" x14ac:dyDescent="0.25">
      <c r="A150" s="12">
        <v>44361</v>
      </c>
      <c r="B150" s="18">
        <v>17.32</v>
      </c>
    </row>
    <row r="151" spans="1:2" x14ac:dyDescent="0.25">
      <c r="A151" s="12">
        <v>44354</v>
      </c>
      <c r="B151" s="18">
        <v>17.48</v>
      </c>
    </row>
    <row r="152" spans="1:2" x14ac:dyDescent="0.25">
      <c r="A152" s="12">
        <v>44347</v>
      </c>
      <c r="B152" s="18">
        <v>17.07</v>
      </c>
    </row>
    <row r="153" spans="1:2" x14ac:dyDescent="0.25">
      <c r="A153" s="12">
        <v>44340</v>
      </c>
      <c r="B153" s="18">
        <v>17.190000999999999</v>
      </c>
    </row>
    <row r="154" spans="1:2" x14ac:dyDescent="0.25">
      <c r="A154" s="12">
        <v>44333</v>
      </c>
      <c r="B154" s="18">
        <v>17.34</v>
      </c>
    </row>
    <row r="155" spans="1:2" x14ac:dyDescent="0.25">
      <c r="A155" s="12">
        <v>44326</v>
      </c>
      <c r="B155" s="18">
        <v>17.639999</v>
      </c>
    </row>
    <row r="156" spans="1:2" x14ac:dyDescent="0.25">
      <c r="A156" s="12">
        <v>44319</v>
      </c>
      <c r="B156" s="18">
        <v>18.209999</v>
      </c>
    </row>
    <row r="157" spans="1:2" x14ac:dyDescent="0.25">
      <c r="A157" s="12">
        <v>44312</v>
      </c>
      <c r="B157" s="18">
        <v>19.290001</v>
      </c>
    </row>
    <row r="158" spans="1:2" x14ac:dyDescent="0.25">
      <c r="A158" s="12">
        <v>44305</v>
      </c>
      <c r="B158" s="18">
        <v>18.77</v>
      </c>
    </row>
    <row r="159" spans="1:2" x14ac:dyDescent="0.25">
      <c r="A159" s="12">
        <v>44298</v>
      </c>
      <c r="B159" s="18">
        <v>19.360001</v>
      </c>
    </row>
    <row r="160" spans="1:2" x14ac:dyDescent="0.25">
      <c r="A160" s="12">
        <v>44291</v>
      </c>
      <c r="B160" s="18">
        <v>20.309999000000001</v>
      </c>
    </row>
    <row r="161" spans="1:2" x14ac:dyDescent="0.25">
      <c r="A161" s="12">
        <v>44284</v>
      </c>
      <c r="B161" s="18">
        <v>20.280000999999999</v>
      </c>
    </row>
    <row r="162" spans="1:2" x14ac:dyDescent="0.25">
      <c r="A162" s="12">
        <v>44277</v>
      </c>
      <c r="B162" s="18">
        <v>19.59</v>
      </c>
    </row>
    <row r="163" spans="1:2" x14ac:dyDescent="0.25">
      <c r="A163" s="12">
        <v>44270</v>
      </c>
      <c r="B163" s="18">
        <v>21.08</v>
      </c>
    </row>
    <row r="164" spans="1:2" x14ac:dyDescent="0.25">
      <c r="A164" s="12">
        <v>44263</v>
      </c>
      <c r="B164" s="18">
        <v>20.83</v>
      </c>
    </row>
    <row r="165" spans="1:2" x14ac:dyDescent="0.25">
      <c r="A165" s="12">
        <v>44256</v>
      </c>
      <c r="B165" s="18">
        <v>21.91</v>
      </c>
    </row>
    <row r="166" spans="1:2" x14ac:dyDescent="0.25">
      <c r="A166" s="12">
        <v>44249</v>
      </c>
      <c r="B166" s="18">
        <v>21.66</v>
      </c>
    </row>
    <row r="167" spans="1:2" x14ac:dyDescent="0.25">
      <c r="A167" s="12">
        <v>44242</v>
      </c>
      <c r="B167" s="18">
        <v>18.68</v>
      </c>
    </row>
    <row r="168" spans="1:2" x14ac:dyDescent="0.25">
      <c r="A168" s="12">
        <v>44235</v>
      </c>
      <c r="B168" s="18">
        <v>17.799999</v>
      </c>
    </row>
    <row r="169" spans="1:2" x14ac:dyDescent="0.25">
      <c r="A169" s="12">
        <v>44228</v>
      </c>
      <c r="B169" s="18">
        <v>17.370000999999998</v>
      </c>
    </row>
    <row r="170" spans="1:2" x14ac:dyDescent="0.25">
      <c r="A170" s="12">
        <v>44221</v>
      </c>
      <c r="B170" s="18">
        <v>15.99</v>
      </c>
    </row>
    <row r="171" spans="1:2" x14ac:dyDescent="0.25">
      <c r="A171" s="12">
        <v>44214</v>
      </c>
      <c r="B171" s="18">
        <v>16.360001</v>
      </c>
    </row>
    <row r="172" spans="1:2" x14ac:dyDescent="0.25">
      <c r="A172" s="12">
        <v>44207</v>
      </c>
      <c r="B172" s="18">
        <v>16.43</v>
      </c>
    </row>
    <row r="173" spans="1:2" x14ac:dyDescent="0.25">
      <c r="A173" s="12">
        <v>44200</v>
      </c>
      <c r="B173" s="18">
        <v>18.510000000000002</v>
      </c>
    </row>
    <row r="174" spans="1:2" x14ac:dyDescent="0.25">
      <c r="A174" s="12">
        <v>44193</v>
      </c>
      <c r="B174" s="18">
        <v>18.549999</v>
      </c>
    </row>
    <row r="175" spans="1:2" x14ac:dyDescent="0.25">
      <c r="A175" s="12">
        <v>44186</v>
      </c>
      <c r="B175" s="18">
        <v>18.549999</v>
      </c>
    </row>
    <row r="176" spans="1:2" x14ac:dyDescent="0.25">
      <c r="A176" s="12">
        <v>44179</v>
      </c>
      <c r="B176" s="18">
        <v>18.969999000000001</v>
      </c>
    </row>
    <row r="177" spans="1:2" x14ac:dyDescent="0.25">
      <c r="A177" s="12">
        <v>44172</v>
      </c>
      <c r="B177" s="18">
        <v>18.360001</v>
      </c>
    </row>
    <row r="178" spans="1:2" x14ac:dyDescent="0.25">
      <c r="A178" s="12">
        <v>44165</v>
      </c>
      <c r="B178" s="18">
        <v>19.66</v>
      </c>
    </row>
    <row r="179" spans="1:2" x14ac:dyDescent="0.25">
      <c r="A179" s="12">
        <v>44158</v>
      </c>
      <c r="B179" s="18">
        <v>18.489999999999998</v>
      </c>
    </row>
    <row r="180" spans="1:2" x14ac:dyDescent="0.25">
      <c r="A180" s="12">
        <v>44151</v>
      </c>
      <c r="B180" s="18">
        <v>18.780000999999999</v>
      </c>
    </row>
    <row r="181" spans="1:2" x14ac:dyDescent="0.25">
      <c r="A181" s="12">
        <v>44144</v>
      </c>
      <c r="B181" s="18">
        <v>18.059999000000001</v>
      </c>
    </row>
    <row r="182" spans="1:2" x14ac:dyDescent="0.25">
      <c r="A182" s="12">
        <v>44137</v>
      </c>
      <c r="B182" s="18">
        <v>16.200001</v>
      </c>
    </row>
    <row r="183" spans="1:2" x14ac:dyDescent="0.25">
      <c r="A183" s="12">
        <v>44130</v>
      </c>
      <c r="B183" s="18">
        <v>16.120000999999998</v>
      </c>
    </row>
    <row r="184" spans="1:2" x14ac:dyDescent="0.25">
      <c r="A184" s="12">
        <v>44123</v>
      </c>
      <c r="B184" s="18">
        <v>16.059999000000001</v>
      </c>
    </row>
    <row r="185" spans="1:2" x14ac:dyDescent="0.25">
      <c r="A185" s="12">
        <v>44116</v>
      </c>
      <c r="B185" s="18">
        <v>14.93</v>
      </c>
    </row>
    <row r="186" spans="1:2" x14ac:dyDescent="0.25">
      <c r="A186" s="12">
        <v>44109</v>
      </c>
      <c r="B186" s="18">
        <v>15.44</v>
      </c>
    </row>
    <row r="187" spans="1:2" x14ac:dyDescent="0.25">
      <c r="A187" s="12">
        <v>44102</v>
      </c>
      <c r="B187" s="18">
        <v>16.780000999999999</v>
      </c>
    </row>
    <row r="188" spans="1:2" x14ac:dyDescent="0.25">
      <c r="A188" s="12">
        <v>44095</v>
      </c>
      <c r="B188" s="18">
        <v>16.41</v>
      </c>
    </row>
    <row r="189" spans="1:2" x14ac:dyDescent="0.25">
      <c r="A189" s="12">
        <v>44088</v>
      </c>
      <c r="B189" s="18">
        <v>18.100000000000001</v>
      </c>
    </row>
    <row r="190" spans="1:2" x14ac:dyDescent="0.25">
      <c r="A190" s="12">
        <v>44081</v>
      </c>
      <c r="B190" s="18">
        <v>18.700001</v>
      </c>
    </row>
    <row r="191" spans="1:2" x14ac:dyDescent="0.25">
      <c r="A191" s="12">
        <v>44074</v>
      </c>
      <c r="B191" s="18">
        <v>19.040001</v>
      </c>
    </row>
    <row r="192" spans="1:2" x14ac:dyDescent="0.25">
      <c r="A192" s="12">
        <v>44067</v>
      </c>
      <c r="B192" s="18">
        <v>19.899999999999999</v>
      </c>
    </row>
    <row r="193" spans="1:2" x14ac:dyDescent="0.25">
      <c r="A193" s="12">
        <v>44060</v>
      </c>
      <c r="B193" s="18">
        <v>19.18</v>
      </c>
    </row>
    <row r="194" spans="1:2" x14ac:dyDescent="0.25">
      <c r="A194" s="12">
        <v>44053</v>
      </c>
      <c r="B194" s="18">
        <v>19.489999999999998</v>
      </c>
    </row>
    <row r="195" spans="1:2" x14ac:dyDescent="0.25">
      <c r="A195" s="12">
        <v>44046</v>
      </c>
      <c r="B195" s="18">
        <v>17.370000999999998</v>
      </c>
    </row>
    <row r="196" spans="1:2" x14ac:dyDescent="0.25">
      <c r="A196" s="12">
        <v>44039</v>
      </c>
      <c r="B196" s="18">
        <v>16.459999</v>
      </c>
    </row>
    <row r="197" spans="1:2" x14ac:dyDescent="0.25">
      <c r="A197" s="12">
        <v>44032</v>
      </c>
      <c r="B197" s="18">
        <v>15.25</v>
      </c>
    </row>
    <row r="198" spans="1:2" x14ac:dyDescent="0.25">
      <c r="A198" s="12">
        <v>44025</v>
      </c>
      <c r="B198" s="18">
        <v>17.110001</v>
      </c>
    </row>
    <row r="199" spans="1:2" x14ac:dyDescent="0.25">
      <c r="A199" s="12">
        <v>44018</v>
      </c>
      <c r="B199" s="18">
        <v>15.61</v>
      </c>
    </row>
    <row r="200" spans="1:2" x14ac:dyDescent="0.25">
      <c r="A200" s="12">
        <v>44011</v>
      </c>
      <c r="B200" s="18">
        <v>16.579999999999998</v>
      </c>
    </row>
    <row r="201" spans="1:2" x14ac:dyDescent="0.25">
      <c r="A201" s="12">
        <v>44004</v>
      </c>
      <c r="B201" s="18">
        <v>15.15</v>
      </c>
    </row>
    <row r="202" spans="1:2" x14ac:dyDescent="0.25">
      <c r="A202" s="12">
        <v>43997</v>
      </c>
      <c r="B202" s="18">
        <v>16.440000999999999</v>
      </c>
    </row>
    <row r="203" spans="1:2" x14ac:dyDescent="0.25">
      <c r="A203" s="12">
        <v>43990</v>
      </c>
      <c r="B203" s="18">
        <v>17.799999</v>
      </c>
    </row>
    <row r="204" spans="1:2" x14ac:dyDescent="0.25">
      <c r="A204" s="12">
        <v>43983</v>
      </c>
      <c r="B204" s="18">
        <v>18.75</v>
      </c>
    </row>
    <row r="205" spans="1:2" x14ac:dyDescent="0.25">
      <c r="A205" s="12">
        <v>43976</v>
      </c>
      <c r="B205" s="18">
        <v>16.030000999999999</v>
      </c>
    </row>
    <row r="206" spans="1:2" x14ac:dyDescent="0.25">
      <c r="A206" s="12">
        <v>43969</v>
      </c>
      <c r="B206" s="18">
        <v>14.31</v>
      </c>
    </row>
    <row r="207" spans="1:2" x14ac:dyDescent="0.25">
      <c r="A207" s="12">
        <v>43962</v>
      </c>
      <c r="B207" s="18">
        <v>15.14</v>
      </c>
    </row>
    <row r="208" spans="1:2" x14ac:dyDescent="0.25">
      <c r="A208" s="12">
        <v>43955</v>
      </c>
      <c r="B208" s="18">
        <v>16.739999999999998</v>
      </c>
    </row>
    <row r="209" spans="1:2" x14ac:dyDescent="0.25">
      <c r="A209" s="12">
        <v>43948</v>
      </c>
      <c r="B209" s="18">
        <v>15.07</v>
      </c>
    </row>
    <row r="210" spans="1:2" x14ac:dyDescent="0.25">
      <c r="A210" s="12">
        <v>43941</v>
      </c>
      <c r="B210" s="18">
        <v>15.11</v>
      </c>
    </row>
    <row r="211" spans="1:2" x14ac:dyDescent="0.25">
      <c r="A211" s="12">
        <v>43934</v>
      </c>
      <c r="B211" s="18">
        <v>15</v>
      </c>
    </row>
    <row r="212" spans="1:2" x14ac:dyDescent="0.25">
      <c r="A212" s="12">
        <v>43927</v>
      </c>
      <c r="B212" s="18">
        <v>13.6</v>
      </c>
    </row>
    <row r="213" spans="1:2" x14ac:dyDescent="0.25">
      <c r="A213" s="12">
        <v>43920</v>
      </c>
      <c r="B213" s="18">
        <v>11</v>
      </c>
    </row>
    <row r="214" spans="1:2" x14ac:dyDescent="0.25">
      <c r="A214" s="12">
        <v>43913</v>
      </c>
      <c r="B214" s="18">
        <v>12.26</v>
      </c>
    </row>
    <row r="215" spans="1:2" x14ac:dyDescent="0.25">
      <c r="A215" s="12">
        <v>43906</v>
      </c>
      <c r="B215" s="18">
        <v>13.46</v>
      </c>
    </row>
    <row r="216" spans="1:2" x14ac:dyDescent="0.25">
      <c r="A216" s="12">
        <v>43899</v>
      </c>
      <c r="B216" s="18">
        <v>16.02</v>
      </c>
    </row>
    <row r="217" spans="1:2" x14ac:dyDescent="0.25">
      <c r="A217" s="12">
        <v>43892</v>
      </c>
      <c r="B217" s="18">
        <v>16.73</v>
      </c>
    </row>
    <row r="218" spans="1:2" x14ac:dyDescent="0.25">
      <c r="A218" s="12">
        <v>43885</v>
      </c>
      <c r="B218" s="18">
        <v>17.34</v>
      </c>
    </row>
    <row r="219" spans="1:2" x14ac:dyDescent="0.25">
      <c r="A219" s="12">
        <v>43878</v>
      </c>
      <c r="B219" s="18">
        <v>20.360001</v>
      </c>
    </row>
    <row r="220" spans="1:2" x14ac:dyDescent="0.25">
      <c r="A220" s="12">
        <v>43871</v>
      </c>
      <c r="B220" s="18">
        <v>21.4</v>
      </c>
    </row>
    <row r="221" spans="1:2" x14ac:dyDescent="0.25">
      <c r="A221" s="12">
        <v>43864</v>
      </c>
      <c r="B221" s="18">
        <v>20.260000000000002</v>
      </c>
    </row>
    <row r="222" spans="1:2" x14ac:dyDescent="0.25">
      <c r="A222" s="12">
        <v>43857</v>
      </c>
      <c r="B222" s="18">
        <v>20.170000000000002</v>
      </c>
    </row>
    <row r="223" spans="1:2" x14ac:dyDescent="0.25">
      <c r="A223" s="12">
        <v>43850</v>
      </c>
      <c r="B223" s="18">
        <v>21.24</v>
      </c>
    </row>
    <row r="224" spans="1:2" x14ac:dyDescent="0.25">
      <c r="A224" s="12">
        <v>43843</v>
      </c>
      <c r="B224" s="18">
        <v>25.02</v>
      </c>
    </row>
    <row r="225" spans="1:2" x14ac:dyDescent="0.25">
      <c r="A225" s="12">
        <v>43836</v>
      </c>
      <c r="B225" s="18">
        <v>22.969999000000001</v>
      </c>
    </row>
    <row r="226" spans="1:2" x14ac:dyDescent="0.25">
      <c r="A226" s="12">
        <v>43829</v>
      </c>
      <c r="B226" s="18">
        <v>24.66</v>
      </c>
    </row>
    <row r="227" spans="1:2" x14ac:dyDescent="0.25">
      <c r="A227" s="12">
        <v>43822</v>
      </c>
      <c r="B227" s="18">
        <v>24.370000999999998</v>
      </c>
    </row>
    <row r="228" spans="1:2" x14ac:dyDescent="0.25">
      <c r="A228" s="12">
        <v>43815</v>
      </c>
      <c r="B228" s="18">
        <v>24.1</v>
      </c>
    </row>
    <row r="229" spans="1:2" x14ac:dyDescent="0.25">
      <c r="A229" s="12">
        <v>43808</v>
      </c>
      <c r="B229" s="18">
        <v>23.58</v>
      </c>
    </row>
    <row r="230" spans="1:2" x14ac:dyDescent="0.25">
      <c r="A230" s="12">
        <v>43801</v>
      </c>
      <c r="B230" s="18">
        <v>21.379999000000002</v>
      </c>
    </row>
    <row r="231" spans="1:2" x14ac:dyDescent="0.25">
      <c r="A231" s="12">
        <v>43794</v>
      </c>
      <c r="B231" s="18">
        <v>21.280000999999999</v>
      </c>
    </row>
    <row r="232" spans="1:2" x14ac:dyDescent="0.25">
      <c r="A232" s="12">
        <v>43787</v>
      </c>
      <c r="B232" s="18">
        <v>21.66</v>
      </c>
    </row>
    <row r="233" spans="1:2" x14ac:dyDescent="0.25">
      <c r="A233" s="12">
        <v>43780</v>
      </c>
      <c r="B233" s="18">
        <v>21.860001</v>
      </c>
    </row>
    <row r="234" spans="1:2" x14ac:dyDescent="0.25">
      <c r="A234" s="12">
        <v>43773</v>
      </c>
      <c r="B234" s="18">
        <v>22.190000999999999</v>
      </c>
    </row>
    <row r="235" spans="1:2" x14ac:dyDescent="0.25">
      <c r="A235" s="12">
        <v>43766</v>
      </c>
      <c r="B235" s="18">
        <v>22.18</v>
      </c>
    </row>
    <row r="236" spans="1:2" x14ac:dyDescent="0.25">
      <c r="A236" s="12">
        <v>43759</v>
      </c>
      <c r="B236" s="18">
        <v>22.440000999999999</v>
      </c>
    </row>
    <row r="237" spans="1:2" x14ac:dyDescent="0.25">
      <c r="A237" s="12">
        <v>43752</v>
      </c>
      <c r="B237" s="18">
        <v>20.290001</v>
      </c>
    </row>
    <row r="238" spans="1:2" x14ac:dyDescent="0.25">
      <c r="A238" s="12">
        <v>43745</v>
      </c>
      <c r="B238" s="18">
        <v>20.299999</v>
      </c>
    </row>
    <row r="239" spans="1:2" x14ac:dyDescent="0.25">
      <c r="A239" s="12">
        <v>43738</v>
      </c>
      <c r="B239" s="18">
        <v>19.43</v>
      </c>
    </row>
    <row r="240" spans="1:2" x14ac:dyDescent="0.25">
      <c r="A240" s="12">
        <v>43731</v>
      </c>
      <c r="B240" s="18">
        <v>19.149999999999999</v>
      </c>
    </row>
    <row r="241" spans="1:2" x14ac:dyDescent="0.25">
      <c r="A241" s="12">
        <v>43724</v>
      </c>
      <c r="B241" s="18">
        <v>20.799999</v>
      </c>
    </row>
    <row r="242" spans="1:2" x14ac:dyDescent="0.25">
      <c r="A242" s="12">
        <v>43717</v>
      </c>
      <c r="B242" s="18">
        <v>21.690000999999999</v>
      </c>
    </row>
    <row r="243" spans="1:2" x14ac:dyDescent="0.25">
      <c r="A243" s="12">
        <v>43710</v>
      </c>
      <c r="B243" s="18">
        <v>20.950001</v>
      </c>
    </row>
    <row r="244" spans="1:2" x14ac:dyDescent="0.25">
      <c r="A244" s="12">
        <v>43703</v>
      </c>
      <c r="B244" s="18">
        <v>20.799999</v>
      </c>
    </row>
    <row r="245" spans="1:2" x14ac:dyDescent="0.25">
      <c r="A245" s="12">
        <v>43696</v>
      </c>
      <c r="B245" s="18">
        <v>19.670000000000002</v>
      </c>
    </row>
    <row r="246" spans="1:2" x14ac:dyDescent="0.25">
      <c r="A246" s="12">
        <v>43689</v>
      </c>
      <c r="B246" s="18">
        <v>20.040001</v>
      </c>
    </row>
    <row r="247" spans="1:2" x14ac:dyDescent="0.25">
      <c r="A247" s="12">
        <v>43682</v>
      </c>
      <c r="B247" s="18">
        <v>20.149999999999999</v>
      </c>
    </row>
    <row r="248" spans="1:2" x14ac:dyDescent="0.25">
      <c r="A248" s="12">
        <v>43675</v>
      </c>
      <c r="B248" s="18">
        <v>20.950001</v>
      </c>
    </row>
    <row r="249" spans="1:2" x14ac:dyDescent="0.25">
      <c r="A249" s="12">
        <v>43668</v>
      </c>
      <c r="B249" s="18">
        <v>23.959999</v>
      </c>
    </row>
    <row r="250" spans="1:2" x14ac:dyDescent="0.25">
      <c r="A250" s="12">
        <v>43661</v>
      </c>
      <c r="B250" s="18">
        <v>24.42</v>
      </c>
    </row>
    <row r="251" spans="1:2" x14ac:dyDescent="0.25">
      <c r="A251" s="12">
        <v>43654</v>
      </c>
      <c r="B251" s="18">
        <v>23.75</v>
      </c>
    </row>
    <row r="252" spans="1:2" x14ac:dyDescent="0.25">
      <c r="A252" s="12">
        <v>43647</v>
      </c>
      <c r="B252" s="18">
        <v>23.530000999999999</v>
      </c>
    </row>
    <row r="253" spans="1:2" x14ac:dyDescent="0.25">
      <c r="A253" s="12">
        <v>43640</v>
      </c>
      <c r="B253" s="18">
        <v>21.719999000000001</v>
      </c>
    </row>
    <row r="254" spans="1:2" x14ac:dyDescent="0.25">
      <c r="A254" s="12">
        <v>43633</v>
      </c>
      <c r="B254" s="18">
        <v>21.620000999999998</v>
      </c>
    </row>
    <row r="255" spans="1:2" x14ac:dyDescent="0.25">
      <c r="A255" s="12">
        <v>43626</v>
      </c>
      <c r="B255" s="18">
        <v>20.040001</v>
      </c>
    </row>
    <row r="256" spans="1:2" x14ac:dyDescent="0.25">
      <c r="A256" s="12">
        <v>43619</v>
      </c>
      <c r="B256" s="18">
        <v>19.370000999999998</v>
      </c>
    </row>
    <row r="257" spans="1:2" x14ac:dyDescent="0.25">
      <c r="A257" s="12">
        <v>43612</v>
      </c>
      <c r="B257" s="18">
        <v>19.299999</v>
      </c>
    </row>
    <row r="258" spans="1:2" x14ac:dyDescent="0.25">
      <c r="A258" s="12">
        <v>43605</v>
      </c>
      <c r="B258" s="18">
        <v>20.549999</v>
      </c>
    </row>
    <row r="259" spans="1:2" x14ac:dyDescent="0.25">
      <c r="A259" s="12">
        <v>43598</v>
      </c>
      <c r="B259" s="18">
        <v>20.49</v>
      </c>
    </row>
    <row r="260" spans="1:2" x14ac:dyDescent="0.25">
      <c r="A260" s="12">
        <v>43591</v>
      </c>
      <c r="B260" s="18">
        <v>22.219999000000001</v>
      </c>
    </row>
    <row r="261" spans="1:2" x14ac:dyDescent="0.25">
      <c r="A261" s="12">
        <v>43584</v>
      </c>
      <c r="B261" s="18">
        <v>25.33</v>
      </c>
    </row>
    <row r="262" spans="1:2" x14ac:dyDescent="0.25">
      <c r="A262" s="12">
        <v>43577</v>
      </c>
      <c r="B262" s="18">
        <v>26.620000999999998</v>
      </c>
    </row>
    <row r="263" spans="1:2" x14ac:dyDescent="0.25">
      <c r="A263" s="12">
        <v>43570</v>
      </c>
      <c r="B263" s="18">
        <v>25.790001</v>
      </c>
    </row>
    <row r="264" spans="1:2" x14ac:dyDescent="0.25">
      <c r="A264" s="12">
        <v>43563</v>
      </c>
      <c r="B264" s="18">
        <v>25.66</v>
      </c>
    </row>
    <row r="265" spans="1:2" x14ac:dyDescent="0.25">
      <c r="A265" s="12">
        <v>43556</v>
      </c>
      <c r="B265" s="18">
        <v>25.1</v>
      </c>
    </row>
    <row r="266" spans="1:2" x14ac:dyDescent="0.25">
      <c r="A266" s="12">
        <v>43549</v>
      </c>
      <c r="B266" s="18">
        <v>22.59</v>
      </c>
    </row>
    <row r="267" spans="1:2" x14ac:dyDescent="0.25">
      <c r="A267" s="12">
        <v>43542</v>
      </c>
      <c r="B267" s="18">
        <v>21.620000999999998</v>
      </c>
    </row>
    <row r="268" spans="1:2" x14ac:dyDescent="0.25">
      <c r="A268" s="12">
        <v>43535</v>
      </c>
      <c r="B268" s="18">
        <v>22.67</v>
      </c>
    </row>
    <row r="269" spans="1:2" x14ac:dyDescent="0.25">
      <c r="A269" s="12">
        <v>43528</v>
      </c>
      <c r="B269" s="18">
        <v>22.41</v>
      </c>
    </row>
    <row r="270" spans="1:2" x14ac:dyDescent="0.25">
      <c r="A270" s="12">
        <v>43521</v>
      </c>
      <c r="B270" s="18">
        <v>23.1</v>
      </c>
    </row>
    <row r="271" spans="1:2" x14ac:dyDescent="0.25">
      <c r="A271" s="12">
        <v>43514</v>
      </c>
      <c r="B271" s="18">
        <v>23.719999000000001</v>
      </c>
    </row>
    <row r="272" spans="1:2" x14ac:dyDescent="0.25">
      <c r="A272" s="12">
        <v>43507</v>
      </c>
      <c r="B272" s="18">
        <v>21.74</v>
      </c>
    </row>
    <row r="273" spans="1:2" x14ac:dyDescent="0.25">
      <c r="A273" s="12">
        <v>43500</v>
      </c>
      <c r="B273" s="18">
        <v>21.940000999999999</v>
      </c>
    </row>
    <row r="274" spans="1:2" x14ac:dyDescent="0.25">
      <c r="A274" s="12">
        <v>43493</v>
      </c>
      <c r="B274" s="18">
        <v>22.15</v>
      </c>
    </row>
    <row r="275" spans="1:2" x14ac:dyDescent="0.25">
      <c r="A275" s="12">
        <v>43486</v>
      </c>
      <c r="B275" s="18">
        <v>21.639999</v>
      </c>
    </row>
    <row r="276" spans="1:2" x14ac:dyDescent="0.25">
      <c r="A276" s="12">
        <v>43479</v>
      </c>
      <c r="B276" s="18">
        <v>21.200001</v>
      </c>
    </row>
    <row r="277" spans="1:2" x14ac:dyDescent="0.25">
      <c r="A277" s="12">
        <v>43472</v>
      </c>
      <c r="B277" s="18">
        <v>19.75</v>
      </c>
    </row>
    <row r="278" spans="1:2" x14ac:dyDescent="0.25">
      <c r="A278" s="12">
        <v>43465</v>
      </c>
      <c r="B278" s="18">
        <v>19.34</v>
      </c>
    </row>
    <row r="279" spans="1:2" x14ac:dyDescent="0.25">
      <c r="A279" s="12">
        <v>43458</v>
      </c>
      <c r="B279" s="18">
        <v>17.52</v>
      </c>
    </row>
    <row r="280" spans="1:2" x14ac:dyDescent="0.25">
      <c r="A280" s="12">
        <v>43451</v>
      </c>
      <c r="B280" s="18">
        <v>16.700001</v>
      </c>
    </row>
    <row r="281" spans="1:2" x14ac:dyDescent="0.25">
      <c r="A281" s="12">
        <v>43444</v>
      </c>
      <c r="B281" s="18">
        <v>17.579999999999998</v>
      </c>
    </row>
    <row r="282" spans="1:2" x14ac:dyDescent="0.25">
      <c r="A282" s="12">
        <v>43437</v>
      </c>
      <c r="B282" s="18">
        <v>17.040001</v>
      </c>
    </row>
    <row r="283" spans="1:2" x14ac:dyDescent="0.25">
      <c r="A283" s="12">
        <v>43430</v>
      </c>
      <c r="B283" s="18">
        <v>18.07</v>
      </c>
    </row>
    <row r="284" spans="1:2" x14ac:dyDescent="0.25">
      <c r="A284" s="12">
        <v>43423</v>
      </c>
      <c r="B284" s="18">
        <v>16.969999000000001</v>
      </c>
    </row>
    <row r="285" spans="1:2" x14ac:dyDescent="0.25">
      <c r="A285" s="12">
        <v>43416</v>
      </c>
      <c r="B285" s="18">
        <v>16.920000000000002</v>
      </c>
    </row>
    <row r="286" spans="1:2" x14ac:dyDescent="0.25">
      <c r="A286" s="12">
        <v>43409</v>
      </c>
      <c r="B286" s="18">
        <v>15.6</v>
      </c>
    </row>
    <row r="287" spans="1:2" x14ac:dyDescent="0.25">
      <c r="A287" s="12">
        <v>43402</v>
      </c>
      <c r="B287" s="18">
        <v>18.719999000000001</v>
      </c>
    </row>
    <row r="288" spans="1:2" x14ac:dyDescent="0.25">
      <c r="A288" s="12">
        <v>43395</v>
      </c>
      <c r="B288" s="18">
        <v>16.540001</v>
      </c>
    </row>
    <row r="289" spans="1:2" x14ac:dyDescent="0.25">
      <c r="A289" s="12">
        <v>43388</v>
      </c>
      <c r="B289" s="18">
        <v>17.780000999999999</v>
      </c>
    </row>
    <row r="290" spans="1:2" x14ac:dyDescent="0.25">
      <c r="A290" s="12">
        <v>43381</v>
      </c>
      <c r="B290" s="18">
        <v>18.84</v>
      </c>
    </row>
    <row r="291" spans="1:2" x14ac:dyDescent="0.25">
      <c r="A291" s="12">
        <v>43374</v>
      </c>
      <c r="B291" s="18">
        <v>19.82</v>
      </c>
    </row>
    <row r="292" spans="1:2" x14ac:dyDescent="0.25">
      <c r="A292" s="12">
        <v>43367</v>
      </c>
      <c r="B292" s="18">
        <v>21.15</v>
      </c>
    </row>
    <row r="293" spans="1:2" x14ac:dyDescent="0.25">
      <c r="A293" s="12">
        <v>43360</v>
      </c>
      <c r="B293" s="18">
        <v>22.07</v>
      </c>
    </row>
    <row r="294" spans="1:2" x14ac:dyDescent="0.25">
      <c r="A294" s="12">
        <v>43353</v>
      </c>
      <c r="B294" s="18">
        <v>20.84</v>
      </c>
    </row>
    <row r="295" spans="1:2" x14ac:dyDescent="0.25">
      <c r="A295" s="12">
        <v>43346</v>
      </c>
      <c r="B295" s="18">
        <v>21.139999</v>
      </c>
    </row>
    <row r="296" spans="1:2" x14ac:dyDescent="0.25">
      <c r="A296" s="12">
        <v>43339</v>
      </c>
      <c r="B296" s="18">
        <v>23.879999000000002</v>
      </c>
    </row>
    <row r="297" spans="1:2" x14ac:dyDescent="0.25">
      <c r="A297" s="12">
        <v>43332</v>
      </c>
      <c r="B297" s="18">
        <v>23.51</v>
      </c>
    </row>
    <row r="298" spans="1:2" x14ac:dyDescent="0.25">
      <c r="A298" s="12">
        <v>43325</v>
      </c>
      <c r="B298" s="18">
        <v>22.1</v>
      </c>
    </row>
    <row r="299" spans="1:2" x14ac:dyDescent="0.25">
      <c r="A299" s="12">
        <v>43318</v>
      </c>
      <c r="B299" s="18">
        <v>22.58</v>
      </c>
    </row>
    <row r="300" spans="1:2" x14ac:dyDescent="0.25">
      <c r="A300" s="12">
        <v>43311</v>
      </c>
      <c r="B300" s="18">
        <v>23.65</v>
      </c>
    </row>
    <row r="301" spans="1:2" x14ac:dyDescent="0.25">
      <c r="A301" s="12">
        <v>43304</v>
      </c>
      <c r="B301" s="18">
        <v>24.26</v>
      </c>
    </row>
    <row r="302" spans="1:2" x14ac:dyDescent="0.25">
      <c r="A302" s="12">
        <v>43297</v>
      </c>
      <c r="B302" s="18">
        <v>24.35</v>
      </c>
    </row>
    <row r="303" spans="1:2" x14ac:dyDescent="0.25">
      <c r="A303" s="12">
        <v>43290</v>
      </c>
      <c r="B303" s="18">
        <v>24.91</v>
      </c>
    </row>
    <row r="304" spans="1:2" x14ac:dyDescent="0.25">
      <c r="A304" s="12">
        <v>43283</v>
      </c>
      <c r="B304" s="18">
        <v>24.84</v>
      </c>
    </row>
    <row r="305" spans="1:2" x14ac:dyDescent="0.25">
      <c r="A305" s="12">
        <v>43276</v>
      </c>
      <c r="B305" s="18">
        <v>28</v>
      </c>
    </row>
    <row r="306" spans="1:2" x14ac:dyDescent="0.25">
      <c r="A306" s="12">
        <v>43269</v>
      </c>
      <c r="B306" s="18">
        <v>29.91</v>
      </c>
    </row>
    <row r="307" spans="1:2" x14ac:dyDescent="0.25">
      <c r="A307" s="12">
        <v>43262</v>
      </c>
      <c r="B307" s="18">
        <v>29.700001</v>
      </c>
    </row>
    <row r="308" spans="1:2" x14ac:dyDescent="0.25">
      <c r="A308" s="12">
        <v>43255</v>
      </c>
      <c r="B308" s="18">
        <v>29.65</v>
      </c>
    </row>
    <row r="309" spans="1:2" x14ac:dyDescent="0.25">
      <c r="A309" s="12">
        <v>43248</v>
      </c>
      <c r="B309" s="18">
        <v>32.310001</v>
      </c>
    </row>
    <row r="310" spans="1:2" x14ac:dyDescent="0.25">
      <c r="A310" s="12">
        <v>43241</v>
      </c>
      <c r="B310" s="18">
        <v>32.459999000000003</v>
      </c>
    </row>
    <row r="311" spans="1:2" x14ac:dyDescent="0.25">
      <c r="A311" s="12">
        <v>43234</v>
      </c>
      <c r="B311" s="18">
        <v>30.709999</v>
      </c>
    </row>
    <row r="312" spans="1:2" x14ac:dyDescent="0.25">
      <c r="A312" s="12">
        <v>43227</v>
      </c>
      <c r="B312" s="18">
        <v>31.42</v>
      </c>
    </row>
    <row r="313" spans="1:2" x14ac:dyDescent="0.25">
      <c r="A313" s="12">
        <v>43220</v>
      </c>
      <c r="B313" s="18">
        <v>32.619999</v>
      </c>
    </row>
    <row r="314" spans="1:2" x14ac:dyDescent="0.25">
      <c r="A314" s="12">
        <v>43213</v>
      </c>
      <c r="B314" s="18">
        <v>30.51</v>
      </c>
    </row>
    <row r="315" spans="1:2" x14ac:dyDescent="0.25">
      <c r="A315" s="12">
        <v>43206</v>
      </c>
      <c r="B315" s="18">
        <v>31.41</v>
      </c>
    </row>
    <row r="316" spans="1:2" x14ac:dyDescent="0.25">
      <c r="A316" s="12">
        <v>43199</v>
      </c>
      <c r="B316" s="18">
        <v>30.889999</v>
      </c>
    </row>
    <row r="317" spans="1:2" x14ac:dyDescent="0.25">
      <c r="A317" s="12">
        <v>43192</v>
      </c>
      <c r="B317" s="18">
        <v>28.370000999999998</v>
      </c>
    </row>
    <row r="318" spans="1:2" x14ac:dyDescent="0.25">
      <c r="A318" s="12">
        <v>43185</v>
      </c>
      <c r="B318" s="18">
        <v>28.98</v>
      </c>
    </row>
    <row r="319" spans="1:2" x14ac:dyDescent="0.25">
      <c r="A319" s="12">
        <v>43178</v>
      </c>
      <c r="B319" s="18">
        <v>27.129999000000002</v>
      </c>
    </row>
    <row r="320" spans="1:2" x14ac:dyDescent="0.25">
      <c r="A320" s="12">
        <v>43171</v>
      </c>
      <c r="B320" s="18">
        <v>27.450001</v>
      </c>
    </row>
    <row r="321" spans="1:2" x14ac:dyDescent="0.25">
      <c r="A321" s="12">
        <v>43164</v>
      </c>
      <c r="B321" s="18">
        <v>28.48</v>
      </c>
    </row>
    <row r="322" spans="1:2" x14ac:dyDescent="0.25">
      <c r="A322" s="12">
        <v>43157</v>
      </c>
      <c r="B322" s="18">
        <v>26.5</v>
      </c>
    </row>
    <row r="323" spans="1:2" x14ac:dyDescent="0.25">
      <c r="A323" s="12">
        <v>43150</v>
      </c>
      <c r="B323" s="18">
        <v>28.27</v>
      </c>
    </row>
    <row r="324" spans="1:2" x14ac:dyDescent="0.25">
      <c r="A324" s="12">
        <v>43143</v>
      </c>
      <c r="B324" s="18">
        <v>28.139999</v>
      </c>
    </row>
    <row r="325" spans="1:2" x14ac:dyDescent="0.25">
      <c r="A325" s="12">
        <v>43136</v>
      </c>
      <c r="B325" s="18">
        <v>26.35</v>
      </c>
    </row>
    <row r="326" spans="1:2" x14ac:dyDescent="0.25">
      <c r="A326" s="12">
        <v>43129</v>
      </c>
      <c r="B326" s="18">
        <v>28.83</v>
      </c>
    </row>
    <row r="327" spans="1:2" x14ac:dyDescent="0.25">
      <c r="A327" s="12">
        <v>43122</v>
      </c>
      <c r="B327" s="18">
        <v>28.469999000000001</v>
      </c>
    </row>
    <row r="328" spans="1:2" x14ac:dyDescent="0.25">
      <c r="A328" s="12">
        <v>43115</v>
      </c>
      <c r="B328" s="18">
        <v>29.17</v>
      </c>
    </row>
    <row r="329" spans="1:2" x14ac:dyDescent="0.25">
      <c r="A329" s="12">
        <v>43108</v>
      </c>
      <c r="B329" s="18">
        <v>27.01</v>
      </c>
    </row>
    <row r="330" spans="1:2" x14ac:dyDescent="0.25">
      <c r="A330" s="12">
        <v>43101</v>
      </c>
      <c r="B330" s="18">
        <v>27.75</v>
      </c>
    </row>
    <row r="331" spans="1:2" x14ac:dyDescent="0.25">
      <c r="A331" s="12">
        <v>43094</v>
      </c>
      <c r="B331" s="18">
        <v>29.040001</v>
      </c>
    </row>
    <row r="332" spans="1:2" x14ac:dyDescent="0.25">
      <c r="A332" s="12">
        <v>43087</v>
      </c>
      <c r="B332" s="18">
        <v>28.459999</v>
      </c>
    </row>
    <row r="333" spans="1:2" x14ac:dyDescent="0.25">
      <c r="A333" s="12">
        <v>43080</v>
      </c>
      <c r="B333" s="18">
        <v>27.049999</v>
      </c>
    </row>
    <row r="334" spans="1:2" x14ac:dyDescent="0.25">
      <c r="A334" s="12">
        <v>43073</v>
      </c>
      <c r="B334" s="18">
        <v>25.85</v>
      </c>
    </row>
    <row r="335" spans="1:2" x14ac:dyDescent="0.25">
      <c r="A335" s="12">
        <v>43066</v>
      </c>
      <c r="B335" s="18">
        <v>26.559999000000001</v>
      </c>
    </row>
    <row r="336" spans="1:2" x14ac:dyDescent="0.25">
      <c r="A336" s="12">
        <v>43059</v>
      </c>
      <c r="B336" s="18">
        <v>26.5</v>
      </c>
    </row>
    <row r="337" spans="1:2" x14ac:dyDescent="0.25">
      <c r="A337" s="12">
        <v>43052</v>
      </c>
      <c r="B337" s="18">
        <v>25.450001</v>
      </c>
    </row>
    <row r="338" spans="1:2" x14ac:dyDescent="0.25">
      <c r="A338" s="12">
        <v>43045</v>
      </c>
      <c r="B338" s="18">
        <v>25.200001</v>
      </c>
    </row>
    <row r="339" spans="1:2" x14ac:dyDescent="0.25">
      <c r="A339" s="12">
        <v>43038</v>
      </c>
      <c r="B339" s="18">
        <v>25.91</v>
      </c>
    </row>
    <row r="340" spans="1:2" x14ac:dyDescent="0.25">
      <c r="A340" s="12">
        <v>43031</v>
      </c>
      <c r="B340" s="18">
        <v>23.280000999999999</v>
      </c>
    </row>
    <row r="341" spans="1:2" x14ac:dyDescent="0.25">
      <c r="A341" s="12">
        <v>43024</v>
      </c>
      <c r="B341" s="18">
        <v>23.91</v>
      </c>
    </row>
    <row r="342" spans="1:2" x14ac:dyDescent="0.25">
      <c r="A342" s="12">
        <v>43017</v>
      </c>
      <c r="B342" s="18">
        <v>23.700001</v>
      </c>
    </row>
    <row r="343" spans="1:2" x14ac:dyDescent="0.25">
      <c r="A343" s="12">
        <v>43010</v>
      </c>
      <c r="B343" s="18">
        <v>23.57</v>
      </c>
    </row>
    <row r="344" spans="1:2" x14ac:dyDescent="0.25">
      <c r="A344" s="12">
        <v>43003</v>
      </c>
      <c r="B344" s="18">
        <v>24.120000999999998</v>
      </c>
    </row>
    <row r="345" spans="1:2" x14ac:dyDescent="0.25">
      <c r="A345" s="12">
        <v>42996</v>
      </c>
      <c r="B345" s="18">
        <v>23.530000999999999</v>
      </c>
    </row>
    <row r="346" spans="1:2" x14ac:dyDescent="0.25">
      <c r="A346" s="12">
        <v>42989</v>
      </c>
      <c r="B346" s="18">
        <v>22.6</v>
      </c>
    </row>
    <row r="347" spans="1:2" x14ac:dyDescent="0.25">
      <c r="A347" s="12">
        <v>42982</v>
      </c>
      <c r="B347" s="18">
        <v>22.84</v>
      </c>
    </row>
    <row r="348" spans="1:2" x14ac:dyDescent="0.25">
      <c r="A348" s="12">
        <v>42975</v>
      </c>
      <c r="B348" s="18">
        <v>22.200001</v>
      </c>
    </row>
    <row r="349" spans="1:2" x14ac:dyDescent="0.25">
      <c r="A349" s="12">
        <v>42968</v>
      </c>
      <c r="B349" s="18">
        <v>20.85</v>
      </c>
    </row>
    <row r="350" spans="1:2" x14ac:dyDescent="0.25">
      <c r="A350" s="12">
        <v>42961</v>
      </c>
      <c r="B350" s="18">
        <v>20.639999</v>
      </c>
    </row>
    <row r="351" spans="1:2" x14ac:dyDescent="0.25">
      <c r="A351" s="12">
        <v>42954</v>
      </c>
      <c r="B351" s="18">
        <v>20.100000000000001</v>
      </c>
    </row>
    <row r="352" spans="1:2" x14ac:dyDescent="0.25">
      <c r="A352" s="12">
        <v>42947</v>
      </c>
      <c r="B352" s="18">
        <v>20.239999999999998</v>
      </c>
    </row>
    <row r="353" spans="1:2" x14ac:dyDescent="0.25">
      <c r="A353" s="12">
        <v>42940</v>
      </c>
      <c r="B353" s="18">
        <v>20.32</v>
      </c>
    </row>
    <row r="354" spans="1:2" x14ac:dyDescent="0.25">
      <c r="A354" s="12">
        <v>42933</v>
      </c>
      <c r="B354" s="18">
        <v>21.76</v>
      </c>
    </row>
    <row r="355" spans="1:2" x14ac:dyDescent="0.25">
      <c r="A355" s="12">
        <v>42926</v>
      </c>
      <c r="B355" s="18">
        <v>21.200001</v>
      </c>
    </row>
    <row r="356" spans="1:2" x14ac:dyDescent="0.25">
      <c r="A356" s="12">
        <v>42919</v>
      </c>
      <c r="B356" s="18">
        <v>21.68</v>
      </c>
    </row>
    <row r="357" spans="1:2" x14ac:dyDescent="0.25">
      <c r="A357" s="12">
        <v>42912</v>
      </c>
      <c r="B357" s="18">
        <v>22.450001</v>
      </c>
    </row>
    <row r="358" spans="1:2" x14ac:dyDescent="0.25">
      <c r="A358" s="12">
        <v>42905</v>
      </c>
      <c r="B358" s="18">
        <v>23.530000999999999</v>
      </c>
    </row>
    <row r="359" spans="1:2" x14ac:dyDescent="0.25">
      <c r="A359" s="12">
        <v>42898</v>
      </c>
      <c r="B359" s="18">
        <v>22.700001</v>
      </c>
    </row>
    <row r="360" spans="1:2" x14ac:dyDescent="0.25">
      <c r="A360" s="12">
        <v>42891</v>
      </c>
      <c r="B360" s="18">
        <v>22.530000999999999</v>
      </c>
    </row>
    <row r="361" spans="1:2" x14ac:dyDescent="0.25">
      <c r="A361" s="12">
        <v>42884</v>
      </c>
      <c r="B361" s="18">
        <v>22.450001</v>
      </c>
    </row>
    <row r="362" spans="1:2" x14ac:dyDescent="0.25">
      <c r="A362" s="12">
        <v>42877</v>
      </c>
      <c r="B362" s="18">
        <v>21.950001</v>
      </c>
    </row>
    <row r="363" spans="1:2" x14ac:dyDescent="0.25">
      <c r="A363" s="12">
        <v>42870</v>
      </c>
      <c r="B363" s="18">
        <v>21.1</v>
      </c>
    </row>
    <row r="364" spans="1:2" x14ac:dyDescent="0.25">
      <c r="A364" s="12">
        <v>42863</v>
      </c>
      <c r="B364" s="18">
        <v>22.08</v>
      </c>
    </row>
    <row r="365" spans="1:2" x14ac:dyDescent="0.25">
      <c r="A365" s="12">
        <v>42856</v>
      </c>
      <c r="B365" s="18">
        <v>22.34</v>
      </c>
    </row>
    <row r="366" spans="1:2" x14ac:dyDescent="0.25">
      <c r="A366" s="12">
        <v>42849</v>
      </c>
      <c r="B366" s="18">
        <v>21.950001</v>
      </c>
    </row>
    <row r="367" spans="1:2" x14ac:dyDescent="0.25">
      <c r="A367" s="12">
        <v>42842</v>
      </c>
      <c r="B367" s="18">
        <v>20.549999</v>
      </c>
    </row>
    <row r="368" spans="1:2" x14ac:dyDescent="0.25">
      <c r="A368" s="12">
        <v>42835</v>
      </c>
      <c r="B368" s="18">
        <v>19.790001</v>
      </c>
    </row>
    <row r="369" spans="1:2" x14ac:dyDescent="0.25">
      <c r="A369" s="12">
        <v>42828</v>
      </c>
      <c r="B369" s="18">
        <v>19.43</v>
      </c>
    </row>
    <row r="370" spans="1:2" x14ac:dyDescent="0.25">
      <c r="A370" s="12">
        <v>42821</v>
      </c>
      <c r="B370" s="18">
        <v>18.540001</v>
      </c>
    </row>
    <row r="371" spans="1:2" x14ac:dyDescent="0.25">
      <c r="A371" s="12">
        <v>42814</v>
      </c>
      <c r="B371" s="18">
        <v>18.719999000000001</v>
      </c>
    </row>
    <row r="372" spans="1:2" x14ac:dyDescent="0.25">
      <c r="A372" s="12">
        <v>42807</v>
      </c>
      <c r="B372" s="18">
        <v>18.549999</v>
      </c>
    </row>
    <row r="373" spans="1:2" x14ac:dyDescent="0.25">
      <c r="A373" s="12">
        <v>42800</v>
      </c>
      <c r="B373" s="18">
        <v>16.5</v>
      </c>
    </row>
    <row r="374" spans="1:2" x14ac:dyDescent="0.25">
      <c r="A374" s="12">
        <v>42793</v>
      </c>
      <c r="B374" s="18">
        <v>16.950001</v>
      </c>
    </row>
    <row r="375" spans="1:2" x14ac:dyDescent="0.25">
      <c r="A375" s="12">
        <v>42786</v>
      </c>
      <c r="B375" s="18">
        <v>16.059999000000001</v>
      </c>
    </row>
    <row r="376" spans="1:2" x14ac:dyDescent="0.25">
      <c r="A376" s="12">
        <v>42779</v>
      </c>
      <c r="B376" s="18">
        <v>16.989999999999998</v>
      </c>
    </row>
    <row r="377" spans="1:2" x14ac:dyDescent="0.25">
      <c r="A377" s="12">
        <v>42772</v>
      </c>
      <c r="B377" s="18">
        <v>16.879999000000002</v>
      </c>
    </row>
    <row r="378" spans="1:2" x14ac:dyDescent="0.25">
      <c r="A378" s="12">
        <v>42765</v>
      </c>
      <c r="B378" s="18">
        <v>16.420000000000002</v>
      </c>
    </row>
    <row r="379" spans="1:2" x14ac:dyDescent="0.25">
      <c r="A379" s="12">
        <v>42758</v>
      </c>
      <c r="B379" s="18">
        <v>17.260000000000002</v>
      </c>
    </row>
    <row r="380" spans="1:2" x14ac:dyDescent="0.25">
      <c r="A380" s="12">
        <v>42751</v>
      </c>
      <c r="B380" s="18">
        <v>16.549999</v>
      </c>
    </row>
    <row r="381" spans="1:2" x14ac:dyDescent="0.25">
      <c r="A381" s="12">
        <v>42744</v>
      </c>
      <c r="B381" s="18">
        <v>17.280000999999999</v>
      </c>
    </row>
    <row r="382" spans="1:2" x14ac:dyDescent="0.25">
      <c r="A382" s="12">
        <v>42737</v>
      </c>
      <c r="B382" s="18">
        <v>15.85</v>
      </c>
    </row>
    <row r="383" spans="1:2" x14ac:dyDescent="0.25">
      <c r="A383" s="12">
        <v>42730</v>
      </c>
      <c r="B383" s="18">
        <v>15.9</v>
      </c>
    </row>
    <row r="384" spans="1:2" x14ac:dyDescent="0.25">
      <c r="A384" s="12">
        <v>42723</v>
      </c>
      <c r="B384" s="18">
        <v>15.68</v>
      </c>
    </row>
    <row r="385" spans="1:2" x14ac:dyDescent="0.25">
      <c r="A385" s="12">
        <v>42716</v>
      </c>
      <c r="B385" s="18">
        <v>16.110001</v>
      </c>
    </row>
    <row r="386" spans="1:2" x14ac:dyDescent="0.25">
      <c r="A386" s="12">
        <v>42709</v>
      </c>
      <c r="B386" s="18">
        <v>17.030000999999999</v>
      </c>
    </row>
    <row r="387" spans="1:2" x14ac:dyDescent="0.25">
      <c r="A387" s="12">
        <v>42702</v>
      </c>
      <c r="B387" s="18">
        <v>18.780000999999999</v>
      </c>
    </row>
    <row r="388" spans="1:2" x14ac:dyDescent="0.25">
      <c r="A388" s="12">
        <v>42695</v>
      </c>
      <c r="B388" s="18">
        <v>19.299999</v>
      </c>
    </row>
    <row r="389" spans="1:2" x14ac:dyDescent="0.25">
      <c r="A389" s="12">
        <v>42688</v>
      </c>
      <c r="B389" s="18">
        <v>18.780000999999999</v>
      </c>
    </row>
    <row r="390" spans="1:2" x14ac:dyDescent="0.25">
      <c r="A390" s="12">
        <v>42681</v>
      </c>
      <c r="B390" s="18">
        <v>17.02</v>
      </c>
    </row>
    <row r="391" spans="1:2" x14ac:dyDescent="0.25">
      <c r="A391" s="12">
        <v>42674</v>
      </c>
      <c r="B391" s="18">
        <v>17.600000000000001</v>
      </c>
    </row>
    <row r="392" spans="1:2" x14ac:dyDescent="0.25">
      <c r="A392" s="12">
        <v>42667</v>
      </c>
      <c r="B392" s="18">
        <v>16.899999999999999</v>
      </c>
    </row>
    <row r="393" spans="1:2" x14ac:dyDescent="0.25">
      <c r="A393" s="12">
        <v>42660</v>
      </c>
      <c r="B393" s="18">
        <v>16.370000999999998</v>
      </c>
    </row>
    <row r="394" spans="1:2" x14ac:dyDescent="0.25">
      <c r="A394" s="12">
        <v>42653</v>
      </c>
      <c r="B394" s="18">
        <v>15.52</v>
      </c>
    </row>
    <row r="395" spans="1:2" x14ac:dyDescent="0.25">
      <c r="A395" s="12">
        <v>42646</v>
      </c>
      <c r="B395" s="18">
        <v>16.649999999999999</v>
      </c>
    </row>
    <row r="396" spans="1:2" x14ac:dyDescent="0.25">
      <c r="A396" s="12">
        <v>42639</v>
      </c>
      <c r="B396" s="18">
        <v>16.110001</v>
      </c>
    </row>
    <row r="397" spans="1:2" x14ac:dyDescent="0.25">
      <c r="A397" s="12">
        <v>42632</v>
      </c>
      <c r="B397" s="18">
        <v>15.86</v>
      </c>
    </row>
    <row r="398" spans="1:2" x14ac:dyDescent="0.25">
      <c r="A398" s="12">
        <v>42625</v>
      </c>
      <c r="B398" s="18">
        <v>15.79</v>
      </c>
    </row>
    <row r="399" spans="1:2" x14ac:dyDescent="0.25">
      <c r="A399" s="12">
        <v>42618</v>
      </c>
      <c r="B399" s="18">
        <v>15.41</v>
      </c>
    </row>
    <row r="400" spans="1:2" x14ac:dyDescent="0.25">
      <c r="A400" s="12">
        <v>42611</v>
      </c>
      <c r="B400" s="18">
        <v>14.11</v>
      </c>
    </row>
    <row r="401" spans="1:2" x14ac:dyDescent="0.25">
      <c r="A401" s="12">
        <v>42604</v>
      </c>
      <c r="B401" s="18">
        <v>13.05</v>
      </c>
    </row>
    <row r="402" spans="1:2" x14ac:dyDescent="0.25">
      <c r="A402" s="12">
        <v>42597</v>
      </c>
      <c r="B402" s="18">
        <v>13.4</v>
      </c>
    </row>
    <row r="403" spans="1:2" x14ac:dyDescent="0.25">
      <c r="A403" s="12">
        <v>42590</v>
      </c>
      <c r="B403" s="18">
        <v>14.75</v>
      </c>
    </row>
    <row r="404" spans="1:2" x14ac:dyDescent="0.25">
      <c r="A404" s="12">
        <v>42583</v>
      </c>
      <c r="B404" s="18">
        <v>13.89</v>
      </c>
    </row>
    <row r="405" spans="1:2" x14ac:dyDescent="0.25">
      <c r="A405" s="12">
        <v>42576</v>
      </c>
      <c r="B405" s="18">
        <v>13.96</v>
      </c>
    </row>
    <row r="406" spans="1:2" x14ac:dyDescent="0.25">
      <c r="A406" s="12">
        <v>42569</v>
      </c>
      <c r="B406" s="18">
        <v>12.74</v>
      </c>
    </row>
    <row r="407" spans="1:2" x14ac:dyDescent="0.25">
      <c r="A407" s="12">
        <v>42562</v>
      </c>
      <c r="B407" s="18">
        <v>12.41</v>
      </c>
    </row>
    <row r="408" spans="1:2" x14ac:dyDescent="0.25">
      <c r="A408" s="12">
        <v>42555</v>
      </c>
      <c r="B408" s="18">
        <v>11.95</v>
      </c>
    </row>
    <row r="409" spans="1:2" x14ac:dyDescent="0.25">
      <c r="A409" s="12">
        <v>42548</v>
      </c>
      <c r="B409" s="18">
        <v>12.9</v>
      </c>
    </row>
    <row r="410" spans="1:2" x14ac:dyDescent="0.25">
      <c r="A410" s="12">
        <v>42541</v>
      </c>
      <c r="B410" s="18">
        <v>12.73</v>
      </c>
    </row>
    <row r="411" spans="1:2" x14ac:dyDescent="0.25">
      <c r="A411" s="12">
        <v>42534</v>
      </c>
      <c r="B411" s="18">
        <v>14.13</v>
      </c>
    </row>
    <row r="412" spans="1:2" x14ac:dyDescent="0.25">
      <c r="A412" s="12">
        <v>42527</v>
      </c>
      <c r="B412" s="18">
        <v>13.73</v>
      </c>
    </row>
    <row r="413" spans="1:2" x14ac:dyDescent="0.25">
      <c r="A413" s="12">
        <v>42520</v>
      </c>
      <c r="B413" s="18">
        <v>14.06</v>
      </c>
    </row>
    <row r="414" spans="1:2" x14ac:dyDescent="0.25">
      <c r="A414" s="12">
        <v>42513</v>
      </c>
      <c r="B414" s="18">
        <v>14.73</v>
      </c>
    </row>
    <row r="415" spans="1:2" x14ac:dyDescent="0.25">
      <c r="A415" s="12">
        <v>42506</v>
      </c>
      <c r="B415" s="18">
        <v>14.3</v>
      </c>
    </row>
    <row r="416" spans="1:2" x14ac:dyDescent="0.25">
      <c r="A416" s="12">
        <v>42499</v>
      </c>
      <c r="B416" s="18">
        <v>14.62</v>
      </c>
    </row>
    <row r="417" spans="1:2" x14ac:dyDescent="0.25">
      <c r="A417" s="12">
        <v>42492</v>
      </c>
      <c r="B417" s="18">
        <v>14.89</v>
      </c>
    </row>
    <row r="418" spans="1:2" x14ac:dyDescent="0.25">
      <c r="A418" s="12">
        <v>42485</v>
      </c>
      <c r="B418" s="18">
        <v>14.8</v>
      </c>
    </row>
    <row r="419" spans="1:2" x14ac:dyDescent="0.25">
      <c r="A419" s="12">
        <v>42478</v>
      </c>
      <c r="B419" s="18">
        <v>15.48</v>
      </c>
    </row>
    <row r="420" spans="1:2" x14ac:dyDescent="0.25">
      <c r="A420" s="12">
        <v>42471</v>
      </c>
      <c r="B420" s="18">
        <v>16.600000000000001</v>
      </c>
    </row>
    <row r="421" spans="1:2" x14ac:dyDescent="0.25">
      <c r="A421" s="12">
        <v>42464</v>
      </c>
      <c r="B421" s="18">
        <v>15.68</v>
      </c>
    </row>
    <row r="422" spans="1:2" x14ac:dyDescent="0.25">
      <c r="A422" s="12">
        <v>42457</v>
      </c>
      <c r="B422" s="18">
        <v>16.329999999999998</v>
      </c>
    </row>
    <row r="423" spans="1:2" x14ac:dyDescent="0.25">
      <c r="A423" s="12">
        <v>42450</v>
      </c>
      <c r="B423" s="18">
        <v>16.59</v>
      </c>
    </row>
    <row r="424" spans="1:2" x14ac:dyDescent="0.25">
      <c r="A424" s="12">
        <v>42443</v>
      </c>
      <c r="B424" s="18">
        <v>17.27</v>
      </c>
    </row>
    <row r="425" spans="1:2" x14ac:dyDescent="0.25">
      <c r="A425" s="12">
        <v>42436</v>
      </c>
      <c r="B425" s="18">
        <v>15.56</v>
      </c>
    </row>
    <row r="426" spans="1:2" x14ac:dyDescent="0.25">
      <c r="A426" s="12">
        <v>42429</v>
      </c>
      <c r="B426" s="18">
        <v>16.100000000000001</v>
      </c>
    </row>
    <row r="427" spans="1:2" x14ac:dyDescent="0.25">
      <c r="A427" s="12">
        <v>42422</v>
      </c>
      <c r="B427" s="18">
        <v>15.94</v>
      </c>
    </row>
    <row r="428" spans="1:2" x14ac:dyDescent="0.25">
      <c r="A428" s="12">
        <v>42415</v>
      </c>
      <c r="B428" s="18">
        <v>15.6</v>
      </c>
    </row>
    <row r="429" spans="1:2" x14ac:dyDescent="0.25">
      <c r="A429" s="12">
        <v>42408</v>
      </c>
      <c r="B429" s="18">
        <v>14.18</v>
      </c>
    </row>
    <row r="430" spans="1:2" x14ac:dyDescent="0.25">
      <c r="A430" s="12">
        <v>42401</v>
      </c>
      <c r="B430" s="18">
        <v>13.46</v>
      </c>
    </row>
    <row r="431" spans="1:2" x14ac:dyDescent="0.25">
      <c r="A431" s="12">
        <v>42394</v>
      </c>
      <c r="B431" s="18">
        <v>15.24</v>
      </c>
    </row>
    <row r="432" spans="1:2" x14ac:dyDescent="0.25">
      <c r="A432" s="12">
        <v>42387</v>
      </c>
      <c r="B432" s="18">
        <v>13.92</v>
      </c>
    </row>
    <row r="433" spans="1:2" x14ac:dyDescent="0.25">
      <c r="A433" s="12">
        <v>42380</v>
      </c>
      <c r="B433" s="18">
        <v>14.23</v>
      </c>
    </row>
    <row r="434" spans="1:2" x14ac:dyDescent="0.25">
      <c r="A434" s="12">
        <v>42373</v>
      </c>
      <c r="B434" s="18">
        <v>14.15</v>
      </c>
    </row>
    <row r="435" spans="1:2" x14ac:dyDescent="0.25">
      <c r="A435" s="12">
        <v>42366</v>
      </c>
      <c r="B435" s="18">
        <v>16.799999</v>
      </c>
    </row>
    <row r="436" spans="1:2" x14ac:dyDescent="0.25">
      <c r="A436" s="12">
        <v>42359</v>
      </c>
      <c r="B436" s="18">
        <v>17.450001</v>
      </c>
    </row>
    <row r="437" spans="1:2" x14ac:dyDescent="0.25">
      <c r="A437" s="12">
        <v>42352</v>
      </c>
      <c r="B437" s="18">
        <v>16.32</v>
      </c>
    </row>
    <row r="438" spans="1:2" x14ac:dyDescent="0.25">
      <c r="A438" s="12">
        <v>42345</v>
      </c>
      <c r="B438" s="18">
        <v>15.14</v>
      </c>
    </row>
    <row r="439" spans="1:2" x14ac:dyDescent="0.25">
      <c r="A439" s="12">
        <v>42338</v>
      </c>
      <c r="B439" s="18">
        <v>15.72</v>
      </c>
    </row>
    <row r="440" spans="1:2" x14ac:dyDescent="0.25">
      <c r="A440" s="12">
        <v>42331</v>
      </c>
      <c r="B440" s="18">
        <v>15.75</v>
      </c>
    </row>
    <row r="441" spans="1:2" x14ac:dyDescent="0.25">
      <c r="A441" s="12">
        <v>42324</v>
      </c>
      <c r="B441" s="18">
        <v>16.100000000000001</v>
      </c>
    </row>
    <row r="442" spans="1:2" x14ac:dyDescent="0.25">
      <c r="A442" s="12">
        <v>42317</v>
      </c>
      <c r="B442" s="18">
        <v>17.149999999999999</v>
      </c>
    </row>
    <row r="443" spans="1:2" x14ac:dyDescent="0.25">
      <c r="A443" s="12">
        <v>42310</v>
      </c>
      <c r="B443" s="18">
        <v>18.950001</v>
      </c>
    </row>
    <row r="444" spans="1:2" x14ac:dyDescent="0.25">
      <c r="A444" s="12">
        <v>42303</v>
      </c>
      <c r="B444" s="18">
        <v>18.73</v>
      </c>
    </row>
    <row r="445" spans="1:2" x14ac:dyDescent="0.25">
      <c r="A445" s="12">
        <v>42296</v>
      </c>
      <c r="B445" s="18">
        <v>18.389999</v>
      </c>
    </row>
    <row r="446" spans="1:2" x14ac:dyDescent="0.25">
      <c r="A446" s="12">
        <v>42289</v>
      </c>
      <c r="B446" s="18">
        <v>18.399999999999999</v>
      </c>
    </row>
    <row r="447" spans="1:2" x14ac:dyDescent="0.25">
      <c r="A447" s="12">
        <v>42282</v>
      </c>
      <c r="B447" s="18">
        <v>17.459999</v>
      </c>
    </row>
    <row r="448" spans="1:2" x14ac:dyDescent="0.25">
      <c r="A448" s="12">
        <v>42275</v>
      </c>
      <c r="B448" s="18">
        <v>15.51</v>
      </c>
    </row>
    <row r="449" spans="1:2" x14ac:dyDescent="0.25">
      <c r="A449" s="12">
        <v>42268</v>
      </c>
      <c r="B449" s="18">
        <v>15.12</v>
      </c>
    </row>
    <row r="450" spans="1:2" x14ac:dyDescent="0.25">
      <c r="A450" s="12">
        <v>42261</v>
      </c>
      <c r="B450" s="18">
        <v>17.75</v>
      </c>
    </row>
    <row r="451" spans="1:2" x14ac:dyDescent="0.25">
      <c r="A451" s="12">
        <v>42254</v>
      </c>
      <c r="B451" s="18">
        <v>16.879999000000002</v>
      </c>
    </row>
    <row r="452" spans="1:2" x14ac:dyDescent="0.25">
      <c r="A452" s="12">
        <v>42247</v>
      </c>
      <c r="B452" s="18">
        <v>16.91</v>
      </c>
    </row>
    <row r="453" spans="1:2" x14ac:dyDescent="0.25">
      <c r="A453" s="12">
        <v>42240</v>
      </c>
      <c r="B453" s="18">
        <v>18.219999000000001</v>
      </c>
    </row>
    <row r="454" spans="1:2" x14ac:dyDescent="0.25">
      <c r="A454" s="12">
        <v>42233</v>
      </c>
      <c r="B454" s="18">
        <v>18.969999000000001</v>
      </c>
    </row>
    <row r="455" spans="1:2" x14ac:dyDescent="0.25">
      <c r="A455" s="12">
        <v>42226</v>
      </c>
      <c r="B455" s="18">
        <v>21.940000999999999</v>
      </c>
    </row>
    <row r="456" spans="1:2" x14ac:dyDescent="0.25">
      <c r="A456" s="12">
        <v>42219</v>
      </c>
      <c r="B456" s="18">
        <v>23.35</v>
      </c>
    </row>
    <row r="457" spans="1:2" x14ac:dyDescent="0.25">
      <c r="A457" s="12">
        <v>42212</v>
      </c>
      <c r="B457" s="18">
        <v>20.629999000000002</v>
      </c>
    </row>
    <row r="458" spans="1:2" x14ac:dyDescent="0.25">
      <c r="A458" s="12">
        <v>42205</v>
      </c>
      <c r="B458" s="18">
        <v>20.469999000000001</v>
      </c>
    </row>
    <row r="459" spans="1:2" x14ac:dyDescent="0.25">
      <c r="A459" s="12">
        <v>42198</v>
      </c>
      <c r="B459" s="18">
        <v>20.77</v>
      </c>
    </row>
    <row r="460" spans="1:2" x14ac:dyDescent="0.25">
      <c r="A460" s="12">
        <v>42191</v>
      </c>
      <c r="B460" s="18">
        <v>20.969999000000001</v>
      </c>
    </row>
    <row r="461" spans="1:2" x14ac:dyDescent="0.25">
      <c r="A461" s="12">
        <v>42184</v>
      </c>
      <c r="B461" s="18">
        <v>20.629999000000002</v>
      </c>
    </row>
    <row r="462" spans="1:2" x14ac:dyDescent="0.25">
      <c r="A462" s="12">
        <v>42177</v>
      </c>
      <c r="B462" s="18">
        <v>18.600000000000001</v>
      </c>
    </row>
    <row r="463" spans="1:2" x14ac:dyDescent="0.25">
      <c r="A463" s="12">
        <v>42170</v>
      </c>
      <c r="B463" s="18">
        <v>19.48</v>
      </c>
    </row>
    <row r="464" spans="1:2" x14ac:dyDescent="0.25">
      <c r="A464" s="12">
        <v>42163</v>
      </c>
      <c r="B464" s="18">
        <v>19.690000999999999</v>
      </c>
    </row>
    <row r="465" spans="1:2" x14ac:dyDescent="0.25">
      <c r="A465" s="12">
        <v>42156</v>
      </c>
      <c r="B465" s="18">
        <v>20.950001</v>
      </c>
    </row>
    <row r="466" spans="1:2" x14ac:dyDescent="0.25">
      <c r="A466" s="12">
        <v>42149</v>
      </c>
      <c r="B466" s="18">
        <v>19.34</v>
      </c>
    </row>
    <row r="467" spans="1:2" x14ac:dyDescent="0.25">
      <c r="A467" s="12">
        <v>42142</v>
      </c>
      <c r="B467" s="18">
        <v>19.209999</v>
      </c>
    </row>
    <row r="468" spans="1:2" x14ac:dyDescent="0.25">
      <c r="A468" s="12">
        <v>42135</v>
      </c>
      <c r="B468" s="18">
        <v>19.040001</v>
      </c>
    </row>
    <row r="469" spans="1:2" x14ac:dyDescent="0.25">
      <c r="A469" s="12">
        <v>42128</v>
      </c>
      <c r="B469" s="18">
        <v>20.57</v>
      </c>
    </row>
    <row r="470" spans="1:2" x14ac:dyDescent="0.25">
      <c r="A470" s="12">
        <v>42121</v>
      </c>
      <c r="B470" s="18">
        <v>20.76</v>
      </c>
    </row>
    <row r="471" spans="1:2" x14ac:dyDescent="0.25">
      <c r="A471" s="12">
        <v>42114</v>
      </c>
      <c r="B471" s="18">
        <v>21.99</v>
      </c>
    </row>
    <row r="472" spans="1:2" x14ac:dyDescent="0.25">
      <c r="A472" s="12">
        <v>42107</v>
      </c>
      <c r="B472" s="18">
        <v>22.030000999999999</v>
      </c>
    </row>
    <row r="473" spans="1:2" x14ac:dyDescent="0.25">
      <c r="A473" s="12">
        <v>42100</v>
      </c>
      <c r="B473" s="18">
        <v>24.65</v>
      </c>
    </row>
    <row r="474" spans="1:2" x14ac:dyDescent="0.25">
      <c r="A474" s="12">
        <v>42093</v>
      </c>
      <c r="B474" s="18">
        <v>23.1</v>
      </c>
    </row>
    <row r="475" spans="1:2" x14ac:dyDescent="0.25">
      <c r="A475" s="12">
        <v>42086</v>
      </c>
      <c r="B475" s="18">
        <v>21.700001</v>
      </c>
    </row>
    <row r="476" spans="1:2" x14ac:dyDescent="0.25">
      <c r="A476" s="12">
        <v>42079</v>
      </c>
      <c r="B476" s="18">
        <v>23</v>
      </c>
    </row>
    <row r="477" spans="1:2" x14ac:dyDescent="0.25">
      <c r="A477" s="12">
        <v>42072</v>
      </c>
      <c r="B477" s="18">
        <v>21.4</v>
      </c>
    </row>
    <row r="478" spans="1:2" x14ac:dyDescent="0.25">
      <c r="A478" s="12">
        <v>42065</v>
      </c>
      <c r="B478" s="18">
        <v>23.07</v>
      </c>
    </row>
    <row r="479" spans="1:2" x14ac:dyDescent="0.25">
      <c r="A479" s="12">
        <v>42058</v>
      </c>
      <c r="B479" s="18">
        <v>24.02</v>
      </c>
    </row>
    <row r="480" spans="1:2" x14ac:dyDescent="0.25">
      <c r="A480" s="12">
        <v>42051</v>
      </c>
      <c r="B480" s="18">
        <v>27.459999</v>
      </c>
    </row>
    <row r="481" spans="1:2" x14ac:dyDescent="0.25">
      <c r="A481" s="12">
        <v>42044</v>
      </c>
      <c r="B481" s="18">
        <v>27.540001</v>
      </c>
    </row>
    <row r="482" spans="1:2" x14ac:dyDescent="0.25">
      <c r="A482" s="12">
        <v>42037</v>
      </c>
      <c r="B482" s="18">
        <v>25.110001</v>
      </c>
    </row>
    <row r="483" spans="1:2" x14ac:dyDescent="0.25">
      <c r="A483" s="12">
        <v>42030</v>
      </c>
      <c r="B483" s="18">
        <v>24</v>
      </c>
    </row>
    <row r="484" spans="1:2" x14ac:dyDescent="0.25">
      <c r="A484" s="12">
        <v>42023</v>
      </c>
      <c r="B484" s="18">
        <v>22.959999</v>
      </c>
    </row>
    <row r="485" spans="1:2" x14ac:dyDescent="0.25">
      <c r="A485" s="12">
        <v>42016</v>
      </c>
      <c r="B485" s="18">
        <v>22.51</v>
      </c>
    </row>
    <row r="486" spans="1:2" x14ac:dyDescent="0.25">
      <c r="A486" s="12">
        <v>42009</v>
      </c>
      <c r="B486" s="18">
        <v>24.42</v>
      </c>
    </row>
    <row r="487" spans="1:2" x14ac:dyDescent="0.25">
      <c r="A487" s="12">
        <v>42002</v>
      </c>
      <c r="B487" s="18">
        <v>24.16</v>
      </c>
    </row>
    <row r="488" spans="1:2" x14ac:dyDescent="0.25">
      <c r="A488" s="12">
        <v>41995</v>
      </c>
      <c r="B488" s="18">
        <v>25.049999</v>
      </c>
    </row>
    <row r="489" spans="1:2" x14ac:dyDescent="0.25">
      <c r="A489" s="12">
        <v>41988</v>
      </c>
      <c r="B489" s="18">
        <v>23.93</v>
      </c>
    </row>
    <row r="490" spans="1:2" x14ac:dyDescent="0.25">
      <c r="A490" s="12">
        <v>41981</v>
      </c>
      <c r="B490" s="18">
        <v>23.389999</v>
      </c>
    </row>
    <row r="491" spans="1:2" x14ac:dyDescent="0.25">
      <c r="A491" s="12">
        <v>41974</v>
      </c>
      <c r="B491" s="18">
        <v>25.110001</v>
      </c>
    </row>
    <row r="492" spans="1:2" x14ac:dyDescent="0.25">
      <c r="A492" s="12">
        <v>41967</v>
      </c>
      <c r="B492" s="18">
        <v>25.879999000000002</v>
      </c>
    </row>
    <row r="493" spans="1:2" x14ac:dyDescent="0.25">
      <c r="A493" s="12">
        <v>41960</v>
      </c>
      <c r="B493" s="18">
        <v>26.110001</v>
      </c>
    </row>
    <row r="494" spans="1:2" x14ac:dyDescent="0.25">
      <c r="A494" s="12">
        <v>41953</v>
      </c>
      <c r="B494" s="18">
        <v>26.530000999999999</v>
      </c>
    </row>
    <row r="495" spans="1:2" x14ac:dyDescent="0.25">
      <c r="A495" s="12">
        <v>41946</v>
      </c>
      <c r="B495" s="18">
        <v>24.77</v>
      </c>
    </row>
    <row r="496" spans="1:2" x14ac:dyDescent="0.25">
      <c r="A496" s="12">
        <v>41939</v>
      </c>
      <c r="B496" s="18">
        <v>27.139999</v>
      </c>
    </row>
    <row r="497" spans="1:2" x14ac:dyDescent="0.25">
      <c r="A497" s="12">
        <v>41932</v>
      </c>
      <c r="B497" s="18">
        <v>25.620000999999998</v>
      </c>
    </row>
    <row r="498" spans="1:2" x14ac:dyDescent="0.25">
      <c r="A498" s="12">
        <v>41925</v>
      </c>
      <c r="B498" s="18">
        <v>25.49</v>
      </c>
    </row>
    <row r="499" spans="1:2" x14ac:dyDescent="0.25">
      <c r="A499" s="12">
        <v>41918</v>
      </c>
      <c r="B499" s="18">
        <v>24.639999</v>
      </c>
    </row>
    <row r="500" spans="1:2" x14ac:dyDescent="0.25">
      <c r="A500" s="12">
        <v>41911</v>
      </c>
      <c r="B500" s="18">
        <v>24.799999</v>
      </c>
    </row>
    <row r="501" spans="1:2" x14ac:dyDescent="0.25">
      <c r="A501" s="12">
        <v>41904</v>
      </c>
      <c r="B501" s="18">
        <v>26.5</v>
      </c>
    </row>
    <row r="502" spans="1:2" x14ac:dyDescent="0.25">
      <c r="A502" s="12">
        <v>41897</v>
      </c>
      <c r="B502" s="18">
        <v>27.059999000000001</v>
      </c>
    </row>
    <row r="503" spans="1:2" x14ac:dyDescent="0.25">
      <c r="A503" s="12">
        <v>41890</v>
      </c>
      <c r="B503" s="18">
        <v>27.75</v>
      </c>
    </row>
    <row r="504" spans="1:2" x14ac:dyDescent="0.25">
      <c r="A504" s="12">
        <v>41883</v>
      </c>
      <c r="B504" s="18">
        <v>28.110001</v>
      </c>
    </row>
    <row r="505" spans="1:2" x14ac:dyDescent="0.25">
      <c r="A505" s="12">
        <v>41876</v>
      </c>
      <c r="B505" s="18">
        <v>28.360001</v>
      </c>
    </row>
    <row r="506" spans="1:2" x14ac:dyDescent="0.25">
      <c r="A506" s="12">
        <v>41869</v>
      </c>
      <c r="B506" s="18">
        <v>29.08</v>
      </c>
    </row>
    <row r="507" spans="1:2" x14ac:dyDescent="0.25">
      <c r="A507" s="12">
        <v>41862</v>
      </c>
      <c r="B507" s="18">
        <v>29.17</v>
      </c>
    </row>
    <row r="508" spans="1:2" x14ac:dyDescent="0.25">
      <c r="A508" s="12">
        <v>41855</v>
      </c>
      <c r="B508" s="18">
        <v>29.51</v>
      </c>
    </row>
    <row r="509" spans="1:2" x14ac:dyDescent="0.25">
      <c r="A509" s="12">
        <v>41848</v>
      </c>
      <c r="B509" s="18">
        <v>32.349997999999999</v>
      </c>
    </row>
    <row r="510" spans="1:2" x14ac:dyDescent="0.25">
      <c r="A510" s="12">
        <v>41841</v>
      </c>
      <c r="B510" s="18">
        <v>32.849997999999999</v>
      </c>
    </row>
    <row r="511" spans="1:2" x14ac:dyDescent="0.25">
      <c r="A511" s="12">
        <v>41834</v>
      </c>
      <c r="B511" s="18">
        <v>32.57</v>
      </c>
    </row>
    <row r="512" spans="1:2" x14ac:dyDescent="0.25">
      <c r="A512" s="12">
        <v>41827</v>
      </c>
      <c r="B512" s="18">
        <v>32.990001999999997</v>
      </c>
    </row>
    <row r="513" spans="1:2" x14ac:dyDescent="0.25">
      <c r="A513" s="12">
        <v>41820</v>
      </c>
      <c r="B513" s="18">
        <v>36.840000000000003</v>
      </c>
    </row>
    <row r="514" spans="1:2" x14ac:dyDescent="0.25">
      <c r="A514" s="12">
        <v>41813</v>
      </c>
      <c r="B514" s="18">
        <v>35.259998000000003</v>
      </c>
    </row>
    <row r="515" spans="1:2" x14ac:dyDescent="0.25">
      <c r="A515" s="12">
        <v>41806</v>
      </c>
      <c r="B515" s="18">
        <v>33.560001</v>
      </c>
    </row>
    <row r="516" spans="1:2" x14ac:dyDescent="0.25">
      <c r="A516" s="12">
        <v>41799</v>
      </c>
      <c r="B516" s="18">
        <v>33.290000999999997</v>
      </c>
    </row>
    <row r="517" spans="1:2" x14ac:dyDescent="0.25">
      <c r="A517" s="12">
        <v>41792</v>
      </c>
      <c r="B517" s="18">
        <v>32.549999</v>
      </c>
    </row>
    <row r="518" spans="1:2" x14ac:dyDescent="0.25">
      <c r="A518" s="12">
        <v>41785</v>
      </c>
      <c r="B518" s="18">
        <v>34.470001000000003</v>
      </c>
    </row>
    <row r="519" spans="1:2" x14ac:dyDescent="0.25">
      <c r="A519" s="12">
        <v>41778</v>
      </c>
      <c r="B519" s="18">
        <v>33.889999000000003</v>
      </c>
    </row>
    <row r="520" spans="1:2" x14ac:dyDescent="0.25">
      <c r="A520" s="12">
        <v>41771</v>
      </c>
      <c r="B520" s="18">
        <v>32.229999999999997</v>
      </c>
    </row>
    <row r="521" spans="1:2" x14ac:dyDescent="0.25">
      <c r="A521" s="12">
        <v>41764</v>
      </c>
      <c r="B521" s="18">
        <v>33.5</v>
      </c>
    </row>
    <row r="522" spans="1:2" x14ac:dyDescent="0.25">
      <c r="A522" s="12">
        <v>41757</v>
      </c>
      <c r="B522" s="18">
        <v>36.450001</v>
      </c>
    </row>
    <row r="523" spans="1:2" x14ac:dyDescent="0.25">
      <c r="A523" s="12">
        <v>41750</v>
      </c>
      <c r="B523" s="18">
        <v>35.580002</v>
      </c>
    </row>
    <row r="524" spans="1:2" x14ac:dyDescent="0.25">
      <c r="A524" s="12">
        <v>41743</v>
      </c>
      <c r="B524" s="18">
        <v>37.18</v>
      </c>
    </row>
    <row r="525" spans="1:2" x14ac:dyDescent="0.25">
      <c r="A525" s="12">
        <v>41736</v>
      </c>
      <c r="B525" s="18">
        <v>35.659999999999997</v>
      </c>
    </row>
    <row r="526" spans="1:2" x14ac:dyDescent="0.25">
      <c r="A526" s="12">
        <v>41729</v>
      </c>
      <c r="B526" s="18">
        <v>37.150002000000001</v>
      </c>
    </row>
    <row r="527" spans="1:2" x14ac:dyDescent="0.25">
      <c r="A527" s="12">
        <v>41722</v>
      </c>
      <c r="B527" s="18">
        <v>37.459999000000003</v>
      </c>
    </row>
    <row r="528" spans="1:2" x14ac:dyDescent="0.25">
      <c r="A528" s="12">
        <v>41715</v>
      </c>
      <c r="B528" s="18">
        <v>40.009998000000003</v>
      </c>
    </row>
    <row r="529" spans="1:2" x14ac:dyDescent="0.25">
      <c r="A529" s="12">
        <v>41708</v>
      </c>
      <c r="B529" s="18">
        <v>41.299999</v>
      </c>
    </row>
    <row r="530" spans="1:2" x14ac:dyDescent="0.25">
      <c r="A530" s="12">
        <v>41701</v>
      </c>
      <c r="B530" s="18">
        <v>44.389999000000003</v>
      </c>
    </row>
    <row r="531" spans="1:2" x14ac:dyDescent="0.25">
      <c r="A531" s="12">
        <v>41694</v>
      </c>
      <c r="B531" s="18">
        <v>42.919998</v>
      </c>
    </row>
    <row r="532" spans="1:2" x14ac:dyDescent="0.25">
      <c r="A532" s="12">
        <v>41687</v>
      </c>
      <c r="B532" s="18">
        <v>42.27</v>
      </c>
    </row>
    <row r="533" spans="1:2" x14ac:dyDescent="0.25">
      <c r="A533" s="12">
        <v>41680</v>
      </c>
      <c r="B533" s="18">
        <v>42.619999</v>
      </c>
    </row>
    <row r="534" spans="1:2" x14ac:dyDescent="0.25">
      <c r="A534" s="12">
        <v>41673</v>
      </c>
      <c r="B534" s="18">
        <v>40.939999</v>
      </c>
    </row>
    <row r="535" spans="1:2" x14ac:dyDescent="0.25">
      <c r="A535" s="12">
        <v>41666</v>
      </c>
      <c r="B535" s="18">
        <v>40.990001999999997</v>
      </c>
    </row>
    <row r="536" spans="1:2" x14ac:dyDescent="0.25">
      <c r="A536" s="12">
        <v>41659</v>
      </c>
      <c r="B536" s="18">
        <v>38.200001</v>
      </c>
    </row>
    <row r="537" spans="1:2" x14ac:dyDescent="0.25">
      <c r="A537" s="12">
        <v>41652</v>
      </c>
      <c r="B537" s="18">
        <v>44.970001000000003</v>
      </c>
    </row>
    <row r="538" spans="1:2" x14ac:dyDescent="0.25">
      <c r="A538" s="12">
        <v>41645</v>
      </c>
      <c r="B538" s="18">
        <v>43.009998000000003</v>
      </c>
    </row>
    <row r="539" spans="1:2" x14ac:dyDescent="0.25">
      <c r="A539" s="12">
        <v>41638</v>
      </c>
      <c r="B539" s="18">
        <v>39.630001</v>
      </c>
    </row>
    <row r="540" spans="1:2" x14ac:dyDescent="0.25">
      <c r="A540" s="12">
        <v>41631</v>
      </c>
      <c r="B540" s="18">
        <v>38.93</v>
      </c>
    </row>
    <row r="541" spans="1:2" x14ac:dyDescent="0.25">
      <c r="A541" s="12">
        <v>41624</v>
      </c>
      <c r="B541" s="18">
        <v>37.849997999999999</v>
      </c>
    </row>
    <row r="542" spans="1:2" x14ac:dyDescent="0.25">
      <c r="A542" s="12">
        <v>41617</v>
      </c>
      <c r="B542" s="18">
        <v>37.830002</v>
      </c>
    </row>
    <row r="543" spans="1:2" x14ac:dyDescent="0.25">
      <c r="A543" s="12">
        <v>41610</v>
      </c>
      <c r="B543" s="18">
        <v>36.770000000000003</v>
      </c>
    </row>
    <row r="544" spans="1:2" x14ac:dyDescent="0.25">
      <c r="A544" s="12">
        <v>41603</v>
      </c>
      <c r="B544" s="18">
        <v>35.590000000000003</v>
      </c>
    </row>
    <row r="545" spans="1:2" x14ac:dyDescent="0.25">
      <c r="A545" s="12">
        <v>41596</v>
      </c>
      <c r="B545" s="18">
        <v>34.5</v>
      </c>
    </row>
    <row r="546" spans="1:2" x14ac:dyDescent="0.25">
      <c r="A546" s="12">
        <v>41589</v>
      </c>
      <c r="B546" s="18">
        <v>34.880001</v>
      </c>
    </row>
    <row r="547" spans="1:2" x14ac:dyDescent="0.25">
      <c r="A547" s="12">
        <v>41582</v>
      </c>
      <c r="B547" s="18">
        <v>34.200001</v>
      </c>
    </row>
    <row r="548" spans="1:2" x14ac:dyDescent="0.25">
      <c r="A548" s="12">
        <v>41575</v>
      </c>
      <c r="B548" s="18">
        <v>33.389999000000003</v>
      </c>
    </row>
    <row r="549" spans="1:2" x14ac:dyDescent="0.25">
      <c r="A549" s="12">
        <v>41568</v>
      </c>
      <c r="B549" s="18">
        <v>34.32</v>
      </c>
    </row>
    <row r="550" spans="1:2" x14ac:dyDescent="0.25">
      <c r="A550" s="12">
        <v>41561</v>
      </c>
      <c r="B550" s="18">
        <v>36.509998000000003</v>
      </c>
    </row>
    <row r="551" spans="1:2" x14ac:dyDescent="0.25">
      <c r="A551" s="12">
        <v>41554</v>
      </c>
      <c r="B551" s="18">
        <v>33.939999</v>
      </c>
    </row>
    <row r="552" spans="1:2" x14ac:dyDescent="0.25">
      <c r="A552" s="12">
        <v>41547</v>
      </c>
      <c r="B552" s="18">
        <v>32.889999000000003</v>
      </c>
    </row>
    <row r="553" spans="1:2" x14ac:dyDescent="0.25">
      <c r="A553" s="12">
        <v>41540</v>
      </c>
      <c r="B553" s="18">
        <v>31.6</v>
      </c>
    </row>
    <row r="554" spans="1:2" x14ac:dyDescent="0.25">
      <c r="A554" s="12">
        <v>41533</v>
      </c>
      <c r="B554" s="18">
        <v>30.860001</v>
      </c>
    </row>
    <row r="555" spans="1:2" x14ac:dyDescent="0.25">
      <c r="A555" s="12">
        <v>41526</v>
      </c>
      <c r="B555" s="18">
        <v>30.93</v>
      </c>
    </row>
    <row r="556" spans="1:2" x14ac:dyDescent="0.25">
      <c r="A556" s="12">
        <v>41519</v>
      </c>
      <c r="B556" s="18">
        <v>28.74</v>
      </c>
    </row>
    <row r="557" spans="1:2" x14ac:dyDescent="0.25">
      <c r="A557" s="12">
        <v>41512</v>
      </c>
      <c r="B557" s="18">
        <v>27.190000999999999</v>
      </c>
    </row>
    <row r="558" spans="1:2" x14ac:dyDescent="0.25">
      <c r="A558" s="12">
        <v>41505</v>
      </c>
      <c r="B558" s="18">
        <v>27.299999</v>
      </c>
    </row>
    <row r="559" spans="1:2" x14ac:dyDescent="0.25">
      <c r="A559" s="12">
        <v>41498</v>
      </c>
      <c r="B559" s="18">
        <v>26.799999</v>
      </c>
    </row>
    <row r="560" spans="1:2" x14ac:dyDescent="0.25">
      <c r="A560" s="12">
        <v>41491</v>
      </c>
      <c r="B560" s="18">
        <v>26.360001</v>
      </c>
    </row>
    <row r="561" spans="1:2" x14ac:dyDescent="0.25">
      <c r="A561" s="12">
        <v>41484</v>
      </c>
      <c r="B561" s="18">
        <v>26.190000999999999</v>
      </c>
    </row>
    <row r="562" spans="1:2" x14ac:dyDescent="0.25">
      <c r="A562" s="12">
        <v>41477</v>
      </c>
      <c r="B562" s="18">
        <v>23.77</v>
      </c>
    </row>
    <row r="563" spans="1:2" x14ac:dyDescent="0.25">
      <c r="A563" s="12">
        <v>41470</v>
      </c>
      <c r="B563" s="18">
        <v>24.379999000000002</v>
      </c>
    </row>
    <row r="564" spans="1:2" x14ac:dyDescent="0.25">
      <c r="A564" s="12">
        <v>41463</v>
      </c>
      <c r="B564" s="18">
        <v>23.110001</v>
      </c>
    </row>
    <row r="565" spans="1:2" x14ac:dyDescent="0.25">
      <c r="A565" s="12">
        <v>41456</v>
      </c>
      <c r="B565" s="18">
        <v>22.51</v>
      </c>
    </row>
    <row r="566" spans="1:2" x14ac:dyDescent="0.25">
      <c r="A566" s="12">
        <v>41449</v>
      </c>
      <c r="B566" s="18">
        <v>22.360001</v>
      </c>
    </row>
    <row r="567" spans="1:2" x14ac:dyDescent="0.25">
      <c r="A567" s="12">
        <v>41442</v>
      </c>
      <c r="B567" s="18">
        <v>22.49</v>
      </c>
    </row>
    <row r="568" spans="1:2" x14ac:dyDescent="0.25">
      <c r="A568" s="12">
        <v>41435</v>
      </c>
      <c r="B568" s="18">
        <v>24.1</v>
      </c>
    </row>
    <row r="569" spans="1:2" x14ac:dyDescent="0.25">
      <c r="A569" s="12">
        <v>41428</v>
      </c>
      <c r="B569" s="18">
        <v>24.33</v>
      </c>
    </row>
    <row r="570" spans="1:2" x14ac:dyDescent="0.25">
      <c r="A570" s="12">
        <v>41421</v>
      </c>
      <c r="B570" s="18">
        <v>23.780000999999999</v>
      </c>
    </row>
    <row r="571" spans="1:2" x14ac:dyDescent="0.25">
      <c r="A571" s="12">
        <v>41414</v>
      </c>
      <c r="B571" s="18">
        <v>23.200001</v>
      </c>
    </row>
    <row r="572" spans="1:2" x14ac:dyDescent="0.25">
      <c r="A572" s="12">
        <v>41407</v>
      </c>
      <c r="B572" s="18">
        <v>24.01</v>
      </c>
    </row>
    <row r="573" spans="1:2" x14ac:dyDescent="0.25">
      <c r="A573" s="12">
        <v>41400</v>
      </c>
      <c r="B573" s="18">
        <v>24.82</v>
      </c>
    </row>
    <row r="574" spans="1:2" x14ac:dyDescent="0.25">
      <c r="A574" s="12">
        <v>41393</v>
      </c>
      <c r="B574" s="18">
        <v>24.75</v>
      </c>
    </row>
    <row r="575" spans="1:2" x14ac:dyDescent="0.25">
      <c r="A575" s="12">
        <v>41386</v>
      </c>
      <c r="B575" s="18">
        <v>24.27</v>
      </c>
    </row>
    <row r="576" spans="1:2" x14ac:dyDescent="0.25">
      <c r="A576" s="12">
        <v>41379</v>
      </c>
      <c r="B576" s="18">
        <v>22.58</v>
      </c>
    </row>
    <row r="577" spans="1:2" x14ac:dyDescent="0.25">
      <c r="A577" s="12">
        <v>41372</v>
      </c>
      <c r="B577" s="18">
        <v>23.6</v>
      </c>
    </row>
    <row r="578" spans="1:2" x14ac:dyDescent="0.25">
      <c r="A578" s="12">
        <v>41365</v>
      </c>
      <c r="B578" s="18">
        <v>21.809999000000001</v>
      </c>
    </row>
    <row r="579" spans="1:2" x14ac:dyDescent="0.25">
      <c r="A579" s="12">
        <v>41358</v>
      </c>
      <c r="B579" s="18">
        <v>23.35</v>
      </c>
    </row>
    <row r="580" spans="1:2" x14ac:dyDescent="0.25">
      <c r="A580" s="12">
        <v>41351</v>
      </c>
      <c r="B580" s="18">
        <v>22.01</v>
      </c>
    </row>
    <row r="581" spans="1:2" x14ac:dyDescent="0.25">
      <c r="A581" s="12">
        <v>41344</v>
      </c>
      <c r="B581" s="18">
        <v>20.549999</v>
      </c>
    </row>
    <row r="582" spans="1:2" x14ac:dyDescent="0.25">
      <c r="A582" s="12">
        <v>41337</v>
      </c>
      <c r="B582" s="18">
        <v>20.82</v>
      </c>
    </row>
    <row r="583" spans="1:2" x14ac:dyDescent="0.25">
      <c r="A583" s="12">
        <v>41330</v>
      </c>
      <c r="B583" s="18">
        <v>19.389999</v>
      </c>
    </row>
    <row r="584" spans="1:2" x14ac:dyDescent="0.25">
      <c r="A584" s="12">
        <v>41323</v>
      </c>
      <c r="B584" s="18">
        <v>19.030000999999999</v>
      </c>
    </row>
    <row r="585" spans="1:2" x14ac:dyDescent="0.25">
      <c r="A585" s="12">
        <v>41316</v>
      </c>
      <c r="B585" s="18">
        <v>20.780000999999999</v>
      </c>
    </row>
    <row r="586" spans="1:2" x14ac:dyDescent="0.25">
      <c r="A586" s="12">
        <v>41309</v>
      </c>
      <c r="B586" s="18">
        <v>20.879999000000002</v>
      </c>
    </row>
    <row r="587" spans="1:2" x14ac:dyDescent="0.25">
      <c r="A587" s="12">
        <v>41302</v>
      </c>
      <c r="B587" s="18">
        <v>21.030000999999999</v>
      </c>
    </row>
    <row r="588" spans="1:2" x14ac:dyDescent="0.25">
      <c r="A588" s="12">
        <v>41295</v>
      </c>
      <c r="B588" s="18">
        <v>20.389999</v>
      </c>
    </row>
    <row r="589" spans="1:2" x14ac:dyDescent="0.25">
      <c r="A589" s="12">
        <v>41288</v>
      </c>
      <c r="B589" s="18">
        <v>19.739999999999998</v>
      </c>
    </row>
    <row r="590" spans="1:2" x14ac:dyDescent="0.25">
      <c r="A590" s="12">
        <v>41281</v>
      </c>
      <c r="B590" s="18">
        <v>18.690000999999999</v>
      </c>
    </row>
    <row r="591" spans="1:2" x14ac:dyDescent="0.25">
      <c r="A591" s="12">
        <v>41274</v>
      </c>
      <c r="B591" s="18">
        <v>18.200001</v>
      </c>
    </row>
    <row r="592" spans="1:2" x14ac:dyDescent="0.25">
      <c r="A592" s="12">
        <v>41267</v>
      </c>
      <c r="B592" s="18">
        <v>16.260000000000002</v>
      </c>
    </row>
    <row r="593" spans="1:2" x14ac:dyDescent="0.25">
      <c r="A593" s="12">
        <v>41260</v>
      </c>
      <c r="B593" s="18">
        <v>16.399999999999999</v>
      </c>
    </row>
    <row r="594" spans="1:2" x14ac:dyDescent="0.25">
      <c r="A594" s="12">
        <v>41253</v>
      </c>
      <c r="B594" s="18">
        <v>16.760000000000002</v>
      </c>
    </row>
    <row r="595" spans="1:2" x14ac:dyDescent="0.25">
      <c r="A595" s="12">
        <v>41246</v>
      </c>
      <c r="B595" s="18">
        <v>15.13</v>
      </c>
    </row>
    <row r="596" spans="1:2" x14ac:dyDescent="0.25">
      <c r="A596" s="12">
        <v>41239</v>
      </c>
      <c r="B596" s="18">
        <v>15.26</v>
      </c>
    </row>
    <row r="597" spans="1:2" x14ac:dyDescent="0.25">
      <c r="A597" s="12">
        <v>41232</v>
      </c>
      <c r="B597" s="18">
        <v>15.29</v>
      </c>
    </row>
    <row r="598" spans="1:2" x14ac:dyDescent="0.25">
      <c r="A598" s="12">
        <v>41225</v>
      </c>
      <c r="B598" s="18">
        <v>13.83</v>
      </c>
    </row>
    <row r="599" spans="1:2" x14ac:dyDescent="0.25">
      <c r="A599" s="12">
        <v>41218</v>
      </c>
      <c r="B599" s="18">
        <v>14.5</v>
      </c>
    </row>
    <row r="600" spans="1:2" x14ac:dyDescent="0.25">
      <c r="A600" s="12">
        <v>41211</v>
      </c>
      <c r="B600" s="18">
        <v>14.89</v>
      </c>
    </row>
    <row r="601" spans="1:2" x14ac:dyDescent="0.25">
      <c r="A601" s="12">
        <v>41204</v>
      </c>
      <c r="B601" s="18">
        <v>14.36</v>
      </c>
    </row>
    <row r="602" spans="1:2" x14ac:dyDescent="0.25">
      <c r="A602" s="12">
        <v>41197</v>
      </c>
      <c r="B602" s="18">
        <v>13.93</v>
      </c>
    </row>
    <row r="603" spans="1:2" x14ac:dyDescent="0.25">
      <c r="A603" s="12">
        <v>41190</v>
      </c>
      <c r="B603" s="18">
        <v>13.6</v>
      </c>
    </row>
    <row r="604" spans="1:2" x14ac:dyDescent="0.25">
      <c r="A604" s="12">
        <v>41183</v>
      </c>
      <c r="B604" s="18">
        <v>13.2</v>
      </c>
    </row>
    <row r="605" spans="1:2" x14ac:dyDescent="0.25">
      <c r="A605" s="12">
        <v>41176</v>
      </c>
      <c r="B605" s="18">
        <v>13.48</v>
      </c>
    </row>
    <row r="606" spans="1:2" x14ac:dyDescent="0.25">
      <c r="A606" s="12">
        <v>41169</v>
      </c>
      <c r="B606" s="18">
        <v>12.75</v>
      </c>
    </row>
    <row r="607" spans="1:2" x14ac:dyDescent="0.25">
      <c r="A607" s="12">
        <v>41162</v>
      </c>
      <c r="B607" s="18">
        <v>13.15</v>
      </c>
    </row>
    <row r="608" spans="1:2" x14ac:dyDescent="0.25">
      <c r="A608" s="12">
        <v>41155</v>
      </c>
      <c r="B608" s="18">
        <v>12.36</v>
      </c>
    </row>
    <row r="609" spans="1:2" x14ac:dyDescent="0.25">
      <c r="A609" s="12">
        <v>41148</v>
      </c>
      <c r="B609" s="18">
        <v>11.72</v>
      </c>
    </row>
    <row r="610" spans="1:2" x14ac:dyDescent="0.25">
      <c r="A610" s="12">
        <v>41141</v>
      </c>
      <c r="B610" s="18">
        <v>11.9</v>
      </c>
    </row>
    <row r="611" spans="1:2" x14ac:dyDescent="0.25">
      <c r="A611" s="12">
        <v>41134</v>
      </c>
      <c r="B611" s="18">
        <v>11.62</v>
      </c>
    </row>
    <row r="612" spans="1:2" x14ac:dyDescent="0.25">
      <c r="A612" s="12">
        <v>41127</v>
      </c>
      <c r="B612" s="18">
        <v>10.3</v>
      </c>
    </row>
    <row r="613" spans="1:2" x14ac:dyDescent="0.25">
      <c r="A613" s="12">
        <v>41120</v>
      </c>
      <c r="B613" s="18">
        <v>10.199999999999999</v>
      </c>
    </row>
    <row r="614" spans="1:2" x14ac:dyDescent="0.25">
      <c r="A614" s="12">
        <v>41113</v>
      </c>
      <c r="B614" s="18">
        <v>10.3</v>
      </c>
    </row>
    <row r="615" spans="1:2" x14ac:dyDescent="0.25">
      <c r="A615" s="12">
        <v>41106</v>
      </c>
      <c r="B615" s="18">
        <v>10.35</v>
      </c>
    </row>
    <row r="616" spans="1:2" x14ac:dyDescent="0.25">
      <c r="A616" s="12">
        <v>41099</v>
      </c>
      <c r="B616" s="18">
        <v>10.35</v>
      </c>
    </row>
    <row r="617" spans="1:2" x14ac:dyDescent="0.25">
      <c r="A617" s="12">
        <v>41092</v>
      </c>
      <c r="B617" s="18">
        <v>10.84</v>
      </c>
    </row>
    <row r="618" spans="1:2" x14ac:dyDescent="0.25">
      <c r="A618" s="12">
        <v>41085</v>
      </c>
      <c r="B618" s="18">
        <v>11.52</v>
      </c>
    </row>
    <row r="619" spans="1:2" x14ac:dyDescent="0.25">
      <c r="A619" s="12">
        <v>41078</v>
      </c>
      <c r="B619" s="18">
        <v>11.82</v>
      </c>
    </row>
    <row r="620" spans="1:2" x14ac:dyDescent="0.25">
      <c r="A620" s="12">
        <v>41071</v>
      </c>
      <c r="B620" s="18">
        <v>11.33</v>
      </c>
    </row>
    <row r="621" spans="1:2" x14ac:dyDescent="0.25">
      <c r="A621" s="12">
        <v>41064</v>
      </c>
      <c r="B621" s="18">
        <v>11.96</v>
      </c>
    </row>
    <row r="622" spans="1:2" x14ac:dyDescent="0.25">
      <c r="A622" s="12">
        <v>41057</v>
      </c>
      <c r="B622" s="18">
        <v>10.95</v>
      </c>
    </row>
    <row r="623" spans="1:2" x14ac:dyDescent="0.25">
      <c r="A623" s="12">
        <v>41050</v>
      </c>
      <c r="B623" s="18">
        <v>12.1</v>
      </c>
    </row>
    <row r="624" spans="1:2" x14ac:dyDescent="0.25">
      <c r="A624" s="12">
        <v>41043</v>
      </c>
      <c r="B624" s="18">
        <v>12.06</v>
      </c>
    </row>
    <row r="625" spans="1:2" x14ac:dyDescent="0.25">
      <c r="A625" s="12">
        <v>41036</v>
      </c>
      <c r="B625" s="18">
        <v>14.37</v>
      </c>
    </row>
    <row r="626" spans="1:2" x14ac:dyDescent="0.25">
      <c r="A626" s="12">
        <v>41029</v>
      </c>
      <c r="B626" s="18">
        <v>13.9</v>
      </c>
    </row>
    <row r="627" spans="1:2" x14ac:dyDescent="0.25">
      <c r="A627" s="12">
        <v>41022</v>
      </c>
      <c r="B627" s="18">
        <v>15.84</v>
      </c>
    </row>
    <row r="628" spans="1:2" x14ac:dyDescent="0.25">
      <c r="A628" s="12">
        <v>41015</v>
      </c>
      <c r="B628" s="18">
        <v>15.58</v>
      </c>
    </row>
    <row r="629" spans="1:2" x14ac:dyDescent="0.25">
      <c r="A629" s="12">
        <v>41008</v>
      </c>
      <c r="B629" s="18">
        <v>14.28</v>
      </c>
    </row>
    <row r="630" spans="1:2" x14ac:dyDescent="0.25">
      <c r="A630" s="12">
        <v>41001</v>
      </c>
      <c r="B630" s="18">
        <v>13.82</v>
      </c>
    </row>
    <row r="631" spans="1:2" x14ac:dyDescent="0.25">
      <c r="A631" s="12">
        <v>40994</v>
      </c>
      <c r="B631" s="18">
        <v>13.64</v>
      </c>
    </row>
    <row r="632" spans="1:2" x14ac:dyDescent="0.25">
      <c r="A632" s="12">
        <v>40987</v>
      </c>
      <c r="B632" s="18">
        <v>13.73</v>
      </c>
    </row>
    <row r="633" spans="1:2" x14ac:dyDescent="0.25">
      <c r="A633" s="12">
        <v>40980</v>
      </c>
      <c r="B633" s="18">
        <v>13.72</v>
      </c>
    </row>
    <row r="634" spans="1:2" x14ac:dyDescent="0.25">
      <c r="A634" s="12">
        <v>40973</v>
      </c>
      <c r="B634" s="18">
        <v>13.13</v>
      </c>
    </row>
    <row r="635" spans="1:2" x14ac:dyDescent="0.25">
      <c r="A635" s="12">
        <v>40966</v>
      </c>
      <c r="B635" s="18">
        <v>13.39</v>
      </c>
    </row>
    <row r="636" spans="1:2" x14ac:dyDescent="0.25">
      <c r="A636" s="12">
        <v>40959</v>
      </c>
      <c r="B636" s="18">
        <v>12.45</v>
      </c>
    </row>
    <row r="637" spans="1:2" x14ac:dyDescent="0.25">
      <c r="A637" s="12">
        <v>40952</v>
      </c>
      <c r="B637" s="18">
        <v>12.16</v>
      </c>
    </row>
    <row r="638" spans="1:2" x14ac:dyDescent="0.25">
      <c r="A638" s="12">
        <v>40945</v>
      </c>
      <c r="B638" s="18">
        <v>11.53</v>
      </c>
    </row>
    <row r="639" spans="1:2" x14ac:dyDescent="0.25">
      <c r="A639" s="12">
        <v>40938</v>
      </c>
      <c r="B639" s="18">
        <v>12.08</v>
      </c>
    </row>
    <row r="640" spans="1:2" x14ac:dyDescent="0.25">
      <c r="A640" s="12">
        <v>40931</v>
      </c>
      <c r="B640" s="18">
        <v>11.72</v>
      </c>
    </row>
    <row r="641" spans="1:2" x14ac:dyDescent="0.25">
      <c r="A641" s="12">
        <v>40924</v>
      </c>
      <c r="B641" s="18">
        <v>11.18</v>
      </c>
    </row>
    <row r="642" spans="1:2" x14ac:dyDescent="0.25">
      <c r="A642" s="12">
        <v>40917</v>
      </c>
      <c r="B642" s="18">
        <v>10.5</v>
      </c>
    </row>
    <row r="643" spans="1:2" x14ac:dyDescent="0.25">
      <c r="A643" s="12">
        <v>40910</v>
      </c>
      <c r="B643" s="18">
        <v>9.51</v>
      </c>
    </row>
    <row r="644" spans="1:2" x14ac:dyDescent="0.25">
      <c r="A644" s="12">
        <v>40903</v>
      </c>
      <c r="B644" s="18">
        <v>9.6199999999999992</v>
      </c>
    </row>
    <row r="645" spans="1:2" x14ac:dyDescent="0.25">
      <c r="A645" s="12">
        <v>40896</v>
      </c>
      <c r="B645" s="18">
        <v>9.49</v>
      </c>
    </row>
    <row r="646" spans="1:2" x14ac:dyDescent="0.25">
      <c r="A646" s="12">
        <v>40889</v>
      </c>
      <c r="B646" s="18">
        <v>9.09</v>
      </c>
    </row>
    <row r="647" spans="1:2" x14ac:dyDescent="0.25">
      <c r="A647" s="12">
        <v>40882</v>
      </c>
      <c r="B647" s="18">
        <v>9.1999999999999993</v>
      </c>
    </row>
    <row r="648" spans="1:2" x14ac:dyDescent="0.25">
      <c r="A648" s="12">
        <v>40875</v>
      </c>
      <c r="B648" s="18">
        <v>10.029999999999999</v>
      </c>
    </row>
    <row r="649" spans="1:2" x14ac:dyDescent="0.25">
      <c r="A649" s="12">
        <v>40868</v>
      </c>
      <c r="B649" s="18">
        <v>8.43</v>
      </c>
    </row>
    <row r="650" spans="1:2" x14ac:dyDescent="0.25">
      <c r="A650" s="12">
        <v>40861</v>
      </c>
      <c r="B650" s="18">
        <v>8.9</v>
      </c>
    </row>
    <row r="651" spans="1:2" x14ac:dyDescent="0.25">
      <c r="A651" s="12">
        <v>40854</v>
      </c>
      <c r="B651" s="18">
        <v>9.6999999999999993</v>
      </c>
    </row>
    <row r="652" spans="1:2" x14ac:dyDescent="0.25">
      <c r="A652" s="12">
        <v>40847</v>
      </c>
      <c r="B652" s="18">
        <v>11.74</v>
      </c>
    </row>
    <row r="653" spans="1:2" x14ac:dyDescent="0.25">
      <c r="A653" s="12">
        <v>40840</v>
      </c>
      <c r="B653" s="18">
        <v>12.04</v>
      </c>
    </row>
    <row r="654" spans="1:2" x14ac:dyDescent="0.25">
      <c r="A654" s="12">
        <v>40833</v>
      </c>
      <c r="B654" s="18">
        <v>10.08</v>
      </c>
    </row>
    <row r="655" spans="1:2" x14ac:dyDescent="0.25">
      <c r="A655" s="12">
        <v>40826</v>
      </c>
      <c r="B655" s="18">
        <v>10.91</v>
      </c>
    </row>
    <row r="656" spans="1:2" x14ac:dyDescent="0.25">
      <c r="A656" s="12">
        <v>40819</v>
      </c>
      <c r="B656" s="18">
        <v>9.4600000000000009</v>
      </c>
    </row>
    <row r="657" spans="1:2" x14ac:dyDescent="0.25">
      <c r="A657" s="12">
        <v>40812</v>
      </c>
      <c r="B657" s="18">
        <v>8.31</v>
      </c>
    </row>
    <row r="658" spans="1:2" x14ac:dyDescent="0.25">
      <c r="A658" s="12">
        <v>40805</v>
      </c>
      <c r="B658" s="18">
        <v>10.19</v>
      </c>
    </row>
    <row r="659" spans="1:2" x14ac:dyDescent="0.25">
      <c r="A659" s="12">
        <v>40798</v>
      </c>
      <c r="B659" s="18">
        <v>11.51</v>
      </c>
    </row>
    <row r="660" spans="1:2" x14ac:dyDescent="0.25">
      <c r="A660" s="12">
        <v>40791</v>
      </c>
      <c r="B660" s="18">
        <v>12.12</v>
      </c>
    </row>
    <row r="661" spans="1:2" x14ac:dyDescent="0.25">
      <c r="A661" s="12">
        <v>40784</v>
      </c>
      <c r="B661" s="18">
        <v>12.34</v>
      </c>
    </row>
    <row r="662" spans="1:2" x14ac:dyDescent="0.25">
      <c r="A662" s="12">
        <v>40777</v>
      </c>
      <c r="B662" s="18">
        <v>12.06</v>
      </c>
    </row>
    <row r="663" spans="1:2" x14ac:dyDescent="0.25">
      <c r="A663" s="12">
        <v>40770</v>
      </c>
      <c r="B663" s="18">
        <v>12.06</v>
      </c>
    </row>
    <row r="664" spans="1:2" x14ac:dyDescent="0.25">
      <c r="A664" s="12">
        <v>40763</v>
      </c>
      <c r="B664" s="18">
        <v>13.51</v>
      </c>
    </row>
    <row r="665" spans="1:2" x14ac:dyDescent="0.25">
      <c r="A665" s="12">
        <v>40756</v>
      </c>
      <c r="B665" s="18">
        <v>12.54</v>
      </c>
    </row>
    <row r="666" spans="1:2" x14ac:dyDescent="0.25">
      <c r="A666" s="12">
        <v>40749</v>
      </c>
      <c r="B666" s="18">
        <v>15.13</v>
      </c>
    </row>
    <row r="667" spans="1:2" x14ac:dyDescent="0.25">
      <c r="A667" s="12">
        <v>40742</v>
      </c>
      <c r="B667" s="18">
        <v>15.73</v>
      </c>
    </row>
    <row r="668" spans="1:2" x14ac:dyDescent="0.25">
      <c r="A668" s="12">
        <v>40735</v>
      </c>
      <c r="B668" s="18">
        <v>14.47</v>
      </c>
    </row>
    <row r="669" spans="1:2" x14ac:dyDescent="0.25">
      <c r="A669" s="12">
        <v>40728</v>
      </c>
      <c r="B669" s="18">
        <v>13.98</v>
      </c>
    </row>
    <row r="670" spans="1:2" x14ac:dyDescent="0.25">
      <c r="A670" s="12">
        <v>40721</v>
      </c>
      <c r="B670" s="18">
        <v>13.59</v>
      </c>
    </row>
    <row r="671" spans="1:2" x14ac:dyDescent="0.25">
      <c r="A671" s="12">
        <v>40714</v>
      </c>
      <c r="B671" s="18">
        <v>11.45</v>
      </c>
    </row>
    <row r="672" spans="1:2" x14ac:dyDescent="0.25">
      <c r="A672" s="12">
        <v>40707</v>
      </c>
      <c r="B672" s="18">
        <v>10.71</v>
      </c>
    </row>
    <row r="673" spans="1:2" x14ac:dyDescent="0.25">
      <c r="A673" s="12">
        <v>40700</v>
      </c>
      <c r="B673" s="18">
        <v>10.41</v>
      </c>
    </row>
    <row r="674" spans="1:2" x14ac:dyDescent="0.25">
      <c r="A674" s="12">
        <v>40693</v>
      </c>
      <c r="B674" s="18">
        <v>11.45</v>
      </c>
    </row>
    <row r="675" spans="1:2" x14ac:dyDescent="0.25">
      <c r="A675" s="12">
        <v>40686</v>
      </c>
      <c r="B675" s="18">
        <v>10.95</v>
      </c>
    </row>
    <row r="676" spans="1:2" x14ac:dyDescent="0.25">
      <c r="A676" s="12">
        <v>40679</v>
      </c>
      <c r="B676" s="18">
        <v>10.31</v>
      </c>
    </row>
    <row r="677" spans="1:2" x14ac:dyDescent="0.25">
      <c r="A677" s="12">
        <v>40672</v>
      </c>
      <c r="B677" s="18">
        <v>10.49</v>
      </c>
    </row>
    <row r="678" spans="1:2" x14ac:dyDescent="0.25">
      <c r="A678" s="12">
        <v>40665</v>
      </c>
      <c r="B678" s="18">
        <v>10.63</v>
      </c>
    </row>
    <row r="679" spans="1:2" x14ac:dyDescent="0.25">
      <c r="A679" s="12">
        <v>40658</v>
      </c>
      <c r="B679" s="18">
        <v>10.74</v>
      </c>
    </row>
    <row r="680" spans="1:2" x14ac:dyDescent="0.25">
      <c r="A680" s="12">
        <v>40651</v>
      </c>
      <c r="B680" s="18">
        <v>10</v>
      </c>
    </row>
    <row r="681" spans="1:2" x14ac:dyDescent="0.25">
      <c r="A681" s="12">
        <v>40644</v>
      </c>
      <c r="B681" s="18">
        <v>9.16</v>
      </c>
    </row>
    <row r="682" spans="1:2" x14ac:dyDescent="0.25">
      <c r="A682" s="12">
        <v>40637</v>
      </c>
      <c r="B682" s="18">
        <v>8.42</v>
      </c>
    </row>
    <row r="683" spans="1:2" x14ac:dyDescent="0.25">
      <c r="A683" s="12">
        <v>40630</v>
      </c>
      <c r="B683" s="18">
        <v>8.01</v>
      </c>
    </row>
    <row r="684" spans="1:2" x14ac:dyDescent="0.25">
      <c r="A684" s="12">
        <v>40623</v>
      </c>
      <c r="B684" s="18">
        <v>7.86</v>
      </c>
    </row>
    <row r="685" spans="1:2" x14ac:dyDescent="0.25">
      <c r="A685" s="12">
        <v>40616</v>
      </c>
      <c r="B685" s="18">
        <v>6.84</v>
      </c>
    </row>
    <row r="686" spans="1:2" x14ac:dyDescent="0.25">
      <c r="A686" s="12">
        <v>40609</v>
      </c>
      <c r="B686" s="18">
        <v>7.35</v>
      </c>
    </row>
    <row r="687" spans="1:2" x14ac:dyDescent="0.25">
      <c r="A687" s="12">
        <v>40602</v>
      </c>
      <c r="B687" s="18">
        <v>7.37</v>
      </c>
    </row>
    <row r="688" spans="1:2" x14ac:dyDescent="0.25">
      <c r="A688" s="12">
        <v>40595</v>
      </c>
      <c r="B688" s="18">
        <v>6.83</v>
      </c>
    </row>
    <row r="689" spans="1:2" x14ac:dyDescent="0.25">
      <c r="A689" s="12">
        <v>40588</v>
      </c>
      <c r="B689" s="18">
        <v>7.19</v>
      </c>
    </row>
    <row r="690" spans="1:2" x14ac:dyDescent="0.25">
      <c r="A690" s="12">
        <v>40581</v>
      </c>
      <c r="B690" s="18">
        <v>7.18</v>
      </c>
    </row>
    <row r="691" spans="1:2" x14ac:dyDescent="0.25">
      <c r="A691" s="12">
        <v>40574</v>
      </c>
      <c r="B691" s="18">
        <v>7.36</v>
      </c>
    </row>
    <row r="692" spans="1:2" x14ac:dyDescent="0.25">
      <c r="A692" s="12">
        <v>40567</v>
      </c>
      <c r="B692" s="18">
        <v>7.47</v>
      </c>
    </row>
    <row r="693" spans="1:2" x14ac:dyDescent="0.25">
      <c r="A693" s="12">
        <v>40560</v>
      </c>
      <c r="B693" s="18">
        <v>7.27</v>
      </c>
    </row>
    <row r="694" spans="1:2" x14ac:dyDescent="0.25">
      <c r="A694" s="12">
        <v>40553</v>
      </c>
      <c r="B694" s="18">
        <v>7.55</v>
      </c>
    </row>
    <row r="695" spans="1:2" x14ac:dyDescent="0.25">
      <c r="A695" s="12">
        <v>40546</v>
      </c>
      <c r="B695" s="18">
        <v>7.01</v>
      </c>
    </row>
    <row r="696" spans="1:2" x14ac:dyDescent="0.25">
      <c r="A696" s="12">
        <v>40539</v>
      </c>
      <c r="B696" s="18">
        <v>6.36</v>
      </c>
    </row>
    <row r="697" spans="1:2" x14ac:dyDescent="0.25">
      <c r="A697" s="12">
        <v>40532</v>
      </c>
      <c r="B697" s="18">
        <v>6.25</v>
      </c>
    </row>
    <row r="698" spans="1:2" x14ac:dyDescent="0.25">
      <c r="A698" s="12">
        <v>40525</v>
      </c>
      <c r="B698" s="18">
        <v>6.24</v>
      </c>
    </row>
    <row r="699" spans="1:2" x14ac:dyDescent="0.25">
      <c r="A699" s="12">
        <v>40518</v>
      </c>
      <c r="B699" s="18">
        <v>5.77</v>
      </c>
    </row>
    <row r="700" spans="1:2" x14ac:dyDescent="0.25">
      <c r="A700" s="12">
        <v>40511</v>
      </c>
      <c r="B700" s="18">
        <v>6.04</v>
      </c>
    </row>
    <row r="701" spans="1:2" x14ac:dyDescent="0.25">
      <c r="A701" s="12">
        <v>40504</v>
      </c>
      <c r="B701" s="18">
        <v>6.05</v>
      </c>
    </row>
    <row r="702" spans="1:2" x14ac:dyDescent="0.25">
      <c r="A702" s="12">
        <v>40497</v>
      </c>
      <c r="B702" s="18">
        <v>6.21</v>
      </c>
    </row>
    <row r="703" spans="1:2" x14ac:dyDescent="0.25">
      <c r="A703" s="12">
        <v>40490</v>
      </c>
      <c r="B703" s="18">
        <v>6.16</v>
      </c>
    </row>
    <row r="704" spans="1:2" x14ac:dyDescent="0.25">
      <c r="A704" s="12">
        <v>40483</v>
      </c>
      <c r="B704" s="18">
        <v>6.57</v>
      </c>
    </row>
    <row r="705" spans="1:2" x14ac:dyDescent="0.25">
      <c r="A705" s="12">
        <v>40476</v>
      </c>
      <c r="B705" s="18">
        <v>6.27</v>
      </c>
    </row>
    <row r="706" spans="1:2" x14ac:dyDescent="0.25">
      <c r="A706" s="12">
        <v>40469</v>
      </c>
      <c r="B706" s="18">
        <v>5.9</v>
      </c>
    </row>
    <row r="707" spans="1:2" x14ac:dyDescent="0.25">
      <c r="A707" s="12">
        <v>40462</v>
      </c>
      <c r="B707" s="18">
        <v>5.57</v>
      </c>
    </row>
    <row r="708" spans="1:2" x14ac:dyDescent="0.25">
      <c r="A708" s="12">
        <v>40455</v>
      </c>
      <c r="B708" s="18">
        <v>5.58</v>
      </c>
    </row>
    <row r="709" spans="1:2" x14ac:dyDescent="0.25">
      <c r="A709" s="12">
        <v>40448</v>
      </c>
      <c r="B709" s="18">
        <v>5.09</v>
      </c>
    </row>
    <row r="710" spans="1:2" x14ac:dyDescent="0.25">
      <c r="A710" s="12">
        <v>40441</v>
      </c>
      <c r="B710" s="18">
        <v>4.9000000000000004</v>
      </c>
    </row>
    <row r="711" spans="1:2" x14ac:dyDescent="0.25">
      <c r="A711" s="12">
        <v>40434</v>
      </c>
      <c r="B711" s="18">
        <v>4.8899999999999997</v>
      </c>
    </row>
    <row r="712" spans="1:2" x14ac:dyDescent="0.25">
      <c r="A712" s="12">
        <v>40427</v>
      </c>
      <c r="B712" s="18">
        <v>4.53</v>
      </c>
    </row>
    <row r="713" spans="1:2" x14ac:dyDescent="0.25">
      <c r="A713" s="12">
        <v>40420</v>
      </c>
      <c r="B713" s="18">
        <v>4.49</v>
      </c>
    </row>
    <row r="714" spans="1:2" x14ac:dyDescent="0.25">
      <c r="A714" s="12">
        <v>40413</v>
      </c>
      <c r="B714" s="18">
        <v>4.24</v>
      </c>
    </row>
    <row r="715" spans="1:2" x14ac:dyDescent="0.25">
      <c r="A715" s="12">
        <v>40406</v>
      </c>
      <c r="B715" s="18">
        <v>4.18</v>
      </c>
    </row>
    <row r="716" spans="1:2" x14ac:dyDescent="0.25">
      <c r="A716" s="12">
        <v>40399</v>
      </c>
      <c r="B716" s="18">
        <v>3.81</v>
      </c>
    </row>
    <row r="717" spans="1:2" x14ac:dyDescent="0.25">
      <c r="A717" s="12">
        <v>40392</v>
      </c>
      <c r="B717" s="18">
        <v>3.89</v>
      </c>
    </row>
    <row r="718" spans="1:2" x14ac:dyDescent="0.25">
      <c r="A718" s="12">
        <v>40385</v>
      </c>
      <c r="B718" s="18">
        <v>3.89</v>
      </c>
    </row>
    <row r="719" spans="1:2" x14ac:dyDescent="0.25">
      <c r="A719" s="12">
        <v>40378</v>
      </c>
      <c r="B719" s="18">
        <v>4.1100000000000003</v>
      </c>
    </row>
    <row r="720" spans="1:2" x14ac:dyDescent="0.25">
      <c r="A720" s="12">
        <v>40371</v>
      </c>
      <c r="B720" s="18">
        <v>3.65</v>
      </c>
    </row>
    <row r="721" spans="1:2" x14ac:dyDescent="0.25">
      <c r="A721" s="12">
        <v>40364</v>
      </c>
      <c r="B721" s="18">
        <v>3.98</v>
      </c>
    </row>
    <row r="722" spans="1:2" x14ac:dyDescent="0.25">
      <c r="A722" s="12">
        <v>40357</v>
      </c>
      <c r="B722" s="18">
        <v>3.68</v>
      </c>
    </row>
    <row r="723" spans="1:2" x14ac:dyDescent="0.25">
      <c r="A723" s="12">
        <v>40350</v>
      </c>
      <c r="B723" s="18">
        <v>4.24</v>
      </c>
    </row>
    <row r="724" spans="1:2" x14ac:dyDescent="0.25">
      <c r="A724" s="12">
        <v>40343</v>
      </c>
      <c r="B724" s="18">
        <v>4.3899999999999997</v>
      </c>
    </row>
    <row r="725" spans="1:2" x14ac:dyDescent="0.25">
      <c r="A725" s="12">
        <v>40336</v>
      </c>
      <c r="B725" s="18">
        <v>4.1399999999999997</v>
      </c>
    </row>
    <row r="726" spans="1:2" x14ac:dyDescent="0.25">
      <c r="A726" s="12">
        <v>40329</v>
      </c>
      <c r="B726" s="18">
        <v>4.01</v>
      </c>
    </row>
    <row r="727" spans="1:2" x14ac:dyDescent="0.25">
      <c r="A727" s="12">
        <v>40322</v>
      </c>
      <c r="B727" s="18">
        <v>4.29</v>
      </c>
    </row>
    <row r="728" spans="1:2" x14ac:dyDescent="0.25">
      <c r="A728" s="12">
        <v>40315</v>
      </c>
      <c r="B728" s="18">
        <v>3.67</v>
      </c>
    </row>
    <row r="729" spans="1:2" x14ac:dyDescent="0.25">
      <c r="A729" s="12">
        <v>40308</v>
      </c>
      <c r="B729" s="18">
        <v>4.04</v>
      </c>
    </row>
    <row r="730" spans="1:2" x14ac:dyDescent="0.25">
      <c r="A730" s="12">
        <v>40301</v>
      </c>
      <c r="B730" s="18">
        <v>3.82</v>
      </c>
    </row>
    <row r="731" spans="1:2" x14ac:dyDescent="0.25">
      <c r="A731" s="12">
        <v>40294</v>
      </c>
      <c r="B731" s="18">
        <v>4.76</v>
      </c>
    </row>
    <row r="732" spans="1:2" x14ac:dyDescent="0.25">
      <c r="A732" s="12">
        <v>40287</v>
      </c>
      <c r="B732" s="18">
        <v>4.8499999999999996</v>
      </c>
    </row>
    <row r="733" spans="1:2" x14ac:dyDescent="0.25">
      <c r="A733" s="12">
        <v>40280</v>
      </c>
      <c r="B733" s="18">
        <v>4.75</v>
      </c>
    </row>
    <row r="734" spans="1:2" x14ac:dyDescent="0.25">
      <c r="A734" s="12">
        <v>40273</v>
      </c>
      <c r="B734" s="18">
        <v>5.47</v>
      </c>
    </row>
    <row r="735" spans="1:2" x14ac:dyDescent="0.25">
      <c r="A735" s="12">
        <v>40266</v>
      </c>
      <c r="B735" s="18">
        <v>4.66</v>
      </c>
    </row>
    <row r="736" spans="1:2" x14ac:dyDescent="0.25">
      <c r="A736" s="12">
        <v>40259</v>
      </c>
      <c r="B736" s="18">
        <v>4.87</v>
      </c>
    </row>
    <row r="737" spans="1:2" x14ac:dyDescent="0.25">
      <c r="A737" s="12">
        <v>40252</v>
      </c>
      <c r="B737" s="18">
        <v>4.55</v>
      </c>
    </row>
    <row r="738" spans="1:2" x14ac:dyDescent="0.25">
      <c r="A738" s="12">
        <v>40245</v>
      </c>
      <c r="B738" s="18">
        <v>4.47</v>
      </c>
    </row>
    <row r="739" spans="1:2" x14ac:dyDescent="0.25">
      <c r="A739" s="12">
        <v>40238</v>
      </c>
      <c r="B739" s="18">
        <v>4.38</v>
      </c>
    </row>
    <row r="740" spans="1:2" x14ac:dyDescent="0.25">
      <c r="A740" s="12">
        <v>40231</v>
      </c>
      <c r="B740" s="18">
        <v>4.04</v>
      </c>
    </row>
    <row r="741" spans="1:2" x14ac:dyDescent="0.25">
      <c r="A741" s="12">
        <v>40224</v>
      </c>
      <c r="B741" s="18">
        <v>3.79</v>
      </c>
    </row>
    <row r="742" spans="1:2" x14ac:dyDescent="0.25">
      <c r="A742" s="12">
        <v>40217</v>
      </c>
      <c r="B742" s="18">
        <v>3.74</v>
      </c>
    </row>
    <row r="743" spans="1:2" x14ac:dyDescent="0.25">
      <c r="A743" s="12">
        <v>40210</v>
      </c>
      <c r="B743" s="18">
        <v>3.52</v>
      </c>
    </row>
    <row r="744" spans="1:2" x14ac:dyDescent="0.25">
      <c r="A744" s="12">
        <v>40203</v>
      </c>
      <c r="B744" s="18">
        <v>3.57</v>
      </c>
    </row>
    <row r="745" spans="1:2" x14ac:dyDescent="0.25">
      <c r="A745" s="12">
        <v>40196</v>
      </c>
      <c r="B745" s="18">
        <v>3.52</v>
      </c>
    </row>
    <row r="746" spans="1:2" x14ac:dyDescent="0.25">
      <c r="A746" s="12">
        <v>40189</v>
      </c>
      <c r="B746" s="18">
        <v>3.75</v>
      </c>
    </row>
    <row r="747" spans="1:2" x14ac:dyDescent="0.25">
      <c r="A747" s="12">
        <v>40182</v>
      </c>
      <c r="B747" s="18">
        <v>4.12</v>
      </c>
    </row>
    <row r="748" spans="1:2" x14ac:dyDescent="0.25">
      <c r="A748" s="12">
        <v>40175</v>
      </c>
      <c r="B748" s="18">
        <v>3.36</v>
      </c>
    </row>
    <row r="749" spans="1:2" x14ac:dyDescent="0.25">
      <c r="A749" s="12">
        <v>40168</v>
      </c>
      <c r="B749" s="18">
        <v>3.43</v>
      </c>
    </row>
    <row r="750" spans="1:2" x14ac:dyDescent="0.25">
      <c r="A750" s="12">
        <v>40161</v>
      </c>
      <c r="B750" s="18">
        <v>3.63</v>
      </c>
    </row>
    <row r="751" spans="1:2" x14ac:dyDescent="0.25">
      <c r="A751" s="12">
        <v>40154</v>
      </c>
      <c r="B751" s="18">
        <v>3.75</v>
      </c>
    </row>
    <row r="752" spans="1:2" x14ac:dyDescent="0.25">
      <c r="A752" s="12">
        <v>40147</v>
      </c>
      <c r="B752" s="18">
        <v>4.2699999999999996</v>
      </c>
    </row>
    <row r="753" spans="1:2" x14ac:dyDescent="0.25">
      <c r="A753" s="12">
        <v>40140</v>
      </c>
      <c r="B753" s="18">
        <v>4.12</v>
      </c>
    </row>
    <row r="754" spans="1:2" x14ac:dyDescent="0.25">
      <c r="A754" s="12">
        <v>40133</v>
      </c>
      <c r="B754" s="18">
        <v>4.4000000000000004</v>
      </c>
    </row>
    <row r="755" spans="1:2" x14ac:dyDescent="0.25">
      <c r="A755" s="12">
        <v>40126</v>
      </c>
      <c r="B755" s="18">
        <v>4.3899999999999997</v>
      </c>
    </row>
    <row r="756" spans="1:2" x14ac:dyDescent="0.25">
      <c r="A756" s="12">
        <v>40119</v>
      </c>
      <c r="B756" s="18">
        <v>5.05</v>
      </c>
    </row>
    <row r="757" spans="1:2" x14ac:dyDescent="0.25">
      <c r="A757" s="12">
        <v>40112</v>
      </c>
      <c r="B757" s="18">
        <v>4.96</v>
      </c>
    </row>
    <row r="758" spans="1:2" x14ac:dyDescent="0.25">
      <c r="A758" s="12">
        <v>40105</v>
      </c>
      <c r="B758" s="18">
        <v>5.54</v>
      </c>
    </row>
    <row r="759" spans="1:2" x14ac:dyDescent="0.25">
      <c r="A759" s="12">
        <v>40098</v>
      </c>
      <c r="B759" s="18">
        <v>6.06</v>
      </c>
    </row>
    <row r="760" spans="1:2" x14ac:dyDescent="0.25">
      <c r="A760" s="12">
        <v>40091</v>
      </c>
      <c r="B760" s="18">
        <v>7.18</v>
      </c>
    </row>
    <row r="761" spans="1:2" x14ac:dyDescent="0.25">
      <c r="A761" s="12">
        <v>40084</v>
      </c>
      <c r="B761" s="18">
        <v>6.49</v>
      </c>
    </row>
    <row r="762" spans="1:2" x14ac:dyDescent="0.25">
      <c r="A762" s="12">
        <v>40077</v>
      </c>
      <c r="B762" s="18">
        <v>7.42</v>
      </c>
    </row>
    <row r="763" spans="1:2" x14ac:dyDescent="0.25">
      <c r="A763" s="12">
        <v>40070</v>
      </c>
      <c r="B763" s="18">
        <v>7.01</v>
      </c>
    </row>
    <row r="764" spans="1:2" x14ac:dyDescent="0.25">
      <c r="A764" s="12">
        <v>40063</v>
      </c>
      <c r="B764" s="18">
        <v>6.97</v>
      </c>
    </row>
    <row r="765" spans="1:2" x14ac:dyDescent="0.25">
      <c r="A765" s="12">
        <v>40056</v>
      </c>
      <c r="B765" s="18">
        <v>6.42</v>
      </c>
    </row>
    <row r="766" spans="1:2" x14ac:dyDescent="0.25">
      <c r="A766" s="12">
        <v>40049</v>
      </c>
      <c r="B766" s="18">
        <v>6.49</v>
      </c>
    </row>
    <row r="767" spans="1:2" x14ac:dyDescent="0.25">
      <c r="A767" s="12">
        <v>40042</v>
      </c>
      <c r="B767" s="18">
        <v>5.85</v>
      </c>
    </row>
    <row r="768" spans="1:2" x14ac:dyDescent="0.25">
      <c r="A768" s="12">
        <v>40035</v>
      </c>
      <c r="B768" s="18">
        <v>5.42</v>
      </c>
    </row>
    <row r="769" spans="1:2" x14ac:dyDescent="0.25">
      <c r="A769" s="12">
        <v>40028</v>
      </c>
      <c r="B769" s="18">
        <v>5.39</v>
      </c>
    </row>
    <row r="770" spans="1:2" x14ac:dyDescent="0.25">
      <c r="A770" s="12">
        <v>40021</v>
      </c>
      <c r="B770" s="18">
        <v>5.56</v>
      </c>
    </row>
    <row r="771" spans="1:2" x14ac:dyDescent="0.25">
      <c r="A771" s="12">
        <v>40014</v>
      </c>
      <c r="B771" s="18">
        <v>5.31</v>
      </c>
    </row>
    <row r="772" spans="1:2" x14ac:dyDescent="0.25">
      <c r="A772" s="12">
        <v>40007</v>
      </c>
      <c r="B772" s="18">
        <v>4.91</v>
      </c>
    </row>
    <row r="773" spans="1:2" x14ac:dyDescent="0.25">
      <c r="A773" s="12">
        <v>40000</v>
      </c>
      <c r="B773" s="18">
        <v>4.24</v>
      </c>
    </row>
    <row r="774" spans="1:2" x14ac:dyDescent="0.25">
      <c r="A774" s="12">
        <v>39993</v>
      </c>
      <c r="B774" s="18">
        <v>4.55</v>
      </c>
    </row>
    <row r="775" spans="1:2" x14ac:dyDescent="0.25">
      <c r="A775" s="12">
        <v>39986</v>
      </c>
      <c r="B775" s="18">
        <v>4.68</v>
      </c>
    </row>
    <row r="776" spans="1:2" x14ac:dyDescent="0.25">
      <c r="A776" s="12">
        <v>39979</v>
      </c>
      <c r="B776" s="18">
        <v>5.32</v>
      </c>
    </row>
    <row r="777" spans="1:2" x14ac:dyDescent="0.25">
      <c r="A777" s="12">
        <v>39972</v>
      </c>
      <c r="B777" s="18">
        <v>4.95</v>
      </c>
    </row>
    <row r="778" spans="1:2" x14ac:dyDescent="0.25">
      <c r="A778" s="12">
        <v>39965</v>
      </c>
      <c r="B778" s="18">
        <v>5.79</v>
      </c>
    </row>
    <row r="779" spans="1:2" x14ac:dyDescent="0.25">
      <c r="A779" s="12">
        <v>39958</v>
      </c>
      <c r="B779" s="18">
        <v>6.02</v>
      </c>
    </row>
    <row r="780" spans="1:2" x14ac:dyDescent="0.25">
      <c r="A780" s="12">
        <v>39951</v>
      </c>
      <c r="B780" s="18">
        <v>5.59</v>
      </c>
    </row>
    <row r="781" spans="1:2" x14ac:dyDescent="0.25">
      <c r="A781" s="12">
        <v>39944</v>
      </c>
      <c r="B781" s="18">
        <v>5.46</v>
      </c>
    </row>
    <row r="782" spans="1:2" x14ac:dyDescent="0.25">
      <c r="A782" s="12">
        <v>39937</v>
      </c>
      <c r="B782" s="18">
        <v>6</v>
      </c>
    </row>
    <row r="783" spans="1:2" x14ac:dyDescent="0.25">
      <c r="A783" s="12">
        <v>39930</v>
      </c>
      <c r="B783" s="18">
        <v>5</v>
      </c>
    </row>
    <row r="784" spans="1:2" x14ac:dyDescent="0.25">
      <c r="A784" s="12">
        <v>39923</v>
      </c>
      <c r="B784" s="18">
        <v>4.88</v>
      </c>
    </row>
    <row r="785" spans="1:2" x14ac:dyDescent="0.25">
      <c r="A785" s="12">
        <v>39916</v>
      </c>
      <c r="B785" s="18">
        <v>4.53</v>
      </c>
    </row>
    <row r="786" spans="1:2" x14ac:dyDescent="0.25">
      <c r="A786" s="12">
        <v>39909</v>
      </c>
      <c r="B786" s="18">
        <v>4.82</v>
      </c>
    </row>
    <row r="787" spans="1:2" x14ac:dyDescent="0.25">
      <c r="A787" s="12">
        <v>39902</v>
      </c>
      <c r="B787" s="18">
        <v>4.58</v>
      </c>
    </row>
    <row r="788" spans="1:2" x14ac:dyDescent="0.25">
      <c r="A788" s="12">
        <v>39895</v>
      </c>
      <c r="B788" s="18">
        <v>3.46</v>
      </c>
    </row>
    <row r="789" spans="1:2" x14ac:dyDescent="0.25">
      <c r="A789" s="12">
        <v>39888</v>
      </c>
      <c r="B789" s="18">
        <v>3.15</v>
      </c>
    </row>
    <row r="790" spans="1:2" x14ac:dyDescent="0.25">
      <c r="A790" s="12">
        <v>39881</v>
      </c>
      <c r="B790" s="18">
        <v>3.24</v>
      </c>
    </row>
    <row r="791" spans="1:2" x14ac:dyDescent="0.25">
      <c r="A791" s="12">
        <v>39874</v>
      </c>
      <c r="B791" s="18">
        <v>2.63</v>
      </c>
    </row>
    <row r="792" spans="1:2" x14ac:dyDescent="0.25">
      <c r="A792" s="12">
        <v>39867</v>
      </c>
      <c r="B792" s="18">
        <v>2.83</v>
      </c>
    </row>
    <row r="793" spans="1:2" x14ac:dyDescent="0.25">
      <c r="A793" s="12">
        <v>39860</v>
      </c>
      <c r="B793" s="18">
        <v>2.46</v>
      </c>
    </row>
    <row r="794" spans="1:2" x14ac:dyDescent="0.25">
      <c r="A794" s="12">
        <v>39853</v>
      </c>
      <c r="B794" s="18">
        <v>2.4900000000000002</v>
      </c>
    </row>
    <row r="795" spans="1:2" x14ac:dyDescent="0.25">
      <c r="A795" s="12">
        <v>39846</v>
      </c>
      <c r="B795" s="18">
        <v>2.95</v>
      </c>
    </row>
    <row r="796" spans="1:2" x14ac:dyDescent="0.25">
      <c r="A796" s="12">
        <v>39839</v>
      </c>
      <c r="B796" s="18">
        <v>2.79</v>
      </c>
    </row>
    <row r="797" spans="1:2" x14ac:dyDescent="0.25">
      <c r="A797" s="12">
        <v>39832</v>
      </c>
      <c r="B797" s="18">
        <v>3.03</v>
      </c>
    </row>
    <row r="798" spans="1:2" x14ac:dyDescent="0.25">
      <c r="A798" s="12">
        <v>39825</v>
      </c>
      <c r="B798" s="18">
        <v>3.45</v>
      </c>
    </row>
    <row r="799" spans="1:2" x14ac:dyDescent="0.25">
      <c r="A799" s="12">
        <v>39818</v>
      </c>
      <c r="B799" s="18">
        <v>3.75</v>
      </c>
    </row>
    <row r="800" spans="1:2" x14ac:dyDescent="0.25">
      <c r="A800" s="12">
        <v>39811</v>
      </c>
      <c r="B800" s="18">
        <v>3.48</v>
      </c>
    </row>
    <row r="801" spans="1:2" x14ac:dyDescent="0.25">
      <c r="A801" s="12">
        <v>39804</v>
      </c>
      <c r="B801" s="18">
        <v>3.07</v>
      </c>
    </row>
    <row r="802" spans="1:2" x14ac:dyDescent="0.25">
      <c r="A802" s="12">
        <v>39797</v>
      </c>
      <c r="B802" s="18">
        <v>3.69</v>
      </c>
    </row>
    <row r="803" spans="1:2" x14ac:dyDescent="0.25">
      <c r="A803" s="12">
        <v>39790</v>
      </c>
      <c r="B803" s="18">
        <v>2.77</v>
      </c>
    </row>
    <row r="804" spans="1:2" x14ac:dyDescent="0.25">
      <c r="A804" s="12">
        <v>39783</v>
      </c>
      <c r="B804" s="18">
        <v>3.2</v>
      </c>
    </row>
    <row r="805" spans="1:2" x14ac:dyDescent="0.25">
      <c r="A805" s="12">
        <v>39776</v>
      </c>
      <c r="B805" s="18">
        <v>3.18</v>
      </c>
    </row>
    <row r="806" spans="1:2" x14ac:dyDescent="0.25">
      <c r="A806" s="12">
        <v>39769</v>
      </c>
      <c r="B806" s="18">
        <v>2.65</v>
      </c>
    </row>
    <row r="807" spans="1:2" x14ac:dyDescent="0.25">
      <c r="A807" s="12">
        <v>39762</v>
      </c>
      <c r="B807" s="18">
        <v>3.53</v>
      </c>
    </row>
    <row r="808" spans="1:2" x14ac:dyDescent="0.25">
      <c r="A808" s="12">
        <v>39755</v>
      </c>
      <c r="B808" s="18">
        <v>3.83</v>
      </c>
    </row>
    <row r="809" spans="1:2" x14ac:dyDescent="0.25">
      <c r="A809" s="12">
        <v>39748</v>
      </c>
      <c r="B809" s="18">
        <v>4.0999999999999996</v>
      </c>
    </row>
    <row r="810" spans="1:2" x14ac:dyDescent="0.25">
      <c r="A810" s="12">
        <v>39741</v>
      </c>
      <c r="B810" s="18">
        <v>3.18</v>
      </c>
    </row>
    <row r="811" spans="1:2" x14ac:dyDescent="0.25">
      <c r="A811" s="12">
        <v>39734</v>
      </c>
      <c r="B811" s="18">
        <v>3.26</v>
      </c>
    </row>
    <row r="812" spans="1:2" x14ac:dyDescent="0.25">
      <c r="A812" s="12">
        <v>39727</v>
      </c>
      <c r="B812" s="18">
        <v>2.86</v>
      </c>
    </row>
    <row r="813" spans="1:2" x14ac:dyDescent="0.25">
      <c r="A813" s="12">
        <v>39720</v>
      </c>
      <c r="B813" s="18">
        <v>3.21</v>
      </c>
    </row>
    <row r="814" spans="1:2" x14ac:dyDescent="0.25">
      <c r="A814" s="12">
        <v>39713</v>
      </c>
      <c r="B814" s="18">
        <v>4.08</v>
      </c>
    </row>
    <row r="815" spans="1:2" x14ac:dyDescent="0.25">
      <c r="A815" s="12">
        <v>39706</v>
      </c>
      <c r="B815" s="18">
        <v>4.83</v>
      </c>
    </row>
    <row r="816" spans="1:2" x14ac:dyDescent="0.25">
      <c r="A816" s="12">
        <v>39699</v>
      </c>
      <c r="B816" s="18">
        <v>5.32</v>
      </c>
    </row>
    <row r="817" spans="1:2" x14ac:dyDescent="0.25">
      <c r="A817" s="12">
        <v>39692</v>
      </c>
      <c r="B817" s="18">
        <v>6.15</v>
      </c>
    </row>
    <row r="818" spans="1:2" x14ac:dyDescent="0.25">
      <c r="A818" s="12">
        <v>39685</v>
      </c>
      <c r="B818" s="18">
        <v>6.6</v>
      </c>
    </row>
    <row r="819" spans="1:2" x14ac:dyDescent="0.25">
      <c r="A819" s="12">
        <v>39678</v>
      </c>
      <c r="B819" s="18">
        <v>6.15</v>
      </c>
    </row>
    <row r="820" spans="1:2" x14ac:dyDescent="0.25">
      <c r="A820" s="12">
        <v>39671</v>
      </c>
      <c r="B820" s="18">
        <v>7.36</v>
      </c>
    </row>
    <row r="821" spans="1:2" x14ac:dyDescent="0.25">
      <c r="A821" s="12">
        <v>39664</v>
      </c>
      <c r="B821" s="18">
        <v>6.24</v>
      </c>
    </row>
    <row r="822" spans="1:2" x14ac:dyDescent="0.25">
      <c r="A822" s="12">
        <v>39657</v>
      </c>
      <c r="B822" s="18">
        <v>5.84</v>
      </c>
    </row>
    <row r="823" spans="1:2" x14ac:dyDescent="0.25">
      <c r="A823" s="12">
        <v>39650</v>
      </c>
      <c r="B823" s="18">
        <v>6.83</v>
      </c>
    </row>
    <row r="824" spans="1:2" x14ac:dyDescent="0.25">
      <c r="A824" s="12">
        <v>39643</v>
      </c>
      <c r="B824" s="18">
        <v>6.65</v>
      </c>
    </row>
    <row r="825" spans="1:2" x14ac:dyDescent="0.25">
      <c r="A825" s="12">
        <v>39636</v>
      </c>
      <c r="B825" s="18">
        <v>7.1</v>
      </c>
    </row>
    <row r="826" spans="1:2" x14ac:dyDescent="0.25">
      <c r="A826" s="12">
        <v>39629</v>
      </c>
      <c r="B826" s="18">
        <v>7.83</v>
      </c>
    </row>
    <row r="827" spans="1:2" x14ac:dyDescent="0.25">
      <c r="A827" s="12">
        <v>39622</v>
      </c>
      <c r="B827" s="18">
        <v>9.36</v>
      </c>
    </row>
    <row r="828" spans="1:2" x14ac:dyDescent="0.25">
      <c r="A828" s="12">
        <v>39615</v>
      </c>
      <c r="B828" s="18">
        <v>9.23</v>
      </c>
    </row>
    <row r="829" spans="1:2" x14ac:dyDescent="0.25">
      <c r="A829" s="12">
        <v>39608</v>
      </c>
      <c r="B829" s="18">
        <v>10.44</v>
      </c>
    </row>
    <row r="830" spans="1:2" x14ac:dyDescent="0.25">
      <c r="A830" s="12">
        <v>39601</v>
      </c>
      <c r="B830" s="18">
        <v>10.62</v>
      </c>
    </row>
    <row r="831" spans="1:2" x14ac:dyDescent="0.25">
      <c r="A831" s="12">
        <v>39594</v>
      </c>
      <c r="B831" s="18">
        <v>11.89</v>
      </c>
    </row>
    <row r="832" spans="1:2" x14ac:dyDescent="0.25">
      <c r="A832" s="12">
        <v>39587</v>
      </c>
      <c r="B832" s="18">
        <v>12.38</v>
      </c>
    </row>
    <row r="833" spans="1:2" x14ac:dyDescent="0.25">
      <c r="A833" s="12">
        <v>39580</v>
      </c>
      <c r="B833" s="18">
        <v>13.11</v>
      </c>
    </row>
    <row r="834" spans="1:2" x14ac:dyDescent="0.25">
      <c r="A834" s="12">
        <v>39573</v>
      </c>
      <c r="B834" s="18">
        <v>14.42</v>
      </c>
    </row>
    <row r="835" spans="1:2" x14ac:dyDescent="0.25">
      <c r="A835" s="12">
        <v>39566</v>
      </c>
      <c r="B835" s="18">
        <v>13.43</v>
      </c>
    </row>
    <row r="836" spans="1:2" x14ac:dyDescent="0.25">
      <c r="A836" s="12">
        <v>39559</v>
      </c>
      <c r="B836" s="18">
        <v>13.9</v>
      </c>
    </row>
    <row r="837" spans="1:2" x14ac:dyDescent="0.25">
      <c r="A837" s="12">
        <v>39552</v>
      </c>
      <c r="B837" s="18">
        <v>12.84</v>
      </c>
    </row>
    <row r="838" spans="1:2" x14ac:dyDescent="0.25">
      <c r="A838" s="12">
        <v>39545</v>
      </c>
      <c r="B838" s="18">
        <v>12.95</v>
      </c>
    </row>
    <row r="839" spans="1:2" x14ac:dyDescent="0.25">
      <c r="A839" s="12">
        <v>39538</v>
      </c>
      <c r="B839" s="18">
        <v>12.84</v>
      </c>
    </row>
    <row r="840" spans="1:2" x14ac:dyDescent="0.25">
      <c r="A840" s="12">
        <v>39531</v>
      </c>
      <c r="B840" s="18">
        <v>11.85</v>
      </c>
    </row>
    <row r="841" spans="1:2" x14ac:dyDescent="0.25">
      <c r="A841" s="12">
        <v>39524</v>
      </c>
      <c r="B841" s="18">
        <v>11.83</v>
      </c>
    </row>
    <row r="842" spans="1:2" x14ac:dyDescent="0.25">
      <c r="A842" s="12">
        <v>39517</v>
      </c>
      <c r="B842" s="18">
        <v>11.72</v>
      </c>
    </row>
    <row r="843" spans="1:2" x14ac:dyDescent="0.25">
      <c r="A843" s="12">
        <v>39510</v>
      </c>
      <c r="B843" s="18">
        <v>11.65</v>
      </c>
    </row>
    <row r="844" spans="1:2" x14ac:dyDescent="0.25">
      <c r="A844" s="12">
        <v>39503</v>
      </c>
      <c r="B844" s="18">
        <v>12.1</v>
      </c>
    </row>
    <row r="845" spans="1:2" x14ac:dyDescent="0.25">
      <c r="A845" s="12">
        <v>39496</v>
      </c>
      <c r="B845" s="18">
        <v>12.51</v>
      </c>
    </row>
    <row r="846" spans="1:2" x14ac:dyDescent="0.25">
      <c r="A846" s="12">
        <v>39489</v>
      </c>
      <c r="B846" s="18">
        <v>11.94</v>
      </c>
    </row>
    <row r="847" spans="1:2" x14ac:dyDescent="0.25">
      <c r="A847" s="12">
        <v>39482</v>
      </c>
      <c r="B847" s="18">
        <v>10.86</v>
      </c>
    </row>
    <row r="848" spans="1:2" x14ac:dyDescent="0.25">
      <c r="A848" s="12">
        <v>39475</v>
      </c>
      <c r="B848" s="18">
        <v>12.38</v>
      </c>
    </row>
    <row r="849" spans="1:2" x14ac:dyDescent="0.25">
      <c r="A849" s="12">
        <v>39468</v>
      </c>
      <c r="B849" s="18">
        <v>11.59</v>
      </c>
    </row>
    <row r="850" spans="1:2" x14ac:dyDescent="0.25">
      <c r="A850" s="12">
        <v>39461</v>
      </c>
      <c r="B850" s="18">
        <v>9.52</v>
      </c>
    </row>
    <row r="851" spans="1:2" x14ac:dyDescent="0.25">
      <c r="A851" s="12">
        <v>39454</v>
      </c>
      <c r="B851" s="18">
        <v>9.9499999999999993</v>
      </c>
    </row>
    <row r="852" spans="1:2" x14ac:dyDescent="0.25">
      <c r="A852" s="12">
        <v>39447</v>
      </c>
      <c r="B852" s="18">
        <v>10.91</v>
      </c>
    </row>
    <row r="853" spans="1:2" x14ac:dyDescent="0.25">
      <c r="A853" s="12">
        <v>39440</v>
      </c>
      <c r="B853" s="18">
        <v>11.78</v>
      </c>
    </row>
    <row r="854" spans="1:2" x14ac:dyDescent="0.25">
      <c r="A854" s="12">
        <v>39433</v>
      </c>
      <c r="B854" s="18">
        <v>12.17</v>
      </c>
    </row>
    <row r="855" spans="1:2" x14ac:dyDescent="0.25">
      <c r="A855" s="12">
        <v>39426</v>
      </c>
      <c r="B855" s="18">
        <v>11.73</v>
      </c>
    </row>
    <row r="856" spans="1:2" x14ac:dyDescent="0.25">
      <c r="A856" s="12">
        <v>39419</v>
      </c>
      <c r="B856" s="18">
        <v>12.92</v>
      </c>
    </row>
    <row r="857" spans="1:2" x14ac:dyDescent="0.25">
      <c r="A857" s="12">
        <v>39412</v>
      </c>
      <c r="B857" s="18">
        <v>14.49</v>
      </c>
    </row>
    <row r="858" spans="1:2" x14ac:dyDescent="0.25">
      <c r="A858" s="12">
        <v>39405</v>
      </c>
      <c r="B858" s="18">
        <v>12.97</v>
      </c>
    </row>
    <row r="859" spans="1:2" x14ac:dyDescent="0.25">
      <c r="A859" s="12">
        <v>39398</v>
      </c>
      <c r="B859" s="18">
        <v>14.99</v>
      </c>
    </row>
    <row r="860" spans="1:2" x14ac:dyDescent="0.25">
      <c r="A860" s="12">
        <v>39391</v>
      </c>
      <c r="B860" s="18">
        <v>13.83</v>
      </c>
    </row>
    <row r="861" spans="1:2" x14ac:dyDescent="0.25">
      <c r="A861" s="12">
        <v>39384</v>
      </c>
      <c r="B861" s="18">
        <v>14.51</v>
      </c>
    </row>
    <row r="862" spans="1:2" x14ac:dyDescent="0.25">
      <c r="A862" s="12">
        <v>39377</v>
      </c>
      <c r="B862" s="18">
        <v>15.27</v>
      </c>
    </row>
    <row r="863" spans="1:2" x14ac:dyDescent="0.25">
      <c r="A863" s="12">
        <v>39370</v>
      </c>
      <c r="B863" s="18">
        <v>16.84</v>
      </c>
    </row>
    <row r="864" spans="1:2" x14ac:dyDescent="0.25">
      <c r="A864" s="12">
        <v>39363</v>
      </c>
      <c r="B864" s="18">
        <v>18.450001</v>
      </c>
    </row>
    <row r="865" spans="1:2" x14ac:dyDescent="0.25">
      <c r="A865" s="12">
        <v>39356</v>
      </c>
      <c r="B865" s="18">
        <v>18.600000000000001</v>
      </c>
    </row>
    <row r="866" spans="1:2" x14ac:dyDescent="0.25">
      <c r="A866" s="12">
        <v>39349</v>
      </c>
      <c r="B866" s="18">
        <v>16.5</v>
      </c>
    </row>
    <row r="867" spans="1:2" x14ac:dyDescent="0.25">
      <c r="A867" s="12">
        <v>39342</v>
      </c>
      <c r="B867" s="18">
        <v>15.51</v>
      </c>
    </row>
    <row r="868" spans="1:2" x14ac:dyDescent="0.25">
      <c r="A868" s="12">
        <v>39335</v>
      </c>
      <c r="B868" s="18">
        <v>15.19</v>
      </c>
    </row>
    <row r="869" spans="1:2" x14ac:dyDescent="0.25">
      <c r="A869" s="12">
        <v>39328</v>
      </c>
      <c r="B869" s="18">
        <v>13.67</v>
      </c>
    </row>
    <row r="870" spans="1:2" x14ac:dyDescent="0.25">
      <c r="A870" s="12">
        <v>39321</v>
      </c>
      <c r="B870" s="18">
        <v>13.03</v>
      </c>
    </row>
    <row r="871" spans="1:2" x14ac:dyDescent="0.25">
      <c r="A871" s="12">
        <v>39314</v>
      </c>
      <c r="B871" s="18">
        <v>12.97</v>
      </c>
    </row>
    <row r="872" spans="1:2" x14ac:dyDescent="0.25">
      <c r="A872" s="12">
        <v>39307</v>
      </c>
      <c r="B872" s="18">
        <v>11.48</v>
      </c>
    </row>
    <row r="873" spans="1:2" x14ac:dyDescent="0.25">
      <c r="A873" s="12">
        <v>39300</v>
      </c>
      <c r="B873" s="18">
        <v>13.27</v>
      </c>
    </row>
    <row r="874" spans="1:2" x14ac:dyDescent="0.25">
      <c r="A874" s="12">
        <v>39293</v>
      </c>
      <c r="B874" s="18">
        <v>12.79</v>
      </c>
    </row>
    <row r="875" spans="1:2" x14ac:dyDescent="0.25">
      <c r="A875" s="12">
        <v>39286</v>
      </c>
      <c r="B875" s="18">
        <v>12.28</v>
      </c>
    </row>
    <row r="876" spans="1:2" x14ac:dyDescent="0.25">
      <c r="A876" s="12">
        <v>39279</v>
      </c>
      <c r="B876" s="18">
        <v>13</v>
      </c>
    </row>
    <row r="877" spans="1:2" x14ac:dyDescent="0.25">
      <c r="A877" s="12">
        <v>39272</v>
      </c>
      <c r="B877" s="18">
        <v>13.92</v>
      </c>
    </row>
    <row r="878" spans="1:2" x14ac:dyDescent="0.25">
      <c r="A878" s="12">
        <v>39265</v>
      </c>
      <c r="B878" s="18">
        <v>13.67</v>
      </c>
    </row>
    <row r="879" spans="1:2" x14ac:dyDescent="0.25">
      <c r="A879" s="12">
        <v>39258</v>
      </c>
      <c r="B879" s="18">
        <v>12.56</v>
      </c>
    </row>
    <row r="880" spans="1:2" x14ac:dyDescent="0.25">
      <c r="A880" s="12">
        <v>39251</v>
      </c>
      <c r="B880" s="18">
        <v>11.55</v>
      </c>
    </row>
    <row r="881" spans="1:2" x14ac:dyDescent="0.25">
      <c r="A881" s="12">
        <v>39244</v>
      </c>
      <c r="B881" s="18">
        <v>12.62</v>
      </c>
    </row>
    <row r="882" spans="1:2" x14ac:dyDescent="0.25">
      <c r="A882" s="12">
        <v>39237</v>
      </c>
      <c r="B882" s="18">
        <v>13.26</v>
      </c>
    </row>
    <row r="883" spans="1:2" x14ac:dyDescent="0.25">
      <c r="A883" s="12">
        <v>39230</v>
      </c>
      <c r="B883" s="18">
        <v>14</v>
      </c>
    </row>
    <row r="884" spans="1:2" x14ac:dyDescent="0.25">
      <c r="A884" s="12">
        <v>39223</v>
      </c>
      <c r="B884" s="18">
        <v>13.59</v>
      </c>
    </row>
    <row r="885" spans="1:2" x14ac:dyDescent="0.25">
      <c r="A885" s="12">
        <v>39216</v>
      </c>
      <c r="B885" s="18">
        <v>14</v>
      </c>
    </row>
    <row r="886" spans="1:2" x14ac:dyDescent="0.25">
      <c r="A886" s="12">
        <v>39209</v>
      </c>
      <c r="B886" s="18">
        <v>16.57</v>
      </c>
    </row>
    <row r="887" spans="1:2" x14ac:dyDescent="0.25">
      <c r="A887" s="12">
        <v>39202</v>
      </c>
      <c r="B887" s="18">
        <v>17.84</v>
      </c>
    </row>
    <row r="888" spans="1:2" x14ac:dyDescent="0.25">
      <c r="A888" s="12">
        <v>39195</v>
      </c>
      <c r="B888" s="18">
        <v>17.93</v>
      </c>
    </row>
    <row r="889" spans="1:2" x14ac:dyDescent="0.25">
      <c r="A889" s="12">
        <v>39188</v>
      </c>
      <c r="B889" s="18">
        <v>18.91</v>
      </c>
    </row>
    <row r="890" spans="1:2" x14ac:dyDescent="0.25">
      <c r="A890" s="12">
        <v>39181</v>
      </c>
      <c r="B890" s="18">
        <v>16.57</v>
      </c>
    </row>
    <row r="891" spans="1:2" x14ac:dyDescent="0.25">
      <c r="A891" s="12">
        <v>39174</v>
      </c>
      <c r="B891" s="18">
        <v>16.299999</v>
      </c>
    </row>
    <row r="892" spans="1:2" x14ac:dyDescent="0.25">
      <c r="A892" s="12">
        <v>39167</v>
      </c>
      <c r="B892" s="18">
        <v>16.139999</v>
      </c>
    </row>
    <row r="893" spans="1:2" x14ac:dyDescent="0.25">
      <c r="A893" s="12">
        <v>39160</v>
      </c>
      <c r="B893" s="18">
        <v>16.540001</v>
      </c>
    </row>
    <row r="894" spans="1:2" x14ac:dyDescent="0.25">
      <c r="A894" s="12">
        <v>39153</v>
      </c>
      <c r="B894" s="18">
        <v>15.51</v>
      </c>
    </row>
    <row r="895" spans="1:2" x14ac:dyDescent="0.25">
      <c r="A895" s="12">
        <v>39146</v>
      </c>
      <c r="B895" s="18">
        <v>15.96</v>
      </c>
    </row>
    <row r="896" spans="1:2" x14ac:dyDescent="0.25">
      <c r="A896" s="12">
        <v>39139</v>
      </c>
      <c r="B896" s="18">
        <v>16.459999</v>
      </c>
    </row>
    <row r="897" spans="1:2" x14ac:dyDescent="0.25">
      <c r="A897" s="12">
        <v>39132</v>
      </c>
      <c r="B897" s="18">
        <v>18.399999999999999</v>
      </c>
    </row>
    <row r="898" spans="1:2" x14ac:dyDescent="0.25">
      <c r="A898" s="12">
        <v>39125</v>
      </c>
      <c r="B898" s="18">
        <v>18.350000000000001</v>
      </c>
    </row>
    <row r="899" spans="1:2" x14ac:dyDescent="0.25">
      <c r="A899" s="12">
        <v>39118</v>
      </c>
      <c r="B899" s="18">
        <v>18.620000999999998</v>
      </c>
    </row>
    <row r="900" spans="1:2" x14ac:dyDescent="0.25">
      <c r="A900" s="12">
        <v>39111</v>
      </c>
      <c r="B900" s="18">
        <v>20.420000000000002</v>
      </c>
    </row>
    <row r="901" spans="1:2" x14ac:dyDescent="0.25">
      <c r="A901" s="12">
        <v>39104</v>
      </c>
      <c r="B901" s="18">
        <v>20.389999</v>
      </c>
    </row>
    <row r="902" spans="1:2" x14ac:dyDescent="0.25">
      <c r="A902" s="12">
        <v>39097</v>
      </c>
      <c r="B902" s="18">
        <v>21.82</v>
      </c>
    </row>
    <row r="903" spans="1:2" x14ac:dyDescent="0.25">
      <c r="A903" s="12">
        <v>39090</v>
      </c>
      <c r="B903" s="18">
        <v>20.629999000000002</v>
      </c>
    </row>
    <row r="904" spans="1:2" x14ac:dyDescent="0.25">
      <c r="A904" s="12">
        <v>39083</v>
      </c>
      <c r="B904" s="18">
        <v>20.780000999999999</v>
      </c>
    </row>
    <row r="905" spans="1:2" x14ac:dyDescent="0.25">
      <c r="A905" s="12">
        <v>39076</v>
      </c>
      <c r="B905" s="18">
        <v>21.26</v>
      </c>
    </row>
    <row r="906" spans="1:2" x14ac:dyDescent="0.25">
      <c r="A906" s="12">
        <v>39069</v>
      </c>
      <c r="B906" s="18">
        <v>19.510000000000002</v>
      </c>
    </row>
    <row r="909" spans="1:2" x14ac:dyDescent="0.25">
      <c r="A909" s="12"/>
      <c r="B909" s="18"/>
    </row>
    <row r="910" spans="1:2" x14ac:dyDescent="0.25">
      <c r="A910" s="12"/>
      <c r="B910" s="18"/>
    </row>
    <row r="911" spans="1:2" x14ac:dyDescent="0.25">
      <c r="A911" s="12"/>
      <c r="B911" s="18"/>
    </row>
    <row r="912" spans="1:2" x14ac:dyDescent="0.25">
      <c r="A912" s="12"/>
      <c r="B912" s="18"/>
    </row>
    <row r="913" spans="1:2" x14ac:dyDescent="0.25">
      <c r="A913" s="12"/>
      <c r="B913" s="18"/>
    </row>
    <row r="914" spans="1:2" x14ac:dyDescent="0.25">
      <c r="A914" s="12"/>
      <c r="B914" s="18"/>
    </row>
    <row r="915" spans="1:2" x14ac:dyDescent="0.25">
      <c r="A915" s="12"/>
      <c r="B915" s="18"/>
    </row>
    <row r="916" spans="1:2" x14ac:dyDescent="0.25">
      <c r="A916" s="12"/>
      <c r="B916" s="18"/>
    </row>
    <row r="917" spans="1:2" x14ac:dyDescent="0.25">
      <c r="A917" s="12"/>
      <c r="B917" s="18"/>
    </row>
    <row r="918" spans="1:2" x14ac:dyDescent="0.25">
      <c r="A918" s="12"/>
      <c r="B918" s="18"/>
    </row>
    <row r="919" spans="1:2" x14ac:dyDescent="0.25">
      <c r="A919" s="12"/>
      <c r="B919" s="18"/>
    </row>
    <row r="920" spans="1:2" x14ac:dyDescent="0.25">
      <c r="A920" s="12"/>
      <c r="B920" s="18"/>
    </row>
    <row r="921" spans="1:2" x14ac:dyDescent="0.25">
      <c r="A921" s="12"/>
      <c r="B921" s="18"/>
    </row>
    <row r="922" spans="1:2" x14ac:dyDescent="0.25">
      <c r="A922" s="12"/>
      <c r="B922" s="18"/>
    </row>
    <row r="923" spans="1:2" x14ac:dyDescent="0.25">
      <c r="A923" s="12"/>
      <c r="B923" s="18"/>
    </row>
    <row r="924" spans="1:2" x14ac:dyDescent="0.25">
      <c r="A924" s="12"/>
      <c r="B924" s="18"/>
    </row>
    <row r="925" spans="1:2" x14ac:dyDescent="0.25">
      <c r="A925" s="12"/>
      <c r="B925" s="18"/>
    </row>
    <row r="926" spans="1:2" x14ac:dyDescent="0.25">
      <c r="A926" s="12"/>
      <c r="B926" s="18"/>
    </row>
    <row r="927" spans="1:2" x14ac:dyDescent="0.25">
      <c r="A927" s="12"/>
      <c r="B927" s="18"/>
    </row>
    <row r="928" spans="1:2" x14ac:dyDescent="0.25">
      <c r="A928" s="12"/>
      <c r="B928" s="18"/>
    </row>
    <row r="929" spans="1:2" x14ac:dyDescent="0.25">
      <c r="A929" s="12"/>
      <c r="B929" s="18"/>
    </row>
    <row r="930" spans="1:2" x14ac:dyDescent="0.25">
      <c r="A930" s="12"/>
      <c r="B930" s="18"/>
    </row>
    <row r="931" spans="1:2" x14ac:dyDescent="0.25">
      <c r="A931" s="12"/>
      <c r="B931" s="18"/>
    </row>
    <row r="932" spans="1:2" x14ac:dyDescent="0.25">
      <c r="A932" s="12"/>
      <c r="B932" s="18"/>
    </row>
    <row r="933" spans="1:2" x14ac:dyDescent="0.25">
      <c r="A933" s="12"/>
      <c r="B933" s="18"/>
    </row>
    <row r="934" spans="1:2" x14ac:dyDescent="0.25">
      <c r="A934" s="12"/>
      <c r="B934" s="18"/>
    </row>
    <row r="935" spans="1:2" x14ac:dyDescent="0.25">
      <c r="A935" s="12"/>
      <c r="B935" s="18"/>
    </row>
    <row r="936" spans="1:2" x14ac:dyDescent="0.25">
      <c r="A936" s="12"/>
      <c r="B936" s="18"/>
    </row>
    <row r="937" spans="1:2" x14ac:dyDescent="0.25">
      <c r="A937" s="12"/>
      <c r="B937" s="18"/>
    </row>
    <row r="938" spans="1:2" x14ac:dyDescent="0.25">
      <c r="A938" s="12"/>
      <c r="B938" s="18"/>
    </row>
    <row r="939" spans="1:2" x14ac:dyDescent="0.25">
      <c r="A939" s="12"/>
      <c r="B939" s="18"/>
    </row>
    <row r="940" spans="1:2" x14ac:dyDescent="0.25">
      <c r="A940" s="12"/>
      <c r="B940" s="18"/>
    </row>
    <row r="941" spans="1:2" x14ac:dyDescent="0.25">
      <c r="A941" s="12"/>
      <c r="B941" s="18"/>
    </row>
    <row r="942" spans="1:2" x14ac:dyDescent="0.25">
      <c r="A942" s="12"/>
      <c r="B942" s="18"/>
    </row>
    <row r="943" spans="1:2" x14ac:dyDescent="0.25">
      <c r="A943" s="12"/>
      <c r="B943" s="18"/>
    </row>
    <row r="944" spans="1:2" x14ac:dyDescent="0.25">
      <c r="A944" s="12"/>
      <c r="B944" s="18"/>
    </row>
    <row r="945" spans="1:2" x14ac:dyDescent="0.25">
      <c r="A945" s="12"/>
      <c r="B945" s="18"/>
    </row>
    <row r="946" spans="1:2" x14ac:dyDescent="0.25">
      <c r="A946" s="12"/>
      <c r="B946" s="18"/>
    </row>
    <row r="947" spans="1:2" x14ac:dyDescent="0.25">
      <c r="A947" s="12"/>
      <c r="B947" s="18"/>
    </row>
    <row r="948" spans="1:2" x14ac:dyDescent="0.25">
      <c r="A948" s="12"/>
      <c r="B948" s="18"/>
    </row>
    <row r="949" spans="1:2" x14ac:dyDescent="0.25">
      <c r="A949" s="12"/>
      <c r="B949" s="18"/>
    </row>
    <row r="950" spans="1:2" x14ac:dyDescent="0.25">
      <c r="A950" s="12"/>
      <c r="B950" s="18"/>
    </row>
    <row r="951" spans="1:2" x14ac:dyDescent="0.25">
      <c r="A951" s="12"/>
      <c r="B951" s="18"/>
    </row>
    <row r="952" spans="1:2" x14ac:dyDescent="0.25">
      <c r="A952" s="12"/>
      <c r="B952" s="18"/>
    </row>
    <row r="953" spans="1:2" x14ac:dyDescent="0.25">
      <c r="A953" s="12"/>
      <c r="B953" s="18"/>
    </row>
    <row r="954" spans="1:2" x14ac:dyDescent="0.25">
      <c r="A954" s="12"/>
      <c r="B954" s="18"/>
    </row>
    <row r="955" spans="1:2" x14ac:dyDescent="0.25">
      <c r="A955" s="12"/>
      <c r="B955" s="18"/>
    </row>
    <row r="956" spans="1:2" x14ac:dyDescent="0.25">
      <c r="A956" s="12"/>
      <c r="B956" s="18"/>
    </row>
    <row r="957" spans="1:2" x14ac:dyDescent="0.25">
      <c r="A957" s="12"/>
      <c r="B957" s="18"/>
    </row>
    <row r="958" spans="1:2" x14ac:dyDescent="0.25">
      <c r="A958" s="12"/>
      <c r="B958" s="18"/>
    </row>
    <row r="959" spans="1:2" x14ac:dyDescent="0.25">
      <c r="A959" s="12"/>
      <c r="B959" s="18"/>
    </row>
    <row r="960" spans="1:2" x14ac:dyDescent="0.25">
      <c r="A960" s="12"/>
      <c r="B960" s="18"/>
    </row>
    <row r="961" spans="1:2" x14ac:dyDescent="0.25">
      <c r="A961" s="12"/>
      <c r="B961" s="18"/>
    </row>
    <row r="962" spans="1:2" x14ac:dyDescent="0.25">
      <c r="A962" s="12"/>
      <c r="B962" s="18"/>
    </row>
    <row r="963" spans="1:2" x14ac:dyDescent="0.25">
      <c r="A963" s="12"/>
      <c r="B963" s="18"/>
    </row>
    <row r="964" spans="1:2" x14ac:dyDescent="0.25">
      <c r="A964" s="12"/>
      <c r="B964" s="18"/>
    </row>
    <row r="965" spans="1:2" x14ac:dyDescent="0.25">
      <c r="A965" s="12"/>
      <c r="B965" s="18"/>
    </row>
    <row r="966" spans="1:2" x14ac:dyDescent="0.25">
      <c r="A966" s="12"/>
      <c r="B966" s="18"/>
    </row>
    <row r="967" spans="1:2" x14ac:dyDescent="0.25">
      <c r="A967" s="12"/>
      <c r="B967" s="18"/>
    </row>
    <row r="968" spans="1:2" x14ac:dyDescent="0.25">
      <c r="A968" s="12"/>
      <c r="B968" s="18"/>
    </row>
    <row r="969" spans="1:2" x14ac:dyDescent="0.25">
      <c r="A969" s="12"/>
      <c r="B969" s="18"/>
    </row>
    <row r="970" spans="1:2" x14ac:dyDescent="0.25">
      <c r="A970" s="12"/>
      <c r="B970" s="18"/>
    </row>
    <row r="971" spans="1:2" x14ac:dyDescent="0.25">
      <c r="A971" s="12"/>
      <c r="B971" s="18"/>
    </row>
    <row r="972" spans="1:2" x14ac:dyDescent="0.25">
      <c r="A972" s="12"/>
      <c r="B972" s="18"/>
    </row>
    <row r="973" spans="1:2" x14ac:dyDescent="0.25">
      <c r="A973" s="12"/>
      <c r="B973" s="18"/>
    </row>
    <row r="974" spans="1:2" x14ac:dyDescent="0.25">
      <c r="A974" s="12"/>
      <c r="B974" s="18"/>
    </row>
    <row r="975" spans="1:2" x14ac:dyDescent="0.25">
      <c r="A975" s="12"/>
      <c r="B975" s="18"/>
    </row>
    <row r="976" spans="1:2" x14ac:dyDescent="0.25">
      <c r="A976" s="12"/>
      <c r="B976" s="18"/>
    </row>
    <row r="977" spans="1:2" x14ac:dyDescent="0.25">
      <c r="A977" s="12"/>
      <c r="B977" s="18"/>
    </row>
    <row r="978" spans="1:2" x14ac:dyDescent="0.25">
      <c r="A978" s="12"/>
      <c r="B978" s="18"/>
    </row>
    <row r="979" spans="1:2" x14ac:dyDescent="0.25">
      <c r="A979" s="12"/>
      <c r="B979" s="18"/>
    </row>
    <row r="980" spans="1:2" x14ac:dyDescent="0.25">
      <c r="A980" s="12"/>
      <c r="B980" s="18"/>
    </row>
    <row r="981" spans="1:2" x14ac:dyDescent="0.25">
      <c r="A981" s="12"/>
      <c r="B981" s="18"/>
    </row>
    <row r="982" spans="1:2" x14ac:dyDescent="0.25">
      <c r="A982" s="12"/>
      <c r="B982" s="18"/>
    </row>
    <row r="983" spans="1:2" x14ac:dyDescent="0.25">
      <c r="A983" s="12"/>
      <c r="B983" s="18"/>
    </row>
    <row r="984" spans="1:2" x14ac:dyDescent="0.25">
      <c r="A984" s="12"/>
      <c r="B984" s="18"/>
    </row>
    <row r="985" spans="1:2" x14ac:dyDescent="0.25">
      <c r="A985" s="12"/>
      <c r="B985" s="18"/>
    </row>
    <row r="986" spans="1:2" x14ac:dyDescent="0.25">
      <c r="A986" s="12"/>
      <c r="B986" s="18"/>
    </row>
    <row r="987" spans="1:2" x14ac:dyDescent="0.25">
      <c r="A987" s="12"/>
      <c r="B987" s="18"/>
    </row>
    <row r="988" spans="1:2" x14ac:dyDescent="0.25">
      <c r="A988" s="12"/>
      <c r="B988" s="18"/>
    </row>
    <row r="989" spans="1:2" x14ac:dyDescent="0.25">
      <c r="A989" s="12"/>
      <c r="B989" s="18"/>
    </row>
    <row r="990" spans="1:2" x14ac:dyDescent="0.25">
      <c r="A990" s="12"/>
      <c r="B990" s="18"/>
    </row>
    <row r="991" spans="1:2" x14ac:dyDescent="0.25">
      <c r="A991" s="12"/>
      <c r="B991" s="18"/>
    </row>
    <row r="992" spans="1:2" x14ac:dyDescent="0.25">
      <c r="A992" s="12"/>
      <c r="B992" s="18"/>
    </row>
    <row r="993" spans="1:2" x14ac:dyDescent="0.25">
      <c r="A993" s="12"/>
      <c r="B993" s="18"/>
    </row>
    <row r="994" spans="1:2" x14ac:dyDescent="0.25">
      <c r="A994" s="12"/>
      <c r="B994" s="18"/>
    </row>
    <row r="995" spans="1:2" x14ac:dyDescent="0.25">
      <c r="A995" s="12"/>
      <c r="B995" s="18"/>
    </row>
    <row r="996" spans="1:2" x14ac:dyDescent="0.25">
      <c r="A996" s="12"/>
      <c r="B996" s="18"/>
    </row>
    <row r="997" spans="1:2" x14ac:dyDescent="0.25">
      <c r="A997" s="12"/>
      <c r="B997" s="18"/>
    </row>
    <row r="998" spans="1:2" x14ac:dyDescent="0.25">
      <c r="A998" s="12"/>
      <c r="B998" s="18"/>
    </row>
    <row r="999" spans="1:2" x14ac:dyDescent="0.25">
      <c r="A999" s="12"/>
      <c r="B999" s="18"/>
    </row>
    <row r="1000" spans="1:2" x14ac:dyDescent="0.25">
      <c r="A1000" s="12"/>
      <c r="B1000" s="18"/>
    </row>
    <row r="1001" spans="1:2" x14ac:dyDescent="0.25">
      <c r="A1001" s="12"/>
      <c r="B1001" s="18"/>
    </row>
    <row r="1002" spans="1:2" x14ac:dyDescent="0.25">
      <c r="A1002" s="12"/>
      <c r="B1002" s="18"/>
    </row>
    <row r="1003" spans="1:2" x14ac:dyDescent="0.25">
      <c r="A1003" s="12"/>
      <c r="B1003" s="18"/>
    </row>
    <row r="1004" spans="1:2" x14ac:dyDescent="0.25">
      <c r="A1004" s="12"/>
      <c r="B1004" s="18"/>
    </row>
    <row r="1005" spans="1:2" x14ac:dyDescent="0.25">
      <c r="A1005" s="12"/>
      <c r="B1005" s="18"/>
    </row>
    <row r="1006" spans="1:2" x14ac:dyDescent="0.25">
      <c r="A1006" s="12"/>
      <c r="B1006" s="18"/>
    </row>
    <row r="1007" spans="1:2" x14ac:dyDescent="0.25">
      <c r="A1007" s="12"/>
      <c r="B1007" s="18"/>
    </row>
    <row r="1008" spans="1:2" x14ac:dyDescent="0.25">
      <c r="A1008" s="12"/>
      <c r="B1008" s="18"/>
    </row>
    <row r="1009" spans="1:2" x14ac:dyDescent="0.25">
      <c r="A1009" s="12"/>
      <c r="B1009" s="18"/>
    </row>
    <row r="1010" spans="1:2" x14ac:dyDescent="0.25">
      <c r="A1010" s="12"/>
      <c r="B1010" s="18"/>
    </row>
    <row r="1011" spans="1:2" x14ac:dyDescent="0.25">
      <c r="A1011" s="12"/>
      <c r="B1011" s="18"/>
    </row>
    <row r="1012" spans="1:2" x14ac:dyDescent="0.25">
      <c r="A1012" s="12"/>
      <c r="B1012" s="18"/>
    </row>
    <row r="1013" spans="1:2" x14ac:dyDescent="0.25">
      <c r="A1013" s="12"/>
      <c r="B1013" s="18"/>
    </row>
    <row r="1014" spans="1:2" x14ac:dyDescent="0.25">
      <c r="A1014" s="12"/>
      <c r="B1014" s="18"/>
    </row>
    <row r="1015" spans="1:2" x14ac:dyDescent="0.25">
      <c r="A1015" s="12"/>
      <c r="B1015" s="18"/>
    </row>
    <row r="1016" spans="1:2" x14ac:dyDescent="0.25">
      <c r="A1016" s="12"/>
      <c r="B1016" s="18"/>
    </row>
    <row r="1017" spans="1:2" x14ac:dyDescent="0.25">
      <c r="A1017" s="12"/>
      <c r="B1017" s="18"/>
    </row>
    <row r="1018" spans="1:2" x14ac:dyDescent="0.25">
      <c r="A1018" s="12"/>
      <c r="B1018" s="18"/>
    </row>
    <row r="1019" spans="1:2" x14ac:dyDescent="0.25">
      <c r="A1019" s="12"/>
      <c r="B1019" s="18"/>
    </row>
    <row r="1020" spans="1:2" x14ac:dyDescent="0.25">
      <c r="A1020" s="12"/>
      <c r="B1020" s="18"/>
    </row>
    <row r="1021" spans="1:2" x14ac:dyDescent="0.25">
      <c r="A1021" s="12"/>
      <c r="B1021" s="18"/>
    </row>
    <row r="1022" spans="1:2" x14ac:dyDescent="0.25">
      <c r="A1022" s="12"/>
      <c r="B1022" s="18"/>
    </row>
    <row r="1023" spans="1:2" x14ac:dyDescent="0.25">
      <c r="A1023" s="12"/>
      <c r="B1023" s="18"/>
    </row>
    <row r="1024" spans="1:2" x14ac:dyDescent="0.25">
      <c r="A1024" s="12"/>
      <c r="B1024" s="18"/>
    </row>
    <row r="1025" spans="1:2" x14ac:dyDescent="0.25">
      <c r="A1025" s="12"/>
      <c r="B1025" s="18"/>
    </row>
    <row r="1026" spans="1:2" x14ac:dyDescent="0.25">
      <c r="A1026" s="12"/>
      <c r="B1026" s="18"/>
    </row>
    <row r="1027" spans="1:2" x14ac:dyDescent="0.25">
      <c r="A1027" s="12"/>
      <c r="B1027" s="18"/>
    </row>
    <row r="1028" spans="1:2" x14ac:dyDescent="0.25">
      <c r="A1028" s="12"/>
      <c r="B1028" s="18"/>
    </row>
    <row r="1029" spans="1:2" x14ac:dyDescent="0.25">
      <c r="A1029" s="12"/>
      <c r="B1029" s="18"/>
    </row>
    <row r="1030" spans="1:2" x14ac:dyDescent="0.25">
      <c r="A1030" s="12"/>
      <c r="B1030" s="18"/>
    </row>
    <row r="1031" spans="1:2" x14ac:dyDescent="0.25">
      <c r="A1031" s="12"/>
      <c r="B1031" s="18"/>
    </row>
    <row r="1032" spans="1:2" x14ac:dyDescent="0.25">
      <c r="A1032" s="12"/>
      <c r="B1032" s="18"/>
    </row>
    <row r="1033" spans="1:2" x14ac:dyDescent="0.25">
      <c r="A1033" s="12"/>
      <c r="B1033" s="18"/>
    </row>
    <row r="1034" spans="1:2" x14ac:dyDescent="0.25">
      <c r="A1034" s="12"/>
      <c r="B1034" s="18"/>
    </row>
    <row r="1035" spans="1:2" x14ac:dyDescent="0.25">
      <c r="A1035" s="12"/>
      <c r="B1035" s="18"/>
    </row>
    <row r="1036" spans="1:2" x14ac:dyDescent="0.25">
      <c r="A1036" s="12"/>
      <c r="B1036" s="18"/>
    </row>
    <row r="1037" spans="1:2" x14ac:dyDescent="0.25">
      <c r="A1037" s="12"/>
      <c r="B1037" s="18"/>
    </row>
    <row r="1038" spans="1:2" x14ac:dyDescent="0.25">
      <c r="A1038" s="12"/>
      <c r="B1038" s="18"/>
    </row>
    <row r="1039" spans="1:2" x14ac:dyDescent="0.25">
      <c r="A1039" s="12"/>
      <c r="B1039" s="18"/>
    </row>
    <row r="1040" spans="1:2" x14ac:dyDescent="0.25">
      <c r="A1040" s="12"/>
      <c r="B1040" s="18"/>
    </row>
    <row r="1041" spans="1:2" x14ac:dyDescent="0.25">
      <c r="A1041" s="12"/>
      <c r="B1041" s="18"/>
    </row>
    <row r="1042" spans="1:2" x14ac:dyDescent="0.25">
      <c r="A1042" s="12"/>
      <c r="B1042" s="18"/>
    </row>
    <row r="1043" spans="1:2" x14ac:dyDescent="0.25">
      <c r="A1043" s="12"/>
      <c r="B1043" s="18"/>
    </row>
    <row r="1044" spans="1:2" x14ac:dyDescent="0.25">
      <c r="A1044" s="12"/>
      <c r="B1044" s="18"/>
    </row>
    <row r="1045" spans="1:2" x14ac:dyDescent="0.25">
      <c r="A1045" s="12"/>
      <c r="B1045" s="18"/>
    </row>
    <row r="1046" spans="1:2" x14ac:dyDescent="0.25">
      <c r="A1046" s="12"/>
      <c r="B1046" s="18"/>
    </row>
    <row r="1047" spans="1:2" x14ac:dyDescent="0.25">
      <c r="A1047" s="12"/>
      <c r="B1047" s="18"/>
    </row>
    <row r="1048" spans="1:2" x14ac:dyDescent="0.25">
      <c r="A1048" s="12"/>
      <c r="B1048" s="18"/>
    </row>
    <row r="1049" spans="1:2" x14ac:dyDescent="0.25">
      <c r="A1049" s="12"/>
      <c r="B1049" s="18"/>
    </row>
    <row r="1050" spans="1:2" x14ac:dyDescent="0.25">
      <c r="A1050" s="12"/>
      <c r="B1050" s="18"/>
    </row>
    <row r="1051" spans="1:2" x14ac:dyDescent="0.25">
      <c r="A1051" s="12"/>
      <c r="B1051" s="18"/>
    </row>
    <row r="1052" spans="1:2" x14ac:dyDescent="0.25">
      <c r="A1052" s="12"/>
      <c r="B1052" s="18"/>
    </row>
    <row r="1053" spans="1:2" x14ac:dyDescent="0.25">
      <c r="A1053" s="12"/>
      <c r="B1053" s="18"/>
    </row>
    <row r="1054" spans="1:2" x14ac:dyDescent="0.25">
      <c r="A1054" s="12"/>
      <c r="B1054" s="18"/>
    </row>
    <row r="1055" spans="1:2" x14ac:dyDescent="0.25">
      <c r="A1055" s="12"/>
      <c r="B1055" s="18"/>
    </row>
    <row r="1056" spans="1:2" x14ac:dyDescent="0.25">
      <c r="A1056" s="12"/>
      <c r="B1056" s="18"/>
    </row>
    <row r="1057" spans="1:2" x14ac:dyDescent="0.25">
      <c r="A1057" s="12"/>
      <c r="B1057" s="18"/>
    </row>
    <row r="1058" spans="1:2" x14ac:dyDescent="0.25">
      <c r="A1058" s="12"/>
      <c r="B1058" s="18"/>
    </row>
    <row r="1059" spans="1:2" x14ac:dyDescent="0.25">
      <c r="A1059" s="12"/>
      <c r="B1059" s="18"/>
    </row>
    <row r="1060" spans="1:2" x14ac:dyDescent="0.25">
      <c r="A1060" s="12"/>
      <c r="B1060" s="18"/>
    </row>
    <row r="1061" spans="1:2" x14ac:dyDescent="0.25">
      <c r="A1061" s="12"/>
      <c r="B1061" s="18"/>
    </row>
    <row r="1062" spans="1:2" x14ac:dyDescent="0.25">
      <c r="A1062" s="12"/>
      <c r="B1062" s="18"/>
    </row>
    <row r="1063" spans="1:2" x14ac:dyDescent="0.25">
      <c r="A1063" s="12"/>
      <c r="B1063" s="18"/>
    </row>
    <row r="1064" spans="1:2" x14ac:dyDescent="0.25">
      <c r="A1064" s="12"/>
      <c r="B1064" s="18"/>
    </row>
    <row r="1065" spans="1:2" x14ac:dyDescent="0.25">
      <c r="A1065" s="12"/>
      <c r="B1065" s="18"/>
    </row>
    <row r="1066" spans="1:2" x14ac:dyDescent="0.25">
      <c r="A1066" s="12"/>
      <c r="B1066" s="18"/>
    </row>
    <row r="1067" spans="1:2" x14ac:dyDescent="0.25">
      <c r="A1067" s="12"/>
      <c r="B1067" s="18"/>
    </row>
    <row r="1068" spans="1:2" x14ac:dyDescent="0.25">
      <c r="A1068" s="12"/>
      <c r="B1068" s="18"/>
    </row>
    <row r="1069" spans="1:2" x14ac:dyDescent="0.25">
      <c r="A1069" s="12"/>
      <c r="B1069" s="18"/>
    </row>
    <row r="1070" spans="1:2" x14ac:dyDescent="0.25">
      <c r="A1070" s="12"/>
      <c r="B1070" s="18"/>
    </row>
    <row r="1071" spans="1:2" x14ac:dyDescent="0.25">
      <c r="A1071" s="12"/>
      <c r="B1071" s="18"/>
    </row>
    <row r="1072" spans="1:2" x14ac:dyDescent="0.25">
      <c r="A1072" s="12"/>
      <c r="B1072" s="18"/>
    </row>
    <row r="1073" spans="1:2" x14ac:dyDescent="0.25">
      <c r="A1073" s="12"/>
      <c r="B1073" s="18"/>
    </row>
    <row r="1074" spans="1:2" x14ac:dyDescent="0.25">
      <c r="A1074" s="12"/>
      <c r="B1074" s="18"/>
    </row>
    <row r="1075" spans="1:2" x14ac:dyDescent="0.25">
      <c r="A1075" s="12"/>
      <c r="B1075" s="18"/>
    </row>
    <row r="1076" spans="1:2" x14ac:dyDescent="0.25">
      <c r="A1076" s="12"/>
      <c r="B1076" s="18"/>
    </row>
    <row r="1077" spans="1:2" x14ac:dyDescent="0.25">
      <c r="A1077" s="12"/>
      <c r="B1077" s="18"/>
    </row>
    <row r="1078" spans="1:2" x14ac:dyDescent="0.25">
      <c r="A1078" s="12"/>
      <c r="B1078" s="18"/>
    </row>
    <row r="1079" spans="1:2" x14ac:dyDescent="0.25">
      <c r="A1079" s="12"/>
      <c r="B1079" s="18"/>
    </row>
    <row r="1080" spans="1:2" x14ac:dyDescent="0.25">
      <c r="A1080" s="12"/>
      <c r="B1080" s="18"/>
    </row>
    <row r="1081" spans="1:2" x14ac:dyDescent="0.25">
      <c r="A1081" s="12"/>
      <c r="B1081" s="18"/>
    </row>
    <row r="1082" spans="1:2" x14ac:dyDescent="0.25">
      <c r="A1082" s="12"/>
      <c r="B1082" s="18"/>
    </row>
    <row r="1083" spans="1:2" x14ac:dyDescent="0.25">
      <c r="A1083" s="12"/>
      <c r="B1083" s="18"/>
    </row>
    <row r="1084" spans="1:2" x14ac:dyDescent="0.25">
      <c r="A1084" s="12"/>
      <c r="B1084" s="18"/>
    </row>
    <row r="1085" spans="1:2" x14ac:dyDescent="0.25">
      <c r="A1085" s="12"/>
      <c r="B1085" s="18"/>
    </row>
    <row r="1086" spans="1:2" x14ac:dyDescent="0.25">
      <c r="A1086" s="12"/>
      <c r="B1086" s="18"/>
    </row>
    <row r="1087" spans="1:2" x14ac:dyDescent="0.25">
      <c r="A1087" s="12"/>
      <c r="B1087" s="18"/>
    </row>
    <row r="1088" spans="1:2" x14ac:dyDescent="0.25">
      <c r="A1088" s="12"/>
      <c r="B1088" s="18"/>
    </row>
    <row r="1089" spans="1:2" x14ac:dyDescent="0.25">
      <c r="A1089" s="12"/>
      <c r="B1089" s="18"/>
    </row>
    <row r="1090" spans="1:2" x14ac:dyDescent="0.25">
      <c r="A1090" s="12"/>
      <c r="B1090" s="18"/>
    </row>
    <row r="1091" spans="1:2" x14ac:dyDescent="0.25">
      <c r="A1091" s="12"/>
      <c r="B1091" s="18"/>
    </row>
    <row r="1092" spans="1:2" x14ac:dyDescent="0.25">
      <c r="A1092" s="12"/>
      <c r="B1092" s="18"/>
    </row>
    <row r="1093" spans="1:2" x14ac:dyDescent="0.25">
      <c r="A1093" s="12"/>
      <c r="B1093" s="18"/>
    </row>
    <row r="1094" spans="1:2" x14ac:dyDescent="0.25">
      <c r="A1094" s="12"/>
      <c r="B1094" s="18"/>
    </row>
    <row r="1095" spans="1:2" x14ac:dyDescent="0.25">
      <c r="A1095" s="12"/>
      <c r="B1095" s="18"/>
    </row>
    <row r="1096" spans="1:2" x14ac:dyDescent="0.25">
      <c r="A1096" s="12"/>
      <c r="B1096" s="18"/>
    </row>
    <row r="1097" spans="1:2" x14ac:dyDescent="0.25">
      <c r="A1097" s="12"/>
      <c r="B1097" s="18"/>
    </row>
    <row r="1098" spans="1:2" x14ac:dyDescent="0.25">
      <c r="A1098" s="12"/>
      <c r="B1098" s="18"/>
    </row>
    <row r="1099" spans="1:2" x14ac:dyDescent="0.25">
      <c r="A1099" s="12"/>
      <c r="B1099" s="18"/>
    </row>
    <row r="1100" spans="1:2" x14ac:dyDescent="0.25">
      <c r="A1100" s="12"/>
      <c r="B1100" s="18"/>
    </row>
    <row r="1101" spans="1:2" x14ac:dyDescent="0.25">
      <c r="A1101" s="12"/>
      <c r="B1101" s="18"/>
    </row>
    <row r="1102" spans="1:2" x14ac:dyDescent="0.25">
      <c r="A1102" s="12"/>
      <c r="B1102" s="18"/>
    </row>
    <row r="1103" spans="1:2" x14ac:dyDescent="0.25">
      <c r="A1103" s="12"/>
      <c r="B1103" s="18"/>
    </row>
    <row r="1104" spans="1:2" x14ac:dyDescent="0.25">
      <c r="A1104" s="12"/>
      <c r="B1104" s="18"/>
    </row>
    <row r="1105" spans="1:2" x14ac:dyDescent="0.25">
      <c r="A1105" s="12"/>
      <c r="B1105" s="18"/>
    </row>
    <row r="1106" spans="1:2" x14ac:dyDescent="0.25">
      <c r="A1106" s="12"/>
      <c r="B1106" s="18"/>
    </row>
    <row r="1107" spans="1:2" x14ac:dyDescent="0.25">
      <c r="A1107" s="12"/>
      <c r="B1107" s="18"/>
    </row>
    <row r="1108" spans="1:2" x14ac:dyDescent="0.25">
      <c r="A1108" s="12"/>
      <c r="B1108" s="18"/>
    </row>
    <row r="1109" spans="1:2" x14ac:dyDescent="0.25">
      <c r="A1109" s="12"/>
      <c r="B1109" s="18"/>
    </row>
    <row r="1110" spans="1:2" x14ac:dyDescent="0.25">
      <c r="A1110" s="12"/>
      <c r="B1110" s="18"/>
    </row>
    <row r="1111" spans="1:2" x14ac:dyDescent="0.25">
      <c r="A1111" s="12"/>
      <c r="B1111" s="18"/>
    </row>
    <row r="1112" spans="1:2" x14ac:dyDescent="0.25">
      <c r="A1112" s="12"/>
      <c r="B1112" s="18"/>
    </row>
    <row r="1113" spans="1:2" x14ac:dyDescent="0.25">
      <c r="A1113" s="12"/>
      <c r="B1113" s="18"/>
    </row>
    <row r="1114" spans="1:2" x14ac:dyDescent="0.25">
      <c r="A1114" s="12"/>
      <c r="B1114" s="18"/>
    </row>
    <row r="1115" spans="1:2" x14ac:dyDescent="0.25">
      <c r="A1115" s="12"/>
      <c r="B1115" s="18"/>
    </row>
    <row r="1116" spans="1:2" x14ac:dyDescent="0.25">
      <c r="A1116" s="12"/>
      <c r="B1116" s="18"/>
    </row>
    <row r="1117" spans="1:2" x14ac:dyDescent="0.25">
      <c r="A1117" s="12"/>
      <c r="B1117" s="18"/>
    </row>
    <row r="1118" spans="1:2" x14ac:dyDescent="0.25">
      <c r="A1118" s="12"/>
      <c r="B1118" s="18"/>
    </row>
    <row r="1119" spans="1:2" x14ac:dyDescent="0.25">
      <c r="A1119" s="12"/>
      <c r="B1119" s="18"/>
    </row>
    <row r="1120" spans="1:2" x14ac:dyDescent="0.25">
      <c r="A1120" s="12"/>
      <c r="B1120" s="18"/>
    </row>
    <row r="1121" spans="1:2" x14ac:dyDescent="0.25">
      <c r="A1121" s="12"/>
      <c r="B1121" s="18"/>
    </row>
    <row r="1122" spans="1:2" x14ac:dyDescent="0.25">
      <c r="A1122" s="12"/>
      <c r="B1122" s="18"/>
    </row>
    <row r="1123" spans="1:2" x14ac:dyDescent="0.25">
      <c r="A1123" s="12"/>
      <c r="B1123" s="18"/>
    </row>
    <row r="1124" spans="1:2" x14ac:dyDescent="0.25">
      <c r="A1124" s="12"/>
      <c r="B1124" s="18"/>
    </row>
    <row r="1125" spans="1:2" x14ac:dyDescent="0.25">
      <c r="A1125" s="12"/>
      <c r="B1125" s="18"/>
    </row>
    <row r="1126" spans="1:2" x14ac:dyDescent="0.25">
      <c r="A1126" s="12"/>
      <c r="B1126" s="18"/>
    </row>
    <row r="1127" spans="1:2" x14ac:dyDescent="0.25">
      <c r="A1127" s="12"/>
      <c r="B1127" s="18"/>
    </row>
    <row r="1128" spans="1:2" x14ac:dyDescent="0.25">
      <c r="A1128" s="12"/>
      <c r="B1128" s="18"/>
    </row>
    <row r="1129" spans="1:2" x14ac:dyDescent="0.25">
      <c r="A1129" s="12"/>
      <c r="B1129" s="18"/>
    </row>
    <row r="1130" spans="1:2" x14ac:dyDescent="0.25">
      <c r="A1130" s="12"/>
      <c r="B1130" s="18"/>
    </row>
    <row r="1131" spans="1:2" x14ac:dyDescent="0.25">
      <c r="A1131" s="12"/>
      <c r="B1131" s="18"/>
    </row>
    <row r="1132" spans="1:2" x14ac:dyDescent="0.25">
      <c r="A1132" s="12"/>
      <c r="B1132" s="18"/>
    </row>
    <row r="1133" spans="1:2" x14ac:dyDescent="0.25">
      <c r="A1133" s="12"/>
      <c r="B1133" s="18"/>
    </row>
    <row r="1134" spans="1:2" x14ac:dyDescent="0.25">
      <c r="A1134" s="12"/>
      <c r="B1134" s="18"/>
    </row>
    <row r="1135" spans="1:2" x14ac:dyDescent="0.25">
      <c r="A1135" s="12"/>
      <c r="B1135" s="18"/>
    </row>
    <row r="1136" spans="1:2" x14ac:dyDescent="0.25">
      <c r="A1136" s="12"/>
      <c r="B1136" s="18"/>
    </row>
    <row r="1137" spans="1:2" x14ac:dyDescent="0.25">
      <c r="A1137" s="12"/>
      <c r="B1137" s="18"/>
    </row>
    <row r="1138" spans="1:2" x14ac:dyDescent="0.25">
      <c r="A1138" s="12"/>
      <c r="B1138" s="18"/>
    </row>
    <row r="1139" spans="1:2" x14ac:dyDescent="0.25">
      <c r="A1139" s="12"/>
      <c r="B1139" s="18"/>
    </row>
    <row r="1140" spans="1:2" x14ac:dyDescent="0.25">
      <c r="A1140" s="12"/>
      <c r="B1140" s="18"/>
    </row>
    <row r="1141" spans="1:2" x14ac:dyDescent="0.25">
      <c r="A1141" s="12"/>
      <c r="B1141" s="18"/>
    </row>
    <row r="1142" spans="1:2" x14ac:dyDescent="0.25">
      <c r="A1142" s="12"/>
      <c r="B1142" s="18"/>
    </row>
    <row r="1143" spans="1:2" x14ac:dyDescent="0.25">
      <c r="A1143" s="12"/>
      <c r="B1143" s="18"/>
    </row>
    <row r="1144" spans="1:2" x14ac:dyDescent="0.25">
      <c r="A1144" s="12"/>
      <c r="B1144" s="18"/>
    </row>
    <row r="1145" spans="1:2" x14ac:dyDescent="0.25">
      <c r="A1145" s="12"/>
      <c r="B1145" s="18"/>
    </row>
    <row r="1146" spans="1:2" x14ac:dyDescent="0.25">
      <c r="A1146" s="12"/>
      <c r="B1146" s="18"/>
    </row>
    <row r="1147" spans="1:2" x14ac:dyDescent="0.25">
      <c r="A1147" s="12"/>
      <c r="B1147" s="18"/>
    </row>
    <row r="1148" spans="1:2" x14ac:dyDescent="0.25">
      <c r="A1148" s="12"/>
      <c r="B1148" s="18"/>
    </row>
    <row r="1149" spans="1:2" x14ac:dyDescent="0.25">
      <c r="A1149" s="12"/>
      <c r="B1149" s="18"/>
    </row>
    <row r="1150" spans="1:2" x14ac:dyDescent="0.25">
      <c r="A1150" s="12"/>
      <c r="B1150" s="18"/>
    </row>
    <row r="1151" spans="1:2" x14ac:dyDescent="0.25">
      <c r="A1151" s="12"/>
      <c r="B1151" s="18"/>
    </row>
    <row r="1152" spans="1:2" x14ac:dyDescent="0.25">
      <c r="A1152" s="12"/>
      <c r="B1152" s="18"/>
    </row>
    <row r="1153" spans="1:2" x14ac:dyDescent="0.25">
      <c r="A1153" s="12"/>
      <c r="B1153" s="18"/>
    </row>
    <row r="1154" spans="1:2" x14ac:dyDescent="0.25">
      <c r="A1154" s="12"/>
      <c r="B1154" s="18"/>
    </row>
    <row r="1155" spans="1:2" x14ac:dyDescent="0.25">
      <c r="A1155" s="12"/>
      <c r="B1155" s="18"/>
    </row>
    <row r="1156" spans="1:2" x14ac:dyDescent="0.25">
      <c r="A1156" s="12"/>
      <c r="B1156" s="18"/>
    </row>
    <row r="1157" spans="1:2" x14ac:dyDescent="0.25">
      <c r="A1157" s="12"/>
      <c r="B1157" s="18"/>
    </row>
    <row r="1158" spans="1:2" x14ac:dyDescent="0.25">
      <c r="A1158" s="12"/>
      <c r="B1158" s="18"/>
    </row>
    <row r="1159" spans="1:2" x14ac:dyDescent="0.25">
      <c r="A1159" s="12"/>
      <c r="B1159" s="18"/>
    </row>
    <row r="1160" spans="1:2" x14ac:dyDescent="0.25">
      <c r="A1160" s="12"/>
      <c r="B1160" s="18"/>
    </row>
    <row r="1161" spans="1:2" x14ac:dyDescent="0.25">
      <c r="A1161" s="12"/>
      <c r="B1161" s="18"/>
    </row>
    <row r="1162" spans="1:2" x14ac:dyDescent="0.25">
      <c r="A1162" s="12"/>
      <c r="B1162" s="18"/>
    </row>
    <row r="1163" spans="1:2" x14ac:dyDescent="0.25">
      <c r="A1163" s="12"/>
      <c r="B1163" s="18"/>
    </row>
    <row r="1164" spans="1:2" x14ac:dyDescent="0.25">
      <c r="A1164" s="12"/>
      <c r="B1164" s="18"/>
    </row>
    <row r="1165" spans="1:2" x14ac:dyDescent="0.25">
      <c r="A1165" s="12"/>
      <c r="B1165" s="18"/>
    </row>
    <row r="1166" spans="1:2" x14ac:dyDescent="0.25">
      <c r="A1166" s="12"/>
      <c r="B1166" s="18"/>
    </row>
    <row r="1167" spans="1:2" x14ac:dyDescent="0.25">
      <c r="A1167" s="12"/>
      <c r="B1167" s="18"/>
    </row>
    <row r="1168" spans="1:2" x14ac:dyDescent="0.25">
      <c r="A1168" s="12"/>
      <c r="B1168" s="18"/>
    </row>
    <row r="1169" spans="1:2" x14ac:dyDescent="0.25">
      <c r="A1169" s="12"/>
      <c r="B1169" s="18"/>
    </row>
    <row r="1170" spans="1:2" x14ac:dyDescent="0.25">
      <c r="A1170" s="12"/>
      <c r="B1170" s="18"/>
    </row>
    <row r="1171" spans="1:2" x14ac:dyDescent="0.25">
      <c r="A1171" s="12"/>
      <c r="B1171" s="18"/>
    </row>
    <row r="1172" spans="1:2" x14ac:dyDescent="0.25">
      <c r="A1172" s="12"/>
      <c r="B1172" s="18"/>
    </row>
    <row r="1173" spans="1:2" x14ac:dyDescent="0.25">
      <c r="A1173" s="12"/>
      <c r="B1173" s="18"/>
    </row>
    <row r="1174" spans="1:2" x14ac:dyDescent="0.25">
      <c r="A1174" s="12"/>
      <c r="B1174" s="18"/>
    </row>
    <row r="1175" spans="1:2" x14ac:dyDescent="0.25">
      <c r="A1175" s="12"/>
      <c r="B1175" s="18"/>
    </row>
    <row r="1176" spans="1:2" x14ac:dyDescent="0.25">
      <c r="A1176" s="12"/>
      <c r="B1176" s="18"/>
    </row>
    <row r="1177" spans="1:2" x14ac:dyDescent="0.25">
      <c r="A1177" s="12"/>
      <c r="B1177" s="18"/>
    </row>
    <row r="1178" spans="1:2" x14ac:dyDescent="0.25">
      <c r="A1178" s="12"/>
      <c r="B1178" s="18"/>
    </row>
    <row r="1179" spans="1:2" x14ac:dyDescent="0.25">
      <c r="A1179" s="12"/>
      <c r="B1179" s="18"/>
    </row>
    <row r="1180" spans="1:2" x14ac:dyDescent="0.25">
      <c r="A1180" s="12"/>
      <c r="B1180" s="18"/>
    </row>
    <row r="1181" spans="1:2" x14ac:dyDescent="0.25">
      <c r="A1181" s="12"/>
      <c r="B1181" s="18"/>
    </row>
    <row r="1182" spans="1:2" x14ac:dyDescent="0.25">
      <c r="A1182" s="12"/>
      <c r="B1182" s="18"/>
    </row>
    <row r="1183" spans="1:2" x14ac:dyDescent="0.25">
      <c r="A1183" s="12"/>
      <c r="B1183" s="18"/>
    </row>
    <row r="1184" spans="1:2" x14ac:dyDescent="0.25">
      <c r="A1184" s="12"/>
      <c r="B1184" s="18"/>
    </row>
    <row r="1185" spans="1:2" x14ac:dyDescent="0.25">
      <c r="A1185" s="12"/>
      <c r="B1185" s="18"/>
    </row>
    <row r="1186" spans="1:2" x14ac:dyDescent="0.25">
      <c r="A1186" s="12"/>
      <c r="B1186" s="18"/>
    </row>
    <row r="1187" spans="1:2" x14ac:dyDescent="0.25">
      <c r="A1187" s="12"/>
      <c r="B1187" s="18"/>
    </row>
    <row r="1188" spans="1:2" x14ac:dyDescent="0.25">
      <c r="A1188" s="12"/>
      <c r="B1188" s="18"/>
    </row>
    <row r="1189" spans="1:2" x14ac:dyDescent="0.25">
      <c r="A1189" s="12"/>
      <c r="B1189" s="18"/>
    </row>
    <row r="1190" spans="1:2" x14ac:dyDescent="0.25">
      <c r="A1190" s="12"/>
      <c r="B1190" s="18"/>
    </row>
    <row r="1191" spans="1:2" x14ac:dyDescent="0.25">
      <c r="A1191" s="12"/>
      <c r="B1191" s="18"/>
    </row>
    <row r="1192" spans="1:2" x14ac:dyDescent="0.25">
      <c r="A1192" s="12"/>
      <c r="B1192" s="18"/>
    </row>
    <row r="1193" spans="1:2" x14ac:dyDescent="0.25">
      <c r="A1193" s="12"/>
      <c r="B1193" s="18"/>
    </row>
    <row r="1194" spans="1:2" x14ac:dyDescent="0.25">
      <c r="A1194" s="12"/>
      <c r="B1194" s="18"/>
    </row>
    <row r="1195" spans="1:2" x14ac:dyDescent="0.25">
      <c r="A1195" s="12"/>
      <c r="B1195" s="18"/>
    </row>
    <row r="1196" spans="1:2" x14ac:dyDescent="0.25">
      <c r="A1196" s="12"/>
      <c r="B1196" s="18"/>
    </row>
    <row r="1197" spans="1:2" x14ac:dyDescent="0.25">
      <c r="A1197" s="12"/>
      <c r="B1197" s="18"/>
    </row>
    <row r="1198" spans="1:2" x14ac:dyDescent="0.25">
      <c r="A1198" s="12"/>
      <c r="B1198" s="18"/>
    </row>
    <row r="1199" spans="1:2" x14ac:dyDescent="0.25">
      <c r="A1199" s="12"/>
      <c r="B1199" s="18"/>
    </row>
    <row r="1200" spans="1:2" x14ac:dyDescent="0.25">
      <c r="A1200" s="12"/>
      <c r="B1200" s="18"/>
    </row>
    <row r="1201" spans="1:2" x14ac:dyDescent="0.25">
      <c r="A1201" s="12"/>
      <c r="B1201" s="18"/>
    </row>
    <row r="1202" spans="1:2" x14ac:dyDescent="0.25">
      <c r="A1202" s="12"/>
      <c r="B1202" s="18"/>
    </row>
    <row r="1203" spans="1:2" x14ac:dyDescent="0.25">
      <c r="A1203" s="12"/>
      <c r="B1203" s="18"/>
    </row>
    <row r="1204" spans="1:2" x14ac:dyDescent="0.25">
      <c r="A1204" s="12"/>
      <c r="B1204" s="18"/>
    </row>
    <row r="1205" spans="1:2" x14ac:dyDescent="0.25">
      <c r="A1205" s="12"/>
      <c r="B1205" s="18"/>
    </row>
    <row r="1206" spans="1:2" x14ac:dyDescent="0.25">
      <c r="A1206" s="12"/>
      <c r="B1206" s="18"/>
    </row>
    <row r="1207" spans="1:2" x14ac:dyDescent="0.25">
      <c r="A1207" s="12"/>
      <c r="B1207" s="18"/>
    </row>
    <row r="1208" spans="1:2" x14ac:dyDescent="0.25">
      <c r="A1208" s="12"/>
      <c r="B1208" s="18"/>
    </row>
    <row r="1209" spans="1:2" x14ac:dyDescent="0.25">
      <c r="A1209" s="12"/>
      <c r="B1209" s="18"/>
    </row>
    <row r="1210" spans="1:2" x14ac:dyDescent="0.25">
      <c r="A1210" s="12"/>
      <c r="B1210" s="18"/>
    </row>
    <row r="1211" spans="1:2" x14ac:dyDescent="0.25">
      <c r="A1211" s="12"/>
      <c r="B1211" s="18"/>
    </row>
    <row r="1212" spans="1:2" x14ac:dyDescent="0.25">
      <c r="A1212" s="12"/>
      <c r="B1212" s="18"/>
    </row>
    <row r="1213" spans="1:2" x14ac:dyDescent="0.25">
      <c r="A1213" s="12"/>
      <c r="B1213" s="18"/>
    </row>
    <row r="1214" spans="1:2" x14ac:dyDescent="0.25">
      <c r="A1214" s="12"/>
      <c r="B1214" s="18"/>
    </row>
    <row r="1215" spans="1:2" x14ac:dyDescent="0.25">
      <c r="A1215" s="12"/>
      <c r="B1215" s="18"/>
    </row>
    <row r="1216" spans="1:2" x14ac:dyDescent="0.25">
      <c r="A1216" s="12"/>
      <c r="B1216" s="18"/>
    </row>
    <row r="1217" spans="1:2" x14ac:dyDescent="0.25">
      <c r="A1217" s="12"/>
      <c r="B1217" s="18"/>
    </row>
    <row r="1218" spans="1:2" x14ac:dyDescent="0.25">
      <c r="A1218" s="12"/>
      <c r="B1218" s="18"/>
    </row>
    <row r="1219" spans="1:2" x14ac:dyDescent="0.25">
      <c r="A1219" s="12"/>
      <c r="B1219" s="18"/>
    </row>
    <row r="1220" spans="1:2" x14ac:dyDescent="0.25">
      <c r="A1220" s="12"/>
      <c r="B1220" s="18"/>
    </row>
    <row r="1221" spans="1:2" x14ac:dyDescent="0.25">
      <c r="A1221" s="12"/>
      <c r="B1221" s="18"/>
    </row>
    <row r="1222" spans="1:2" x14ac:dyDescent="0.25">
      <c r="A1222" s="12"/>
      <c r="B1222" s="18"/>
    </row>
    <row r="1223" spans="1:2" x14ac:dyDescent="0.25">
      <c r="A1223" s="12"/>
      <c r="B1223" s="18"/>
    </row>
    <row r="1224" spans="1:2" x14ac:dyDescent="0.25">
      <c r="A1224" s="12"/>
      <c r="B1224" s="18"/>
    </row>
    <row r="1225" spans="1:2" x14ac:dyDescent="0.25">
      <c r="A1225" s="12"/>
      <c r="B1225" s="18"/>
    </row>
    <row r="1226" spans="1:2" x14ac:dyDescent="0.25">
      <c r="A1226" s="12"/>
      <c r="B1226" s="18"/>
    </row>
    <row r="1227" spans="1:2" x14ac:dyDescent="0.25">
      <c r="A1227" s="12"/>
      <c r="B1227" s="18"/>
    </row>
    <row r="1228" spans="1:2" x14ac:dyDescent="0.25">
      <c r="A1228" s="12"/>
      <c r="B1228" s="18"/>
    </row>
    <row r="1229" spans="1:2" x14ac:dyDescent="0.25">
      <c r="A1229" s="12"/>
      <c r="B1229" s="18"/>
    </row>
    <row r="1230" spans="1:2" x14ac:dyDescent="0.25">
      <c r="A1230" s="12"/>
      <c r="B1230" s="18"/>
    </row>
    <row r="1231" spans="1:2" x14ac:dyDescent="0.25">
      <c r="A1231" s="12"/>
      <c r="B1231" s="18"/>
    </row>
    <row r="1232" spans="1:2" x14ac:dyDescent="0.25">
      <c r="A1232" s="12"/>
      <c r="B1232" s="18"/>
    </row>
    <row r="1233" spans="1:2" x14ac:dyDescent="0.25">
      <c r="A1233" s="12"/>
      <c r="B1233" s="18"/>
    </row>
    <row r="1234" spans="1:2" x14ac:dyDescent="0.25">
      <c r="A1234" s="12"/>
      <c r="B1234" s="18"/>
    </row>
    <row r="1235" spans="1:2" x14ac:dyDescent="0.25">
      <c r="A1235" s="12"/>
      <c r="B1235" s="18"/>
    </row>
    <row r="1236" spans="1:2" x14ac:dyDescent="0.25">
      <c r="A1236" s="12"/>
      <c r="B1236" s="18"/>
    </row>
    <row r="1237" spans="1:2" x14ac:dyDescent="0.25">
      <c r="A1237" s="12"/>
      <c r="B1237" s="18"/>
    </row>
    <row r="1238" spans="1:2" x14ac:dyDescent="0.25">
      <c r="A1238" s="12"/>
      <c r="B1238" s="18"/>
    </row>
    <row r="1239" spans="1:2" x14ac:dyDescent="0.25">
      <c r="A1239" s="12"/>
      <c r="B1239" s="18"/>
    </row>
    <row r="1240" spans="1:2" x14ac:dyDescent="0.25">
      <c r="A1240" s="12"/>
      <c r="B1240" s="18"/>
    </row>
    <row r="1241" spans="1:2" x14ac:dyDescent="0.25">
      <c r="A1241" s="12"/>
      <c r="B1241" s="18"/>
    </row>
    <row r="1242" spans="1:2" x14ac:dyDescent="0.25">
      <c r="A1242" s="12"/>
      <c r="B1242" s="18"/>
    </row>
    <row r="1243" spans="1:2" x14ac:dyDescent="0.25">
      <c r="A1243" s="12"/>
      <c r="B1243" s="18"/>
    </row>
    <row r="1244" spans="1:2" x14ac:dyDescent="0.25">
      <c r="A1244" s="12"/>
      <c r="B1244" s="18"/>
    </row>
    <row r="1245" spans="1:2" x14ac:dyDescent="0.25">
      <c r="A1245" s="12"/>
      <c r="B1245" s="18"/>
    </row>
    <row r="1246" spans="1:2" x14ac:dyDescent="0.25">
      <c r="A1246" s="12"/>
      <c r="B1246" s="18"/>
    </row>
    <row r="1247" spans="1:2" x14ac:dyDescent="0.25">
      <c r="A1247" s="12"/>
      <c r="B1247" s="18"/>
    </row>
    <row r="1248" spans="1:2" x14ac:dyDescent="0.25">
      <c r="A1248" s="12"/>
      <c r="B1248" s="18"/>
    </row>
    <row r="1249" spans="1:2" x14ac:dyDescent="0.25">
      <c r="A1249" s="12"/>
      <c r="B1249" s="18"/>
    </row>
    <row r="1250" spans="1:2" x14ac:dyDescent="0.25">
      <c r="A1250" s="12"/>
      <c r="B1250" s="18"/>
    </row>
    <row r="1251" spans="1:2" x14ac:dyDescent="0.25">
      <c r="A1251" s="12"/>
      <c r="B1251" s="18"/>
    </row>
    <row r="1252" spans="1:2" x14ac:dyDescent="0.25">
      <c r="A1252" s="12"/>
      <c r="B1252" s="18"/>
    </row>
    <row r="1253" spans="1:2" x14ac:dyDescent="0.25">
      <c r="A1253" s="12"/>
      <c r="B1253" s="18"/>
    </row>
    <row r="1254" spans="1:2" x14ac:dyDescent="0.25">
      <c r="A1254" s="12"/>
      <c r="B1254" s="18"/>
    </row>
    <row r="1255" spans="1:2" x14ac:dyDescent="0.25">
      <c r="A1255" s="12"/>
      <c r="B1255" s="18"/>
    </row>
    <row r="1256" spans="1:2" x14ac:dyDescent="0.25">
      <c r="A1256" s="12"/>
      <c r="B1256" s="18"/>
    </row>
    <row r="1257" spans="1:2" x14ac:dyDescent="0.25">
      <c r="A1257" s="12"/>
      <c r="B1257" s="18"/>
    </row>
    <row r="1258" spans="1:2" x14ac:dyDescent="0.25">
      <c r="A1258" s="12"/>
      <c r="B1258" s="18"/>
    </row>
    <row r="1259" spans="1:2" x14ac:dyDescent="0.25">
      <c r="A1259" s="12"/>
      <c r="B1259" s="18"/>
    </row>
    <row r="1260" spans="1:2" x14ac:dyDescent="0.25">
      <c r="A1260" s="12"/>
      <c r="B1260" s="18"/>
    </row>
    <row r="1261" spans="1:2" x14ac:dyDescent="0.25">
      <c r="A1261" s="12"/>
      <c r="B1261" s="18"/>
    </row>
    <row r="1262" spans="1:2" x14ac:dyDescent="0.25">
      <c r="A1262" s="12"/>
      <c r="B1262" s="18"/>
    </row>
    <row r="1263" spans="1:2" x14ac:dyDescent="0.25">
      <c r="A1263" s="12"/>
      <c r="B1263" s="18"/>
    </row>
    <row r="1264" spans="1:2" x14ac:dyDescent="0.25">
      <c r="A1264" s="12"/>
      <c r="B1264" s="18"/>
    </row>
    <row r="1265" spans="1:2" x14ac:dyDescent="0.25">
      <c r="A1265" s="12"/>
      <c r="B1265" s="18"/>
    </row>
    <row r="1266" spans="1:2" x14ac:dyDescent="0.25">
      <c r="A1266" s="12"/>
      <c r="B1266" s="18"/>
    </row>
    <row r="1267" spans="1:2" x14ac:dyDescent="0.25">
      <c r="A1267" s="12"/>
      <c r="B1267" s="18"/>
    </row>
    <row r="1268" spans="1:2" x14ac:dyDescent="0.25">
      <c r="A1268" s="12"/>
      <c r="B1268" s="18"/>
    </row>
    <row r="1269" spans="1:2" x14ac:dyDescent="0.25">
      <c r="A1269" s="12"/>
      <c r="B1269" s="18"/>
    </row>
    <row r="1270" spans="1:2" x14ac:dyDescent="0.25">
      <c r="A1270" s="12"/>
      <c r="B1270" s="18"/>
    </row>
    <row r="1271" spans="1:2" x14ac:dyDescent="0.25">
      <c r="A1271" s="12"/>
      <c r="B1271" s="18"/>
    </row>
    <row r="1272" spans="1:2" x14ac:dyDescent="0.25">
      <c r="A1272" s="12"/>
      <c r="B1272" s="18"/>
    </row>
    <row r="1273" spans="1:2" x14ac:dyDescent="0.25">
      <c r="A1273" s="12"/>
      <c r="B1273" s="18"/>
    </row>
    <row r="1274" spans="1:2" x14ac:dyDescent="0.25">
      <c r="A1274" s="12"/>
      <c r="B1274" s="18"/>
    </row>
    <row r="1275" spans="1:2" x14ac:dyDescent="0.25">
      <c r="A1275" s="12"/>
      <c r="B1275" s="18"/>
    </row>
    <row r="1276" spans="1:2" x14ac:dyDescent="0.25">
      <c r="A1276" s="12"/>
      <c r="B1276" s="18"/>
    </row>
    <row r="1277" spans="1:2" x14ac:dyDescent="0.25">
      <c r="A1277" s="12"/>
      <c r="B1277" s="18"/>
    </row>
    <row r="1278" spans="1:2" x14ac:dyDescent="0.25">
      <c r="A1278" s="12"/>
      <c r="B1278" s="18"/>
    </row>
    <row r="1279" spans="1:2" x14ac:dyDescent="0.25">
      <c r="A1279" s="12"/>
      <c r="B1279" s="18"/>
    </row>
    <row r="1280" spans="1:2" x14ac:dyDescent="0.25">
      <c r="A1280" s="12"/>
      <c r="B1280" s="18"/>
    </row>
    <row r="1281" spans="1:2" x14ac:dyDescent="0.25">
      <c r="A1281" s="12"/>
      <c r="B1281" s="18"/>
    </row>
    <row r="1282" spans="1:2" x14ac:dyDescent="0.25">
      <c r="A1282" s="12"/>
      <c r="B1282" s="18"/>
    </row>
    <row r="1283" spans="1:2" x14ac:dyDescent="0.25">
      <c r="A1283" s="12"/>
      <c r="B1283" s="18"/>
    </row>
    <row r="1284" spans="1:2" x14ac:dyDescent="0.25">
      <c r="A1284" s="12"/>
      <c r="B1284" s="18"/>
    </row>
    <row r="1285" spans="1:2" x14ac:dyDescent="0.25">
      <c r="A1285" s="12"/>
      <c r="B1285" s="18"/>
    </row>
    <row r="1286" spans="1:2" x14ac:dyDescent="0.25">
      <c r="A1286" s="12"/>
      <c r="B1286" s="18"/>
    </row>
    <row r="1287" spans="1:2" x14ac:dyDescent="0.25">
      <c r="A1287" s="12"/>
      <c r="B1287" s="18"/>
    </row>
    <row r="1288" spans="1:2" x14ac:dyDescent="0.25">
      <c r="A1288" s="12"/>
      <c r="B1288" s="18"/>
    </row>
    <row r="1289" spans="1:2" x14ac:dyDescent="0.25">
      <c r="A1289" s="12"/>
      <c r="B1289" s="18"/>
    </row>
    <row r="1290" spans="1:2" x14ac:dyDescent="0.25">
      <c r="A1290" s="12"/>
      <c r="B1290" s="18"/>
    </row>
    <row r="1291" spans="1:2" x14ac:dyDescent="0.25">
      <c r="A1291" s="12"/>
      <c r="B1291" s="18"/>
    </row>
    <row r="1292" spans="1:2" x14ac:dyDescent="0.25">
      <c r="A1292" s="12"/>
      <c r="B1292" s="18"/>
    </row>
    <row r="1293" spans="1:2" x14ac:dyDescent="0.25">
      <c r="A1293" s="12"/>
      <c r="B1293" s="18"/>
    </row>
    <row r="1294" spans="1:2" x14ac:dyDescent="0.25">
      <c r="A1294" s="12"/>
      <c r="B1294" s="18"/>
    </row>
    <row r="1295" spans="1:2" x14ac:dyDescent="0.25">
      <c r="A1295" s="12"/>
      <c r="B1295" s="18"/>
    </row>
    <row r="1296" spans="1:2" x14ac:dyDescent="0.25">
      <c r="A1296" s="12"/>
      <c r="B1296" s="18"/>
    </row>
    <row r="1297" spans="1:2" x14ac:dyDescent="0.25">
      <c r="A1297" s="12"/>
      <c r="B1297" s="18"/>
    </row>
    <row r="1298" spans="1:2" x14ac:dyDescent="0.25">
      <c r="A1298" s="12"/>
      <c r="B1298" s="18"/>
    </row>
    <row r="1299" spans="1:2" x14ac:dyDescent="0.25">
      <c r="A1299" s="12"/>
      <c r="B1299" s="18"/>
    </row>
    <row r="1300" spans="1:2" x14ac:dyDescent="0.25">
      <c r="A1300" s="12"/>
      <c r="B1300" s="18"/>
    </row>
    <row r="1301" spans="1:2" x14ac:dyDescent="0.25">
      <c r="A1301" s="12"/>
      <c r="B1301" s="18"/>
    </row>
    <row r="1302" spans="1:2" x14ac:dyDescent="0.25">
      <c r="A1302" s="12"/>
      <c r="B1302" s="18"/>
    </row>
    <row r="1303" spans="1:2" x14ac:dyDescent="0.25">
      <c r="A1303" s="12"/>
      <c r="B1303" s="18"/>
    </row>
    <row r="1304" spans="1:2" x14ac:dyDescent="0.25">
      <c r="A1304" s="12"/>
      <c r="B1304" s="18"/>
    </row>
    <row r="1305" spans="1:2" x14ac:dyDescent="0.25">
      <c r="A1305" s="12"/>
      <c r="B1305" s="18"/>
    </row>
    <row r="1306" spans="1:2" x14ac:dyDescent="0.25">
      <c r="A1306" s="12"/>
      <c r="B1306" s="18"/>
    </row>
    <row r="1307" spans="1:2" x14ac:dyDescent="0.25">
      <c r="A1307" s="12"/>
      <c r="B1307" s="18"/>
    </row>
    <row r="1308" spans="1:2" x14ac:dyDescent="0.25">
      <c r="A1308" s="12"/>
      <c r="B1308" s="18"/>
    </row>
    <row r="1309" spans="1:2" x14ac:dyDescent="0.25">
      <c r="A1309" s="12"/>
      <c r="B1309" s="18"/>
    </row>
    <row r="1310" spans="1:2" x14ac:dyDescent="0.25">
      <c r="A1310" s="12"/>
      <c r="B1310" s="18"/>
    </row>
    <row r="1311" spans="1:2" x14ac:dyDescent="0.25">
      <c r="A1311" s="12"/>
      <c r="B1311" s="18"/>
    </row>
    <row r="1312" spans="1:2" x14ac:dyDescent="0.25">
      <c r="A1312" s="12"/>
      <c r="B1312" s="18"/>
    </row>
    <row r="1313" spans="1:2" x14ac:dyDescent="0.25">
      <c r="A1313" s="12"/>
      <c r="B1313" s="18"/>
    </row>
    <row r="1314" spans="1:2" x14ac:dyDescent="0.25">
      <c r="A1314" s="12"/>
      <c r="B1314" s="18"/>
    </row>
    <row r="1315" spans="1:2" x14ac:dyDescent="0.25">
      <c r="A1315" s="12"/>
      <c r="B1315" s="18"/>
    </row>
    <row r="1316" spans="1:2" x14ac:dyDescent="0.25">
      <c r="A1316" s="12"/>
      <c r="B1316" s="18"/>
    </row>
    <row r="1317" spans="1:2" x14ac:dyDescent="0.25">
      <c r="A1317" s="12"/>
      <c r="B1317" s="18"/>
    </row>
    <row r="1318" spans="1:2" x14ac:dyDescent="0.25">
      <c r="A1318" s="12"/>
      <c r="B1318" s="18"/>
    </row>
    <row r="1319" spans="1:2" x14ac:dyDescent="0.25">
      <c r="A1319" s="12"/>
      <c r="B1319" s="18"/>
    </row>
    <row r="1320" spans="1:2" x14ac:dyDescent="0.25">
      <c r="A1320" s="12"/>
      <c r="B1320" s="18"/>
    </row>
    <row r="1321" spans="1:2" x14ac:dyDescent="0.25">
      <c r="A1321" s="12"/>
      <c r="B1321" s="18"/>
    </row>
    <row r="1322" spans="1:2" x14ac:dyDescent="0.25">
      <c r="A1322" s="12"/>
      <c r="B1322" s="18"/>
    </row>
    <row r="1323" spans="1:2" x14ac:dyDescent="0.25">
      <c r="A1323" s="12"/>
      <c r="B1323" s="18"/>
    </row>
    <row r="1324" spans="1:2" x14ac:dyDescent="0.25">
      <c r="A1324" s="12"/>
      <c r="B1324" s="18"/>
    </row>
    <row r="1325" spans="1:2" x14ac:dyDescent="0.25">
      <c r="A1325" s="12"/>
      <c r="B1325" s="18"/>
    </row>
    <row r="1326" spans="1:2" x14ac:dyDescent="0.25">
      <c r="A1326" s="12"/>
      <c r="B1326" s="18"/>
    </row>
    <row r="1327" spans="1:2" x14ac:dyDescent="0.25">
      <c r="A1327" s="12"/>
      <c r="B1327" s="18"/>
    </row>
    <row r="1328" spans="1:2" x14ac:dyDescent="0.25">
      <c r="A1328" s="12"/>
      <c r="B1328" s="18"/>
    </row>
    <row r="1329" spans="1:2" x14ac:dyDescent="0.25">
      <c r="A1329" s="12"/>
      <c r="B1329" s="18"/>
    </row>
    <row r="1330" spans="1:2" x14ac:dyDescent="0.25">
      <c r="A1330" s="12"/>
      <c r="B1330" s="18"/>
    </row>
    <row r="1331" spans="1:2" x14ac:dyDescent="0.25">
      <c r="A1331" s="12"/>
      <c r="B1331" s="18"/>
    </row>
    <row r="1332" spans="1:2" x14ac:dyDescent="0.25">
      <c r="A1332" s="12"/>
      <c r="B1332" s="18"/>
    </row>
    <row r="1333" spans="1:2" x14ac:dyDescent="0.25">
      <c r="A1333" s="12"/>
      <c r="B1333" s="18"/>
    </row>
    <row r="1334" spans="1:2" x14ac:dyDescent="0.25">
      <c r="A1334" s="12"/>
      <c r="B1334" s="18"/>
    </row>
    <row r="1335" spans="1:2" x14ac:dyDescent="0.25">
      <c r="A1335" s="12"/>
      <c r="B1335" s="18"/>
    </row>
    <row r="1336" spans="1:2" x14ac:dyDescent="0.25">
      <c r="A1336" s="12"/>
      <c r="B1336" s="18"/>
    </row>
    <row r="1337" spans="1:2" x14ac:dyDescent="0.25">
      <c r="A1337" s="12"/>
      <c r="B1337" s="18"/>
    </row>
    <row r="1338" spans="1:2" x14ac:dyDescent="0.25">
      <c r="A1338" s="12"/>
      <c r="B1338" s="18"/>
    </row>
    <row r="1339" spans="1:2" x14ac:dyDescent="0.25">
      <c r="A1339" s="12"/>
      <c r="B1339" s="18"/>
    </row>
    <row r="1340" spans="1:2" x14ac:dyDescent="0.25">
      <c r="A1340" s="12"/>
      <c r="B1340" s="18"/>
    </row>
    <row r="1341" spans="1:2" x14ac:dyDescent="0.25">
      <c r="A1341" s="12"/>
      <c r="B1341" s="18"/>
    </row>
    <row r="1342" spans="1:2" x14ac:dyDescent="0.25">
      <c r="A1342" s="12"/>
      <c r="B1342" s="18"/>
    </row>
    <row r="1343" spans="1:2" x14ac:dyDescent="0.25">
      <c r="A1343" s="12"/>
      <c r="B1343" s="18"/>
    </row>
    <row r="1344" spans="1:2" x14ac:dyDescent="0.25">
      <c r="A1344" s="12"/>
      <c r="B1344" s="18"/>
    </row>
    <row r="1345" spans="1:2" x14ac:dyDescent="0.25">
      <c r="A1345" s="12"/>
      <c r="B1345" s="18"/>
    </row>
    <row r="1346" spans="1:2" x14ac:dyDescent="0.25">
      <c r="A1346" s="12"/>
      <c r="B1346" s="18"/>
    </row>
    <row r="1347" spans="1:2" x14ac:dyDescent="0.25">
      <c r="A1347" s="12"/>
      <c r="B1347" s="18"/>
    </row>
    <row r="1348" spans="1:2" x14ac:dyDescent="0.25">
      <c r="A1348" s="12"/>
      <c r="B1348" s="18"/>
    </row>
    <row r="1349" spans="1:2" x14ac:dyDescent="0.25">
      <c r="A1349" s="12"/>
      <c r="B1349" s="18"/>
    </row>
    <row r="1350" spans="1:2" x14ac:dyDescent="0.25">
      <c r="A1350" s="12"/>
      <c r="B1350" s="18"/>
    </row>
    <row r="1351" spans="1:2" x14ac:dyDescent="0.25">
      <c r="A1351" s="12"/>
      <c r="B1351" s="18"/>
    </row>
    <row r="1352" spans="1:2" x14ac:dyDescent="0.25">
      <c r="A1352" s="12"/>
      <c r="B1352" s="18"/>
    </row>
    <row r="1353" spans="1:2" x14ac:dyDescent="0.25">
      <c r="A1353" s="12"/>
      <c r="B1353" s="18"/>
    </row>
    <row r="1354" spans="1:2" x14ac:dyDescent="0.25">
      <c r="A1354" s="12"/>
      <c r="B1354" s="18"/>
    </row>
    <row r="1355" spans="1:2" x14ac:dyDescent="0.25">
      <c r="A1355" s="12"/>
      <c r="B1355" s="18"/>
    </row>
    <row r="1356" spans="1:2" x14ac:dyDescent="0.25">
      <c r="A1356" s="12"/>
      <c r="B1356" s="18"/>
    </row>
    <row r="1357" spans="1:2" x14ac:dyDescent="0.25">
      <c r="A1357" s="12"/>
      <c r="B1357" s="18"/>
    </row>
    <row r="1358" spans="1:2" x14ac:dyDescent="0.25">
      <c r="A1358" s="12"/>
      <c r="B1358" s="18"/>
    </row>
    <row r="1359" spans="1:2" x14ac:dyDescent="0.25">
      <c r="A1359" s="12"/>
      <c r="B1359" s="18"/>
    </row>
    <row r="1360" spans="1:2" x14ac:dyDescent="0.25">
      <c r="A1360" s="12"/>
      <c r="B1360" s="18"/>
    </row>
    <row r="1361" spans="1:2" x14ac:dyDescent="0.25">
      <c r="A1361" s="12"/>
      <c r="B1361" s="18"/>
    </row>
    <row r="1362" spans="1:2" x14ac:dyDescent="0.25">
      <c r="A1362" s="12"/>
      <c r="B1362" s="18"/>
    </row>
    <row r="1363" spans="1:2" x14ac:dyDescent="0.25">
      <c r="A1363" s="12"/>
      <c r="B1363" s="18"/>
    </row>
    <row r="1364" spans="1:2" x14ac:dyDescent="0.25">
      <c r="A1364" s="12"/>
      <c r="B1364" s="18"/>
    </row>
    <row r="1365" spans="1:2" x14ac:dyDescent="0.25">
      <c r="A1365" s="12"/>
      <c r="B1365" s="18"/>
    </row>
    <row r="1366" spans="1:2" x14ac:dyDescent="0.25">
      <c r="A1366" s="12"/>
      <c r="B1366" s="18"/>
    </row>
    <row r="1367" spans="1:2" x14ac:dyDescent="0.25">
      <c r="A1367" s="12"/>
      <c r="B1367" s="18"/>
    </row>
    <row r="1368" spans="1:2" x14ac:dyDescent="0.25">
      <c r="A1368" s="12"/>
      <c r="B1368" s="18"/>
    </row>
    <row r="1369" spans="1:2" x14ac:dyDescent="0.25">
      <c r="A1369" s="12"/>
      <c r="B1369" s="18"/>
    </row>
    <row r="1370" spans="1:2" x14ac:dyDescent="0.25">
      <c r="A1370" s="12"/>
      <c r="B1370" s="18"/>
    </row>
    <row r="1371" spans="1:2" x14ac:dyDescent="0.25">
      <c r="A1371" s="12"/>
      <c r="B1371" s="18"/>
    </row>
    <row r="1372" spans="1:2" x14ac:dyDescent="0.25">
      <c r="A1372" s="12"/>
      <c r="B1372" s="18"/>
    </row>
    <row r="1373" spans="1:2" x14ac:dyDescent="0.25">
      <c r="A1373" s="12"/>
      <c r="B1373" s="18"/>
    </row>
    <row r="1374" spans="1:2" x14ac:dyDescent="0.25">
      <c r="A1374" s="12"/>
      <c r="B1374" s="18"/>
    </row>
    <row r="1375" spans="1:2" x14ac:dyDescent="0.25">
      <c r="A1375" s="12"/>
      <c r="B1375" s="18"/>
    </row>
    <row r="1376" spans="1:2" x14ac:dyDescent="0.25">
      <c r="A1376" s="12"/>
      <c r="B1376" s="18"/>
    </row>
    <row r="1377" spans="1:2" x14ac:dyDescent="0.25">
      <c r="A1377" s="12"/>
      <c r="B1377" s="18"/>
    </row>
    <row r="1378" spans="1:2" x14ac:dyDescent="0.25">
      <c r="A1378" s="12"/>
      <c r="B1378" s="18"/>
    </row>
    <row r="1379" spans="1:2" x14ac:dyDescent="0.25">
      <c r="A1379" s="12"/>
      <c r="B1379" s="18"/>
    </row>
    <row r="1380" spans="1:2" x14ac:dyDescent="0.25">
      <c r="A1380" s="12"/>
      <c r="B1380" s="18"/>
    </row>
    <row r="1381" spans="1:2" x14ac:dyDescent="0.25">
      <c r="A1381" s="12"/>
      <c r="B1381" s="18"/>
    </row>
    <row r="1382" spans="1:2" x14ac:dyDescent="0.25">
      <c r="A1382" s="12"/>
      <c r="B1382" s="18"/>
    </row>
    <row r="1383" spans="1:2" x14ac:dyDescent="0.25">
      <c r="A1383" s="12"/>
      <c r="B1383" s="18"/>
    </row>
    <row r="1384" spans="1:2" x14ac:dyDescent="0.25">
      <c r="A1384" s="12"/>
      <c r="B1384" s="18"/>
    </row>
    <row r="1385" spans="1:2" x14ac:dyDescent="0.25">
      <c r="A1385" s="12"/>
      <c r="B1385" s="18"/>
    </row>
    <row r="1386" spans="1:2" x14ac:dyDescent="0.25">
      <c r="A1386" s="12"/>
      <c r="B1386" s="18"/>
    </row>
    <row r="1387" spans="1:2" x14ac:dyDescent="0.25">
      <c r="A1387" s="12"/>
      <c r="B1387" s="18"/>
    </row>
    <row r="1388" spans="1:2" x14ac:dyDescent="0.25">
      <c r="A1388" s="12"/>
      <c r="B1388" s="18"/>
    </row>
    <row r="1389" spans="1:2" x14ac:dyDescent="0.25">
      <c r="A1389" s="12"/>
      <c r="B1389" s="18"/>
    </row>
    <row r="1390" spans="1:2" x14ac:dyDescent="0.25">
      <c r="A1390" s="12"/>
      <c r="B1390" s="18"/>
    </row>
    <row r="1391" spans="1:2" x14ac:dyDescent="0.25">
      <c r="A1391" s="12"/>
      <c r="B1391" s="18"/>
    </row>
    <row r="1392" spans="1:2" x14ac:dyDescent="0.25">
      <c r="A1392" s="12"/>
      <c r="B1392" s="18"/>
    </row>
    <row r="1393" spans="1:2" x14ac:dyDescent="0.25">
      <c r="A1393" s="12"/>
      <c r="B1393" s="18"/>
    </row>
    <row r="1394" spans="1:2" x14ac:dyDescent="0.25">
      <c r="A1394" s="12"/>
      <c r="B1394" s="18"/>
    </row>
    <row r="1395" spans="1:2" x14ac:dyDescent="0.25">
      <c r="A1395" s="12"/>
      <c r="B1395" s="18"/>
    </row>
    <row r="1396" spans="1:2" x14ac:dyDescent="0.25">
      <c r="A1396" s="12"/>
      <c r="B1396" s="18"/>
    </row>
    <row r="1397" spans="1:2" x14ac:dyDescent="0.25">
      <c r="A1397" s="12"/>
      <c r="B1397" s="18"/>
    </row>
    <row r="1398" spans="1:2" x14ac:dyDescent="0.25">
      <c r="A1398" s="12"/>
      <c r="B1398" s="18"/>
    </row>
    <row r="1399" spans="1:2" x14ac:dyDescent="0.25">
      <c r="A1399" s="12"/>
      <c r="B1399" s="18"/>
    </row>
    <row r="1400" spans="1:2" x14ac:dyDescent="0.25">
      <c r="A1400" s="12"/>
      <c r="B1400" s="18"/>
    </row>
    <row r="1401" spans="1:2" x14ac:dyDescent="0.25">
      <c r="A1401" s="12"/>
      <c r="B1401" s="18"/>
    </row>
    <row r="1402" spans="1:2" x14ac:dyDescent="0.25">
      <c r="A1402" s="12"/>
      <c r="B1402" s="18"/>
    </row>
    <row r="1403" spans="1:2" x14ac:dyDescent="0.25">
      <c r="A1403" s="12"/>
      <c r="B1403" s="18"/>
    </row>
    <row r="1404" spans="1:2" x14ac:dyDescent="0.25">
      <c r="A1404" s="12"/>
      <c r="B1404" s="18"/>
    </row>
    <row r="1405" spans="1:2" x14ac:dyDescent="0.25">
      <c r="A1405" s="12"/>
      <c r="B1405" s="18"/>
    </row>
    <row r="1406" spans="1:2" x14ac:dyDescent="0.25">
      <c r="A1406" s="12"/>
      <c r="B1406" s="18"/>
    </row>
    <row r="1407" spans="1:2" x14ac:dyDescent="0.25">
      <c r="A1407" s="12"/>
      <c r="B1407" s="18"/>
    </row>
    <row r="1408" spans="1:2" x14ac:dyDescent="0.25">
      <c r="A1408" s="12"/>
      <c r="B1408" s="18"/>
    </row>
    <row r="1409" spans="1:2" x14ac:dyDescent="0.25">
      <c r="A1409" s="12"/>
      <c r="B1409" s="18"/>
    </row>
    <row r="1410" spans="1:2" x14ac:dyDescent="0.25">
      <c r="A1410" s="12"/>
      <c r="B1410" s="18"/>
    </row>
    <row r="1411" spans="1:2" x14ac:dyDescent="0.25">
      <c r="A1411" s="12"/>
      <c r="B1411" s="18"/>
    </row>
    <row r="1412" spans="1:2" x14ac:dyDescent="0.25">
      <c r="A1412" s="12"/>
      <c r="B1412" s="18"/>
    </row>
    <row r="1413" spans="1:2" x14ac:dyDescent="0.25">
      <c r="A1413" s="12"/>
      <c r="B1413" s="18"/>
    </row>
    <row r="1414" spans="1:2" x14ac:dyDescent="0.25">
      <c r="A1414" s="12"/>
      <c r="B1414" s="18"/>
    </row>
    <row r="1415" spans="1:2" x14ac:dyDescent="0.25">
      <c r="A1415" s="12"/>
      <c r="B1415" s="18"/>
    </row>
    <row r="1416" spans="1:2" x14ac:dyDescent="0.25">
      <c r="A1416" s="12"/>
      <c r="B1416" s="18"/>
    </row>
    <row r="1417" spans="1:2" x14ac:dyDescent="0.25">
      <c r="A1417" s="12"/>
      <c r="B1417" s="18"/>
    </row>
    <row r="1418" spans="1:2" x14ac:dyDescent="0.25">
      <c r="A1418" s="12"/>
      <c r="B1418" s="18"/>
    </row>
    <row r="1419" spans="1:2" x14ac:dyDescent="0.25">
      <c r="A1419" s="12"/>
      <c r="B1419" s="18"/>
    </row>
    <row r="1420" spans="1:2" x14ac:dyDescent="0.25">
      <c r="A1420" s="12"/>
      <c r="B1420" s="18"/>
    </row>
    <row r="1421" spans="1:2" x14ac:dyDescent="0.25">
      <c r="A1421" s="12"/>
      <c r="B1421" s="18"/>
    </row>
    <row r="1422" spans="1:2" x14ac:dyDescent="0.25">
      <c r="A1422" s="12"/>
      <c r="B1422" s="18"/>
    </row>
    <row r="1423" spans="1:2" x14ac:dyDescent="0.25">
      <c r="A1423" s="12"/>
      <c r="B1423" s="18"/>
    </row>
    <row r="1424" spans="1:2" x14ac:dyDescent="0.25">
      <c r="A1424" s="12"/>
      <c r="B1424" s="18"/>
    </row>
    <row r="1425" spans="1:2" x14ac:dyDescent="0.25">
      <c r="A1425" s="12"/>
      <c r="B1425" s="18"/>
    </row>
    <row r="1426" spans="1:2" x14ac:dyDescent="0.25">
      <c r="A1426" s="12"/>
      <c r="B1426" s="18"/>
    </row>
    <row r="1427" spans="1:2" x14ac:dyDescent="0.25">
      <c r="A1427" s="12"/>
      <c r="B1427" s="18"/>
    </row>
    <row r="1428" spans="1:2" x14ac:dyDescent="0.25">
      <c r="A1428" s="12"/>
      <c r="B1428" s="18"/>
    </row>
    <row r="1429" spans="1:2" x14ac:dyDescent="0.25">
      <c r="A1429" s="12"/>
      <c r="B1429" s="18"/>
    </row>
    <row r="1430" spans="1:2" x14ac:dyDescent="0.25">
      <c r="A1430" s="12"/>
      <c r="B1430" s="18"/>
    </row>
    <row r="1431" spans="1:2" x14ac:dyDescent="0.25">
      <c r="A1431" s="12"/>
      <c r="B1431" s="18"/>
    </row>
    <row r="1432" spans="1:2" x14ac:dyDescent="0.25">
      <c r="A1432" s="12"/>
      <c r="B1432" s="18"/>
    </row>
    <row r="1433" spans="1:2" x14ac:dyDescent="0.25">
      <c r="A1433" s="12"/>
      <c r="B1433" s="18"/>
    </row>
    <row r="1434" spans="1:2" x14ac:dyDescent="0.25">
      <c r="A1434" s="12"/>
      <c r="B1434" s="18"/>
    </row>
    <row r="1435" spans="1:2" x14ac:dyDescent="0.25">
      <c r="A1435" s="12"/>
      <c r="B1435" s="18"/>
    </row>
    <row r="1436" spans="1:2" x14ac:dyDescent="0.25">
      <c r="A1436" s="12"/>
      <c r="B1436" s="18"/>
    </row>
    <row r="1437" spans="1:2" x14ac:dyDescent="0.25">
      <c r="A1437" s="12"/>
      <c r="B1437" s="18"/>
    </row>
    <row r="1438" spans="1:2" x14ac:dyDescent="0.25">
      <c r="A1438" s="12"/>
      <c r="B1438" s="18"/>
    </row>
    <row r="1439" spans="1:2" x14ac:dyDescent="0.25">
      <c r="A1439" s="12"/>
      <c r="B1439" s="18"/>
    </row>
    <row r="1440" spans="1:2" x14ac:dyDescent="0.25">
      <c r="A1440" s="12"/>
      <c r="B1440" s="18"/>
    </row>
    <row r="1441" spans="1:2" x14ac:dyDescent="0.25">
      <c r="A1441" s="12"/>
      <c r="B1441" s="18"/>
    </row>
    <row r="1442" spans="1:2" x14ac:dyDescent="0.25">
      <c r="A1442" s="12"/>
      <c r="B1442" s="18"/>
    </row>
    <row r="1443" spans="1:2" x14ac:dyDescent="0.25">
      <c r="A1443" s="12"/>
      <c r="B1443" s="18"/>
    </row>
    <row r="1444" spans="1:2" x14ac:dyDescent="0.25">
      <c r="A1444" s="12"/>
      <c r="B1444" s="18"/>
    </row>
    <row r="1445" spans="1:2" x14ac:dyDescent="0.25">
      <c r="A1445" s="12"/>
      <c r="B1445" s="18"/>
    </row>
    <row r="1446" spans="1:2" x14ac:dyDescent="0.25">
      <c r="A1446" s="12"/>
      <c r="B1446" s="18"/>
    </row>
    <row r="1447" spans="1:2" x14ac:dyDescent="0.25">
      <c r="A1447" s="12"/>
      <c r="B1447" s="18"/>
    </row>
    <row r="1448" spans="1:2" x14ac:dyDescent="0.25">
      <c r="A1448" s="12"/>
      <c r="B1448" s="18"/>
    </row>
    <row r="1449" spans="1:2" x14ac:dyDescent="0.25">
      <c r="A1449" s="12"/>
      <c r="B1449" s="18"/>
    </row>
    <row r="1450" spans="1:2" x14ac:dyDescent="0.25">
      <c r="A1450" s="12"/>
      <c r="B1450" s="18"/>
    </row>
    <row r="1451" spans="1:2" x14ac:dyDescent="0.25">
      <c r="A1451" s="12"/>
      <c r="B1451" s="18"/>
    </row>
    <row r="1452" spans="1:2" x14ac:dyDescent="0.25">
      <c r="A1452" s="12"/>
      <c r="B1452" s="18"/>
    </row>
    <row r="1453" spans="1:2" x14ac:dyDescent="0.25">
      <c r="A1453" s="12"/>
      <c r="B1453" s="18"/>
    </row>
    <row r="1454" spans="1:2" x14ac:dyDescent="0.25">
      <c r="A1454" s="12"/>
      <c r="B1454" s="18"/>
    </row>
    <row r="1455" spans="1:2" x14ac:dyDescent="0.25">
      <c r="A1455" s="12"/>
      <c r="B1455" s="18"/>
    </row>
    <row r="1456" spans="1:2" x14ac:dyDescent="0.25">
      <c r="A1456" s="12"/>
      <c r="B1456" s="18"/>
    </row>
    <row r="1457" spans="1:2" x14ac:dyDescent="0.25">
      <c r="A1457" s="12"/>
      <c r="B1457" s="18"/>
    </row>
    <row r="1458" spans="1:2" x14ac:dyDescent="0.25">
      <c r="A1458" s="12"/>
      <c r="B1458" s="18"/>
    </row>
    <row r="1459" spans="1:2" x14ac:dyDescent="0.25">
      <c r="A1459" s="12"/>
      <c r="B1459" s="18"/>
    </row>
    <row r="1460" spans="1:2" x14ac:dyDescent="0.25">
      <c r="A1460" s="12"/>
      <c r="B1460" s="18"/>
    </row>
    <row r="1461" spans="1:2" x14ac:dyDescent="0.25">
      <c r="A1461" s="12"/>
      <c r="B1461" s="18"/>
    </row>
    <row r="1462" spans="1:2" x14ac:dyDescent="0.25">
      <c r="A1462" s="12"/>
      <c r="B1462" s="18"/>
    </row>
    <row r="1463" spans="1:2" x14ac:dyDescent="0.25">
      <c r="A1463" s="12"/>
      <c r="B1463" s="18"/>
    </row>
    <row r="1464" spans="1:2" x14ac:dyDescent="0.25">
      <c r="A1464" s="12"/>
      <c r="B1464" s="18"/>
    </row>
    <row r="1465" spans="1:2" x14ac:dyDescent="0.25">
      <c r="A1465" s="12"/>
      <c r="B1465" s="18"/>
    </row>
    <row r="1466" spans="1:2" x14ac:dyDescent="0.25">
      <c r="A1466" s="12"/>
      <c r="B1466" s="18"/>
    </row>
    <row r="1467" spans="1:2" x14ac:dyDescent="0.25">
      <c r="A1467" s="12"/>
      <c r="B1467" s="18"/>
    </row>
    <row r="1468" spans="1:2" x14ac:dyDescent="0.25">
      <c r="A1468" s="12"/>
      <c r="B1468" s="18"/>
    </row>
    <row r="1469" spans="1:2" x14ac:dyDescent="0.25">
      <c r="A1469" s="12"/>
      <c r="B1469" s="18"/>
    </row>
    <row r="1470" spans="1:2" x14ac:dyDescent="0.25">
      <c r="A1470" s="12"/>
      <c r="B1470" s="18"/>
    </row>
    <row r="1471" spans="1:2" x14ac:dyDescent="0.25">
      <c r="A1471" s="12"/>
      <c r="B1471" s="18"/>
    </row>
    <row r="1472" spans="1:2" x14ac:dyDescent="0.25">
      <c r="A1472" s="12"/>
      <c r="B1472" s="18"/>
    </row>
    <row r="1473" spans="1:2" x14ac:dyDescent="0.25">
      <c r="A1473" s="12"/>
      <c r="B1473" s="18"/>
    </row>
    <row r="1474" spans="1:2" x14ac:dyDescent="0.25">
      <c r="A1474" s="12"/>
      <c r="B1474" s="18"/>
    </row>
    <row r="1475" spans="1:2" x14ac:dyDescent="0.25">
      <c r="A1475" s="12"/>
      <c r="B1475" s="18"/>
    </row>
    <row r="1476" spans="1:2" x14ac:dyDescent="0.25">
      <c r="A1476" s="12"/>
      <c r="B1476" s="18"/>
    </row>
    <row r="1477" spans="1:2" x14ac:dyDescent="0.25">
      <c r="A1477" s="12"/>
      <c r="B1477" s="18"/>
    </row>
    <row r="1478" spans="1:2" x14ac:dyDescent="0.25">
      <c r="A1478" s="12"/>
      <c r="B1478" s="18"/>
    </row>
    <row r="1479" spans="1:2" x14ac:dyDescent="0.25">
      <c r="A1479" s="12"/>
      <c r="B1479" s="18"/>
    </row>
    <row r="1480" spans="1:2" x14ac:dyDescent="0.25">
      <c r="A1480" s="12"/>
      <c r="B1480" s="18"/>
    </row>
    <row r="1481" spans="1:2" x14ac:dyDescent="0.25">
      <c r="A1481" s="12"/>
      <c r="B1481" s="18"/>
    </row>
    <row r="1482" spans="1:2" x14ac:dyDescent="0.25">
      <c r="A1482" s="12"/>
      <c r="B1482" s="18"/>
    </row>
    <row r="1483" spans="1:2" x14ac:dyDescent="0.25">
      <c r="A1483" s="12"/>
      <c r="B1483" s="18"/>
    </row>
    <row r="1484" spans="1:2" x14ac:dyDescent="0.25">
      <c r="A1484" s="12"/>
      <c r="B1484" s="18"/>
    </row>
    <row r="1485" spans="1:2" x14ac:dyDescent="0.25">
      <c r="A1485" s="12"/>
      <c r="B1485" s="18"/>
    </row>
    <row r="1486" spans="1:2" x14ac:dyDescent="0.25">
      <c r="A1486" s="12"/>
      <c r="B1486" s="18"/>
    </row>
    <row r="1487" spans="1:2" x14ac:dyDescent="0.25">
      <c r="A1487" s="12"/>
      <c r="B1487" s="18"/>
    </row>
    <row r="1488" spans="1:2" x14ac:dyDescent="0.25">
      <c r="A1488" s="12"/>
      <c r="B1488" s="18"/>
    </row>
    <row r="1489" spans="1:2" x14ac:dyDescent="0.25">
      <c r="A1489" s="12"/>
      <c r="B1489" s="18"/>
    </row>
    <row r="1490" spans="1:2" x14ac:dyDescent="0.25">
      <c r="A1490" s="12"/>
      <c r="B1490" s="18"/>
    </row>
    <row r="1491" spans="1:2" x14ac:dyDescent="0.25">
      <c r="A1491" s="12"/>
      <c r="B1491" s="18"/>
    </row>
    <row r="1492" spans="1:2" x14ac:dyDescent="0.25">
      <c r="A1492" s="12"/>
      <c r="B1492" s="18"/>
    </row>
    <row r="1493" spans="1:2" x14ac:dyDescent="0.25">
      <c r="A1493" s="12"/>
      <c r="B1493" s="18"/>
    </row>
    <row r="1494" spans="1:2" x14ac:dyDescent="0.25">
      <c r="A1494" s="12"/>
      <c r="B1494" s="18"/>
    </row>
    <row r="1495" spans="1:2" x14ac:dyDescent="0.25">
      <c r="A1495" s="12"/>
      <c r="B1495" s="18"/>
    </row>
    <row r="1496" spans="1:2" x14ac:dyDescent="0.25">
      <c r="A1496" s="12"/>
      <c r="B1496" s="18"/>
    </row>
    <row r="1497" spans="1:2" x14ac:dyDescent="0.25">
      <c r="A1497" s="12"/>
      <c r="B1497" s="18"/>
    </row>
    <row r="1498" spans="1:2" x14ac:dyDescent="0.25">
      <c r="A1498" s="12"/>
      <c r="B1498" s="18"/>
    </row>
    <row r="1499" spans="1:2" x14ac:dyDescent="0.25">
      <c r="A1499" s="12"/>
      <c r="B1499" s="18"/>
    </row>
    <row r="1500" spans="1:2" x14ac:dyDescent="0.25">
      <c r="A1500" s="12"/>
      <c r="B1500" s="18"/>
    </row>
    <row r="1501" spans="1:2" x14ac:dyDescent="0.25">
      <c r="A1501" s="12"/>
      <c r="B1501" s="18"/>
    </row>
    <row r="1502" spans="1:2" x14ac:dyDescent="0.25">
      <c r="A1502" s="12"/>
      <c r="B1502" s="18"/>
    </row>
    <row r="1503" spans="1:2" x14ac:dyDescent="0.25">
      <c r="A1503" s="12"/>
      <c r="B1503" s="18"/>
    </row>
    <row r="1504" spans="1:2" x14ac:dyDescent="0.25">
      <c r="A1504" s="12"/>
      <c r="B1504" s="18"/>
    </row>
    <row r="1505" spans="1:2" x14ac:dyDescent="0.25">
      <c r="A1505" s="12"/>
      <c r="B1505" s="18"/>
    </row>
    <row r="1506" spans="1:2" x14ac:dyDescent="0.25">
      <c r="A1506" s="12"/>
      <c r="B1506" s="18"/>
    </row>
    <row r="1507" spans="1:2" x14ac:dyDescent="0.25">
      <c r="A1507" s="12"/>
      <c r="B1507" s="18"/>
    </row>
    <row r="1508" spans="1:2" x14ac:dyDescent="0.25">
      <c r="A1508" s="12"/>
      <c r="B1508" s="18"/>
    </row>
    <row r="1509" spans="1:2" x14ac:dyDescent="0.25">
      <c r="A1509" s="12"/>
      <c r="B1509" s="18"/>
    </row>
    <row r="1510" spans="1:2" x14ac:dyDescent="0.25">
      <c r="A1510" s="12"/>
      <c r="B1510" s="18"/>
    </row>
    <row r="1511" spans="1:2" x14ac:dyDescent="0.25">
      <c r="A1511" s="12"/>
      <c r="B1511" s="18"/>
    </row>
    <row r="1512" spans="1:2" x14ac:dyDescent="0.25">
      <c r="A1512" s="12"/>
      <c r="B1512" s="18"/>
    </row>
    <row r="1513" spans="1:2" x14ac:dyDescent="0.25">
      <c r="A1513" s="12"/>
      <c r="B1513" s="18"/>
    </row>
    <row r="1514" spans="1:2" x14ac:dyDescent="0.25">
      <c r="A1514" s="12"/>
      <c r="B1514" s="18"/>
    </row>
    <row r="1515" spans="1:2" x14ac:dyDescent="0.25">
      <c r="A1515" s="12"/>
      <c r="B1515" s="18"/>
    </row>
    <row r="1516" spans="1:2" x14ac:dyDescent="0.25">
      <c r="A1516" s="12"/>
      <c r="B1516" s="18"/>
    </row>
    <row r="1517" spans="1:2" x14ac:dyDescent="0.25">
      <c r="A1517" s="12"/>
      <c r="B1517" s="18"/>
    </row>
    <row r="1518" spans="1:2" x14ac:dyDescent="0.25">
      <c r="A1518" s="12"/>
      <c r="B1518" s="18"/>
    </row>
    <row r="1519" spans="1:2" x14ac:dyDescent="0.25">
      <c r="A1519" s="12"/>
      <c r="B1519" s="18"/>
    </row>
    <row r="1520" spans="1:2" x14ac:dyDescent="0.25">
      <c r="A1520" s="12"/>
      <c r="B1520" s="18"/>
    </row>
    <row r="1521" spans="1:2" x14ac:dyDescent="0.25">
      <c r="A1521" s="12"/>
      <c r="B1521" s="18"/>
    </row>
    <row r="1522" spans="1:2" x14ac:dyDescent="0.25">
      <c r="A1522" s="12"/>
      <c r="B1522" s="18"/>
    </row>
    <row r="1523" spans="1:2" x14ac:dyDescent="0.25">
      <c r="A1523" s="12"/>
      <c r="B1523" s="18"/>
    </row>
    <row r="1524" spans="1:2" x14ac:dyDescent="0.25">
      <c r="A1524" s="12"/>
      <c r="B1524" s="18"/>
    </row>
    <row r="1525" spans="1:2" x14ac:dyDescent="0.25">
      <c r="A1525" s="12"/>
      <c r="B1525" s="18"/>
    </row>
    <row r="1526" spans="1:2" x14ac:dyDescent="0.25">
      <c r="A1526" s="12"/>
      <c r="B1526" s="18"/>
    </row>
    <row r="1527" spans="1:2" x14ac:dyDescent="0.25">
      <c r="A1527" s="12"/>
      <c r="B1527" s="18"/>
    </row>
    <row r="1528" spans="1:2" x14ac:dyDescent="0.25">
      <c r="A1528" s="12"/>
      <c r="B1528" s="18"/>
    </row>
    <row r="1529" spans="1:2" x14ac:dyDescent="0.25">
      <c r="A1529" s="12"/>
      <c r="B1529" s="18"/>
    </row>
    <row r="1530" spans="1:2" x14ac:dyDescent="0.25">
      <c r="A1530" s="12"/>
      <c r="B1530" s="18"/>
    </row>
    <row r="1531" spans="1:2" x14ac:dyDescent="0.25">
      <c r="A1531" s="12"/>
      <c r="B1531" s="18"/>
    </row>
    <row r="1532" spans="1:2" x14ac:dyDescent="0.25">
      <c r="A1532" s="12"/>
      <c r="B1532" s="18"/>
    </row>
    <row r="1533" spans="1:2" x14ac:dyDescent="0.25">
      <c r="A1533" s="12"/>
      <c r="B1533" s="18"/>
    </row>
    <row r="1534" spans="1:2" x14ac:dyDescent="0.25">
      <c r="A1534" s="12"/>
      <c r="B1534" s="18"/>
    </row>
    <row r="1535" spans="1:2" x14ac:dyDescent="0.25">
      <c r="A1535" s="12"/>
      <c r="B1535" s="18"/>
    </row>
    <row r="1536" spans="1:2" x14ac:dyDescent="0.25">
      <c r="A1536" s="12"/>
      <c r="B1536" s="18"/>
    </row>
    <row r="1537" spans="1:2" x14ac:dyDescent="0.25">
      <c r="A1537" s="12"/>
      <c r="B1537" s="18"/>
    </row>
    <row r="1538" spans="1:2" x14ac:dyDescent="0.25">
      <c r="A1538" s="12"/>
      <c r="B1538" s="18"/>
    </row>
    <row r="1539" spans="1:2" x14ac:dyDescent="0.25">
      <c r="A1539" s="12"/>
      <c r="B1539" s="18"/>
    </row>
    <row r="1540" spans="1:2" x14ac:dyDescent="0.25">
      <c r="A1540" s="12"/>
      <c r="B1540" s="18"/>
    </row>
    <row r="1541" spans="1:2" x14ac:dyDescent="0.25">
      <c r="A1541" s="12"/>
      <c r="B1541" s="18"/>
    </row>
    <row r="1542" spans="1:2" x14ac:dyDescent="0.25">
      <c r="A1542" s="12"/>
      <c r="B1542" s="18"/>
    </row>
    <row r="1543" spans="1:2" x14ac:dyDescent="0.25">
      <c r="A1543" s="12"/>
      <c r="B1543" s="18"/>
    </row>
    <row r="1544" spans="1:2" x14ac:dyDescent="0.25">
      <c r="A1544" s="12"/>
      <c r="B1544" s="18"/>
    </row>
    <row r="1545" spans="1:2" x14ac:dyDescent="0.25">
      <c r="A1545" s="12"/>
      <c r="B1545" s="18"/>
    </row>
    <row r="1546" spans="1:2" x14ac:dyDescent="0.25">
      <c r="A1546" s="12"/>
      <c r="B1546" s="18"/>
    </row>
    <row r="1547" spans="1:2" x14ac:dyDescent="0.25">
      <c r="A1547" s="12"/>
      <c r="B1547" s="18"/>
    </row>
    <row r="1548" spans="1:2" x14ac:dyDescent="0.25">
      <c r="A1548" s="12"/>
      <c r="B1548" s="18"/>
    </row>
    <row r="1549" spans="1:2" x14ac:dyDescent="0.25">
      <c r="A1549" s="12"/>
      <c r="B1549" s="18"/>
    </row>
    <row r="1550" spans="1:2" x14ac:dyDescent="0.25">
      <c r="A1550" s="12"/>
      <c r="B1550" s="18"/>
    </row>
    <row r="1551" spans="1:2" x14ac:dyDescent="0.25">
      <c r="A1551" s="12"/>
      <c r="B1551" s="18"/>
    </row>
    <row r="1552" spans="1:2" x14ac:dyDescent="0.25">
      <c r="A1552" s="12"/>
      <c r="B1552" s="18"/>
    </row>
    <row r="1553" spans="1:2" x14ac:dyDescent="0.25">
      <c r="A1553" s="12"/>
      <c r="B1553" s="18"/>
    </row>
    <row r="1554" spans="1:2" x14ac:dyDescent="0.25">
      <c r="A1554" s="12"/>
      <c r="B1554" s="18"/>
    </row>
    <row r="1555" spans="1:2" x14ac:dyDescent="0.25">
      <c r="A1555" s="12"/>
      <c r="B1555" s="18"/>
    </row>
    <row r="1556" spans="1:2" x14ac:dyDescent="0.25">
      <c r="A1556" s="12"/>
      <c r="B1556" s="18"/>
    </row>
    <row r="1557" spans="1:2" x14ac:dyDescent="0.25">
      <c r="A1557" s="12"/>
      <c r="B1557" s="18"/>
    </row>
    <row r="1558" spans="1:2" x14ac:dyDescent="0.25">
      <c r="A1558" s="12"/>
      <c r="B1558" s="18"/>
    </row>
    <row r="1559" spans="1:2" x14ac:dyDescent="0.25">
      <c r="A1559" s="12"/>
      <c r="B1559" s="18"/>
    </row>
    <row r="1560" spans="1:2" x14ac:dyDescent="0.25">
      <c r="A1560" s="12"/>
      <c r="B1560" s="18"/>
    </row>
    <row r="1561" spans="1:2" x14ac:dyDescent="0.25">
      <c r="A1561" s="12"/>
      <c r="B1561" s="18"/>
    </row>
    <row r="1562" spans="1:2" x14ac:dyDescent="0.25">
      <c r="A1562" s="12"/>
      <c r="B1562" s="18"/>
    </row>
    <row r="1563" spans="1:2" x14ac:dyDescent="0.25">
      <c r="A1563" s="12"/>
      <c r="B1563" s="18"/>
    </row>
    <row r="1564" spans="1:2" x14ac:dyDescent="0.25">
      <c r="A1564" s="12"/>
      <c r="B1564" s="18"/>
    </row>
    <row r="1565" spans="1:2" x14ac:dyDescent="0.25">
      <c r="A1565" s="12"/>
      <c r="B1565" s="18"/>
    </row>
    <row r="1566" spans="1:2" x14ac:dyDescent="0.25">
      <c r="A1566" s="12"/>
      <c r="B1566" s="18"/>
    </row>
    <row r="1567" spans="1:2" x14ac:dyDescent="0.25">
      <c r="A1567" s="12"/>
      <c r="B1567" s="18"/>
    </row>
    <row r="1568" spans="1:2" x14ac:dyDescent="0.25">
      <c r="A1568" s="12"/>
      <c r="B1568" s="18"/>
    </row>
    <row r="1569" spans="1:2" x14ac:dyDescent="0.25">
      <c r="A1569" s="12"/>
      <c r="B1569" s="18"/>
    </row>
    <row r="1570" spans="1:2" x14ac:dyDescent="0.25">
      <c r="A1570" s="12"/>
      <c r="B1570" s="18"/>
    </row>
    <row r="1571" spans="1:2" x14ac:dyDescent="0.25">
      <c r="A1571" s="12"/>
      <c r="B1571" s="18"/>
    </row>
    <row r="1572" spans="1:2" x14ac:dyDescent="0.25">
      <c r="A1572" s="12"/>
      <c r="B1572" s="18"/>
    </row>
    <row r="1573" spans="1:2" x14ac:dyDescent="0.25">
      <c r="A1573" s="12"/>
      <c r="B1573" s="18"/>
    </row>
    <row r="1574" spans="1:2" x14ac:dyDescent="0.25">
      <c r="A1574" s="12"/>
      <c r="B1574" s="18"/>
    </row>
    <row r="1575" spans="1:2" x14ac:dyDescent="0.25">
      <c r="A1575" s="12"/>
      <c r="B1575" s="18"/>
    </row>
    <row r="1576" spans="1:2" x14ac:dyDescent="0.25">
      <c r="A1576" s="12"/>
      <c r="B1576" s="18"/>
    </row>
    <row r="1577" spans="1:2" x14ac:dyDescent="0.25">
      <c r="A1577" s="12"/>
      <c r="B1577" s="18"/>
    </row>
    <row r="1578" spans="1:2" x14ac:dyDescent="0.25">
      <c r="A1578" s="12"/>
      <c r="B1578" s="18"/>
    </row>
    <row r="1579" spans="1:2" x14ac:dyDescent="0.25">
      <c r="A1579" s="12"/>
      <c r="B1579" s="18"/>
    </row>
    <row r="1580" spans="1:2" x14ac:dyDescent="0.25">
      <c r="A1580" s="12"/>
      <c r="B1580" s="18"/>
    </row>
    <row r="1581" spans="1:2" x14ac:dyDescent="0.25">
      <c r="A1581" s="12"/>
      <c r="B1581" s="18"/>
    </row>
    <row r="1582" spans="1:2" x14ac:dyDescent="0.25">
      <c r="A1582" s="12"/>
      <c r="B1582" s="18"/>
    </row>
    <row r="1583" spans="1:2" x14ac:dyDescent="0.25">
      <c r="A1583" s="12"/>
      <c r="B1583" s="18"/>
    </row>
    <row r="1584" spans="1:2" x14ac:dyDescent="0.25">
      <c r="A1584" s="12"/>
      <c r="B1584" s="18"/>
    </row>
    <row r="1585" spans="1:2" x14ac:dyDescent="0.25">
      <c r="A1585" s="12"/>
      <c r="B1585" s="18"/>
    </row>
    <row r="1586" spans="1:2" x14ac:dyDescent="0.25">
      <c r="A1586" s="12"/>
      <c r="B1586" s="18"/>
    </row>
    <row r="1587" spans="1:2" x14ac:dyDescent="0.25">
      <c r="A1587" s="12"/>
      <c r="B1587" s="18"/>
    </row>
    <row r="1588" spans="1:2" x14ac:dyDescent="0.25">
      <c r="A1588" s="12"/>
      <c r="B1588" s="18"/>
    </row>
    <row r="1589" spans="1:2" x14ac:dyDescent="0.25">
      <c r="A1589" s="12"/>
      <c r="B1589" s="18"/>
    </row>
    <row r="1590" spans="1:2" x14ac:dyDescent="0.25">
      <c r="A1590" s="12"/>
      <c r="B1590" s="18"/>
    </row>
    <row r="1591" spans="1:2" x14ac:dyDescent="0.25">
      <c r="A1591" s="12"/>
      <c r="B1591" s="18"/>
    </row>
    <row r="1592" spans="1:2" x14ac:dyDescent="0.25">
      <c r="A1592" s="12"/>
      <c r="B1592" s="18"/>
    </row>
    <row r="1593" spans="1:2" x14ac:dyDescent="0.25">
      <c r="A1593" s="12"/>
      <c r="B1593" s="18"/>
    </row>
    <row r="1594" spans="1:2" x14ac:dyDescent="0.25">
      <c r="A1594" s="12"/>
      <c r="B1594" s="18"/>
    </row>
    <row r="1595" spans="1:2" x14ac:dyDescent="0.25">
      <c r="A1595" s="12"/>
      <c r="B1595" s="18"/>
    </row>
    <row r="1596" spans="1:2" x14ac:dyDescent="0.25">
      <c r="A1596" s="12"/>
      <c r="B1596" s="18"/>
    </row>
    <row r="1597" spans="1:2" x14ac:dyDescent="0.25">
      <c r="A1597" s="12"/>
      <c r="B1597" s="18"/>
    </row>
    <row r="1598" spans="1:2" x14ac:dyDescent="0.25">
      <c r="A1598" s="12"/>
      <c r="B1598" s="18"/>
    </row>
    <row r="1599" spans="1:2" x14ac:dyDescent="0.25">
      <c r="A1599" s="12"/>
      <c r="B1599" s="18"/>
    </row>
    <row r="1600" spans="1:2" x14ac:dyDescent="0.25">
      <c r="A1600" s="12"/>
      <c r="B1600" s="18"/>
    </row>
    <row r="1601" spans="1:2" x14ac:dyDescent="0.25">
      <c r="A1601" s="12"/>
      <c r="B1601" s="18"/>
    </row>
    <row r="1602" spans="1:2" x14ac:dyDescent="0.25">
      <c r="A1602" s="12"/>
      <c r="B1602" s="18"/>
    </row>
    <row r="1603" spans="1:2" x14ac:dyDescent="0.25">
      <c r="A1603" s="12"/>
      <c r="B1603" s="18"/>
    </row>
    <row r="1604" spans="1:2" x14ac:dyDescent="0.25">
      <c r="A1604" s="12"/>
      <c r="B1604" s="18"/>
    </row>
    <row r="1605" spans="1:2" x14ac:dyDescent="0.25">
      <c r="A1605" s="12"/>
      <c r="B1605" s="18"/>
    </row>
    <row r="1606" spans="1:2" x14ac:dyDescent="0.25">
      <c r="A1606" s="12"/>
      <c r="B1606" s="18"/>
    </row>
    <row r="1607" spans="1:2" x14ac:dyDescent="0.25">
      <c r="A1607" s="12"/>
      <c r="B1607" s="18"/>
    </row>
    <row r="1608" spans="1:2" x14ac:dyDescent="0.25">
      <c r="A1608" s="12"/>
      <c r="B1608" s="18"/>
    </row>
    <row r="1609" spans="1:2" x14ac:dyDescent="0.25">
      <c r="A1609" s="12"/>
      <c r="B1609" s="18"/>
    </row>
    <row r="1610" spans="1:2" x14ac:dyDescent="0.25">
      <c r="A1610" s="12"/>
      <c r="B1610" s="18"/>
    </row>
    <row r="1611" spans="1:2" x14ac:dyDescent="0.25">
      <c r="A1611" s="12"/>
      <c r="B1611" s="18"/>
    </row>
    <row r="1612" spans="1:2" x14ac:dyDescent="0.25">
      <c r="A1612" s="12"/>
      <c r="B1612" s="18"/>
    </row>
    <row r="1613" spans="1:2" x14ac:dyDescent="0.25">
      <c r="A1613" s="12"/>
      <c r="B1613" s="18"/>
    </row>
    <row r="1614" spans="1:2" x14ac:dyDescent="0.25">
      <c r="A1614" s="12"/>
      <c r="B1614" s="18"/>
    </row>
    <row r="1615" spans="1:2" x14ac:dyDescent="0.25">
      <c r="A1615" s="12"/>
      <c r="B1615" s="18"/>
    </row>
    <row r="1616" spans="1:2" x14ac:dyDescent="0.25">
      <c r="A1616" s="12"/>
      <c r="B1616" s="18"/>
    </row>
    <row r="1617" spans="1:2" x14ac:dyDescent="0.25">
      <c r="A1617" s="12"/>
      <c r="B1617" s="18"/>
    </row>
    <row r="1618" spans="1:2" x14ac:dyDescent="0.25">
      <c r="A1618" s="12"/>
      <c r="B1618" s="18"/>
    </row>
    <row r="1619" spans="1:2" x14ac:dyDescent="0.25">
      <c r="A1619" s="12"/>
      <c r="B1619" s="18"/>
    </row>
    <row r="1620" spans="1:2" x14ac:dyDescent="0.25">
      <c r="A1620" s="12"/>
      <c r="B1620" s="18"/>
    </row>
    <row r="1621" spans="1:2" x14ac:dyDescent="0.25">
      <c r="A1621" s="12"/>
      <c r="B1621" s="18"/>
    </row>
    <row r="1622" spans="1:2" x14ac:dyDescent="0.25">
      <c r="A1622" s="12"/>
      <c r="B1622" s="18"/>
    </row>
    <row r="1623" spans="1:2" x14ac:dyDescent="0.25">
      <c r="A1623" s="12"/>
      <c r="B1623" s="18"/>
    </row>
    <row r="1624" spans="1:2" x14ac:dyDescent="0.25">
      <c r="A1624" s="12"/>
      <c r="B1624" s="18"/>
    </row>
    <row r="1625" spans="1:2" x14ac:dyDescent="0.25">
      <c r="A1625" s="12"/>
      <c r="B1625" s="18"/>
    </row>
    <row r="1626" spans="1:2" x14ac:dyDescent="0.25">
      <c r="A1626" s="12"/>
      <c r="B1626" s="18"/>
    </row>
    <row r="1627" spans="1:2" x14ac:dyDescent="0.25">
      <c r="A1627" s="12"/>
      <c r="B1627" s="18"/>
    </row>
    <row r="1628" spans="1:2" x14ac:dyDescent="0.25">
      <c r="A1628" s="12"/>
      <c r="B1628" s="18"/>
    </row>
    <row r="1629" spans="1:2" x14ac:dyDescent="0.25">
      <c r="A1629" s="12"/>
      <c r="B1629" s="18"/>
    </row>
    <row r="1630" spans="1:2" x14ac:dyDescent="0.25">
      <c r="A1630" s="12"/>
      <c r="B1630" s="18"/>
    </row>
    <row r="1631" spans="1:2" x14ac:dyDescent="0.25">
      <c r="A1631" s="12"/>
      <c r="B1631" s="18"/>
    </row>
    <row r="1632" spans="1:2" x14ac:dyDescent="0.25">
      <c r="A1632" s="12"/>
      <c r="B1632" s="18"/>
    </row>
    <row r="1633" spans="1:2" x14ac:dyDescent="0.25">
      <c r="A1633" s="12"/>
      <c r="B1633" s="18"/>
    </row>
    <row r="1634" spans="1:2" x14ac:dyDescent="0.25">
      <c r="A1634" s="12"/>
      <c r="B1634" s="18"/>
    </row>
    <row r="1635" spans="1:2" x14ac:dyDescent="0.25">
      <c r="A1635" s="12"/>
      <c r="B1635" s="18"/>
    </row>
    <row r="1636" spans="1:2" x14ac:dyDescent="0.25">
      <c r="A1636" s="12"/>
      <c r="B1636" s="18"/>
    </row>
    <row r="1637" spans="1:2" x14ac:dyDescent="0.25">
      <c r="A1637" s="12"/>
      <c r="B1637" s="18"/>
    </row>
    <row r="1638" spans="1:2" x14ac:dyDescent="0.25">
      <c r="A1638" s="12"/>
      <c r="B1638" s="18"/>
    </row>
    <row r="1639" spans="1:2" x14ac:dyDescent="0.25">
      <c r="A1639" s="12"/>
      <c r="B1639" s="18"/>
    </row>
    <row r="1640" spans="1:2" x14ac:dyDescent="0.25">
      <c r="A1640" s="12"/>
      <c r="B1640" s="18"/>
    </row>
    <row r="1641" spans="1:2" x14ac:dyDescent="0.25">
      <c r="A1641" s="12"/>
      <c r="B1641" s="18"/>
    </row>
    <row r="1642" spans="1:2" x14ac:dyDescent="0.25">
      <c r="A1642" s="12"/>
      <c r="B1642" s="18"/>
    </row>
    <row r="1643" spans="1:2" x14ac:dyDescent="0.25">
      <c r="A1643" s="12"/>
      <c r="B1643" s="18"/>
    </row>
    <row r="1644" spans="1:2" x14ac:dyDescent="0.25">
      <c r="A1644" s="12"/>
      <c r="B1644" s="18"/>
    </row>
    <row r="1645" spans="1:2" x14ac:dyDescent="0.25">
      <c r="A1645" s="12"/>
      <c r="B1645" s="18"/>
    </row>
    <row r="1646" spans="1:2" x14ac:dyDescent="0.25">
      <c r="A1646" s="12"/>
      <c r="B1646" s="18"/>
    </row>
    <row r="1647" spans="1:2" x14ac:dyDescent="0.25">
      <c r="A1647" s="12"/>
      <c r="B1647" s="18"/>
    </row>
    <row r="1648" spans="1:2" x14ac:dyDescent="0.25">
      <c r="A1648" s="12"/>
      <c r="B1648" s="18"/>
    </row>
    <row r="1649" spans="1:2" x14ac:dyDescent="0.25">
      <c r="A1649" s="12"/>
      <c r="B1649" s="18"/>
    </row>
    <row r="1650" spans="1:2" x14ac:dyDescent="0.25">
      <c r="A1650" s="12"/>
      <c r="B1650" s="18"/>
    </row>
    <row r="1651" spans="1:2" x14ac:dyDescent="0.25">
      <c r="A1651" s="12"/>
      <c r="B1651" s="18"/>
    </row>
    <row r="1652" spans="1:2" x14ac:dyDescent="0.25">
      <c r="A1652" s="12"/>
      <c r="B1652" s="18"/>
    </row>
    <row r="1653" spans="1:2" x14ac:dyDescent="0.25">
      <c r="A1653" s="12"/>
      <c r="B1653" s="18"/>
    </row>
    <row r="1654" spans="1:2" x14ac:dyDescent="0.25">
      <c r="A1654" s="12"/>
      <c r="B1654" s="18"/>
    </row>
    <row r="1655" spans="1:2" x14ac:dyDescent="0.25">
      <c r="A1655" s="12"/>
      <c r="B1655" s="18"/>
    </row>
    <row r="1656" spans="1:2" x14ac:dyDescent="0.25">
      <c r="A1656" s="12"/>
      <c r="B1656" s="18"/>
    </row>
    <row r="1657" spans="1:2" x14ac:dyDescent="0.25">
      <c r="A1657" s="12"/>
      <c r="B1657" s="18"/>
    </row>
    <row r="1658" spans="1:2" x14ac:dyDescent="0.25">
      <c r="A1658" s="12"/>
      <c r="B1658" s="18"/>
    </row>
    <row r="1659" spans="1:2" x14ac:dyDescent="0.25">
      <c r="A1659" s="12"/>
      <c r="B1659" s="18"/>
    </row>
    <row r="1660" spans="1:2" x14ac:dyDescent="0.25">
      <c r="A1660" s="12"/>
      <c r="B1660" s="18"/>
    </row>
    <row r="1661" spans="1:2" x14ac:dyDescent="0.25">
      <c r="A1661" s="12"/>
      <c r="B1661" s="18"/>
    </row>
    <row r="1662" spans="1:2" x14ac:dyDescent="0.25">
      <c r="A1662" s="12"/>
      <c r="B1662" s="18"/>
    </row>
    <row r="1663" spans="1:2" x14ac:dyDescent="0.25">
      <c r="A1663" s="12"/>
      <c r="B1663" s="18"/>
    </row>
    <row r="1664" spans="1:2" x14ac:dyDescent="0.25">
      <c r="A1664" s="12"/>
      <c r="B1664" s="18"/>
    </row>
    <row r="1665" spans="1:2" x14ac:dyDescent="0.25">
      <c r="A1665" s="12"/>
      <c r="B1665" s="18"/>
    </row>
    <row r="1666" spans="1:2" x14ac:dyDescent="0.25">
      <c r="A1666" s="12"/>
      <c r="B1666" s="18"/>
    </row>
    <row r="1667" spans="1:2" x14ac:dyDescent="0.25">
      <c r="A1667" s="12"/>
      <c r="B1667" s="18"/>
    </row>
    <row r="1668" spans="1:2" x14ac:dyDescent="0.25">
      <c r="A1668" s="12"/>
      <c r="B1668" s="18"/>
    </row>
    <row r="1669" spans="1:2" x14ac:dyDescent="0.25">
      <c r="A1669" s="12"/>
      <c r="B1669" s="18"/>
    </row>
    <row r="1670" spans="1:2" x14ac:dyDescent="0.25">
      <c r="A1670" s="12"/>
      <c r="B1670" s="18"/>
    </row>
    <row r="1671" spans="1:2" x14ac:dyDescent="0.25">
      <c r="A1671" s="12"/>
      <c r="B1671" s="18"/>
    </row>
    <row r="1672" spans="1:2" x14ac:dyDescent="0.25">
      <c r="A1672" s="12"/>
      <c r="B1672" s="18"/>
    </row>
    <row r="1673" spans="1:2" x14ac:dyDescent="0.25">
      <c r="A1673" s="12"/>
      <c r="B1673" s="18"/>
    </row>
    <row r="1674" spans="1:2" x14ac:dyDescent="0.25">
      <c r="A1674" s="12"/>
      <c r="B1674" s="18"/>
    </row>
    <row r="1675" spans="1:2" x14ac:dyDescent="0.25">
      <c r="A1675" s="12"/>
      <c r="B1675" s="18"/>
    </row>
    <row r="1676" spans="1:2" x14ac:dyDescent="0.25">
      <c r="A1676" s="12"/>
      <c r="B1676" s="18"/>
    </row>
    <row r="1677" spans="1:2" x14ac:dyDescent="0.25">
      <c r="A1677" s="12"/>
      <c r="B1677" s="18"/>
    </row>
    <row r="1678" spans="1:2" x14ac:dyDescent="0.25">
      <c r="A1678" s="12"/>
      <c r="B1678" s="18"/>
    </row>
    <row r="1679" spans="1:2" x14ac:dyDescent="0.25">
      <c r="A1679" s="12"/>
      <c r="B1679" s="18"/>
    </row>
    <row r="1680" spans="1:2" x14ac:dyDescent="0.25">
      <c r="A1680" s="12"/>
      <c r="B1680" s="18"/>
    </row>
    <row r="1681" spans="1:2" x14ac:dyDescent="0.25">
      <c r="A1681" s="12"/>
      <c r="B1681" s="18"/>
    </row>
    <row r="1682" spans="1:2" x14ac:dyDescent="0.25">
      <c r="A1682" s="12"/>
      <c r="B1682" s="18"/>
    </row>
    <row r="1683" spans="1:2" x14ac:dyDescent="0.25">
      <c r="A1683" s="12"/>
      <c r="B1683" s="18"/>
    </row>
    <row r="1684" spans="1:2" x14ac:dyDescent="0.25">
      <c r="A1684" s="12"/>
      <c r="B1684" s="18"/>
    </row>
    <row r="1685" spans="1:2" x14ac:dyDescent="0.25">
      <c r="A1685" s="12"/>
      <c r="B1685" s="18"/>
    </row>
    <row r="1686" spans="1:2" x14ac:dyDescent="0.25">
      <c r="A1686" s="12"/>
      <c r="B1686" s="18"/>
    </row>
    <row r="1687" spans="1:2" x14ac:dyDescent="0.25">
      <c r="A1687" s="12"/>
      <c r="B1687" s="18"/>
    </row>
    <row r="1688" spans="1:2" x14ac:dyDescent="0.25">
      <c r="A1688" s="12"/>
      <c r="B1688" s="18"/>
    </row>
    <row r="1689" spans="1:2" x14ac:dyDescent="0.25">
      <c r="A1689" s="12"/>
      <c r="B1689" s="18"/>
    </row>
    <row r="1690" spans="1:2" x14ac:dyDescent="0.25">
      <c r="A1690" s="12"/>
      <c r="B1690" s="18"/>
    </row>
    <row r="1691" spans="1:2" x14ac:dyDescent="0.25">
      <c r="A1691" s="12"/>
      <c r="B1691" s="18"/>
    </row>
    <row r="1692" spans="1:2" x14ac:dyDescent="0.25">
      <c r="A1692" s="12"/>
      <c r="B1692" s="18"/>
    </row>
    <row r="1693" spans="1:2" x14ac:dyDescent="0.25">
      <c r="A1693" s="12"/>
      <c r="B1693" s="18"/>
    </row>
    <row r="1694" spans="1:2" x14ac:dyDescent="0.25">
      <c r="A1694" s="12"/>
      <c r="B1694" s="18"/>
    </row>
    <row r="1695" spans="1:2" x14ac:dyDescent="0.25">
      <c r="A1695" s="12"/>
      <c r="B1695" s="18"/>
    </row>
    <row r="1696" spans="1:2" x14ac:dyDescent="0.25">
      <c r="A1696" s="12"/>
      <c r="B1696" s="18"/>
    </row>
    <row r="1697" spans="1:2" x14ac:dyDescent="0.25">
      <c r="A1697" s="12"/>
      <c r="B1697" s="18"/>
    </row>
    <row r="1698" spans="1:2" x14ac:dyDescent="0.25">
      <c r="A1698" s="12"/>
      <c r="B1698" s="18"/>
    </row>
    <row r="1699" spans="1:2" x14ac:dyDescent="0.25">
      <c r="A1699" s="12"/>
      <c r="B1699" s="18"/>
    </row>
    <row r="1700" spans="1:2" x14ac:dyDescent="0.25">
      <c r="A1700" s="12"/>
      <c r="B1700" s="18"/>
    </row>
    <row r="1701" spans="1:2" x14ac:dyDescent="0.25">
      <c r="A1701" s="12"/>
      <c r="B1701" s="18"/>
    </row>
    <row r="1702" spans="1:2" x14ac:dyDescent="0.25">
      <c r="A1702" s="12"/>
      <c r="B1702" s="18"/>
    </row>
    <row r="1703" spans="1:2" x14ac:dyDescent="0.25">
      <c r="A1703" s="12"/>
      <c r="B1703" s="18"/>
    </row>
    <row r="1704" spans="1:2" x14ac:dyDescent="0.25">
      <c r="A1704" s="12"/>
      <c r="B1704" s="18"/>
    </row>
    <row r="1705" spans="1:2" x14ac:dyDescent="0.25">
      <c r="A1705" s="12"/>
      <c r="B1705" s="18"/>
    </row>
    <row r="1706" spans="1:2" x14ac:dyDescent="0.25">
      <c r="A1706" s="12"/>
      <c r="B1706" s="18"/>
    </row>
    <row r="1707" spans="1:2" x14ac:dyDescent="0.25">
      <c r="A1707" s="12"/>
      <c r="B1707" s="18"/>
    </row>
    <row r="1708" spans="1:2" x14ac:dyDescent="0.25">
      <c r="A1708" s="12"/>
      <c r="B1708" s="18"/>
    </row>
    <row r="1709" spans="1:2" x14ac:dyDescent="0.25">
      <c r="A1709" s="12"/>
      <c r="B1709" s="18"/>
    </row>
    <row r="1710" spans="1:2" x14ac:dyDescent="0.25">
      <c r="A1710" s="12"/>
      <c r="B1710" s="18"/>
    </row>
    <row r="1711" spans="1:2" x14ac:dyDescent="0.25">
      <c r="A1711" s="12"/>
      <c r="B1711" s="18"/>
    </row>
    <row r="1712" spans="1:2" x14ac:dyDescent="0.25">
      <c r="A1712" s="12"/>
      <c r="B1712" s="18"/>
    </row>
    <row r="1713" spans="1:2" x14ac:dyDescent="0.25">
      <c r="A1713" s="12"/>
      <c r="B1713" s="18"/>
    </row>
    <row r="1714" spans="1:2" x14ac:dyDescent="0.25">
      <c r="A1714" s="12"/>
      <c r="B1714" s="18"/>
    </row>
    <row r="1715" spans="1:2" x14ac:dyDescent="0.25">
      <c r="A1715" s="12"/>
      <c r="B1715" s="18"/>
    </row>
    <row r="1716" spans="1:2" x14ac:dyDescent="0.25">
      <c r="A1716" s="12"/>
      <c r="B1716" s="18"/>
    </row>
    <row r="1717" spans="1:2" x14ac:dyDescent="0.25">
      <c r="A1717" s="12"/>
      <c r="B1717" s="18"/>
    </row>
    <row r="1718" spans="1:2" x14ac:dyDescent="0.25">
      <c r="A1718" s="12"/>
      <c r="B1718" s="18"/>
    </row>
    <row r="1719" spans="1:2" x14ac:dyDescent="0.25">
      <c r="A1719" s="12"/>
      <c r="B1719" s="18"/>
    </row>
    <row r="1720" spans="1:2" x14ac:dyDescent="0.25">
      <c r="A1720" s="12"/>
      <c r="B1720" s="18"/>
    </row>
    <row r="1721" spans="1:2" x14ac:dyDescent="0.25">
      <c r="A1721" s="12"/>
      <c r="B1721" s="18"/>
    </row>
    <row r="1722" spans="1:2" x14ac:dyDescent="0.25">
      <c r="A1722" s="12"/>
      <c r="B1722" s="18"/>
    </row>
    <row r="1723" spans="1:2" x14ac:dyDescent="0.25">
      <c r="A1723" s="12"/>
      <c r="B1723" s="18"/>
    </row>
    <row r="1724" spans="1:2" x14ac:dyDescent="0.25">
      <c r="A1724" s="12"/>
      <c r="B1724" s="18"/>
    </row>
    <row r="1725" spans="1:2" x14ac:dyDescent="0.25">
      <c r="A1725" s="12"/>
      <c r="B1725" s="18"/>
    </row>
    <row r="1726" spans="1:2" x14ac:dyDescent="0.25">
      <c r="A1726" s="12"/>
      <c r="B1726" s="18"/>
    </row>
    <row r="1727" spans="1:2" x14ac:dyDescent="0.25">
      <c r="A1727" s="12"/>
      <c r="B1727" s="18"/>
    </row>
    <row r="1728" spans="1:2" x14ac:dyDescent="0.25">
      <c r="A1728" s="12"/>
      <c r="B1728" s="18"/>
    </row>
    <row r="1729" spans="1:2" x14ac:dyDescent="0.25">
      <c r="A1729" s="12"/>
      <c r="B1729" s="18"/>
    </row>
    <row r="1730" spans="1:2" x14ac:dyDescent="0.25">
      <c r="A1730" s="12"/>
      <c r="B1730" s="18"/>
    </row>
    <row r="1731" spans="1:2" x14ac:dyDescent="0.25">
      <c r="A1731" s="12"/>
      <c r="B1731" s="18"/>
    </row>
    <row r="1732" spans="1:2" x14ac:dyDescent="0.25">
      <c r="A1732" s="12"/>
      <c r="B1732" s="18"/>
    </row>
    <row r="1733" spans="1:2" x14ac:dyDescent="0.25">
      <c r="A1733" s="12"/>
      <c r="B1733" s="18"/>
    </row>
    <row r="1734" spans="1:2" x14ac:dyDescent="0.25">
      <c r="A1734" s="12"/>
      <c r="B1734" s="18"/>
    </row>
    <row r="1735" spans="1:2" x14ac:dyDescent="0.25">
      <c r="A1735" s="12"/>
      <c r="B1735" s="18"/>
    </row>
    <row r="1736" spans="1:2" x14ac:dyDescent="0.25">
      <c r="A1736" s="12"/>
      <c r="B1736" s="18"/>
    </row>
    <row r="1737" spans="1:2" x14ac:dyDescent="0.25">
      <c r="A1737" s="12"/>
      <c r="B1737" s="18"/>
    </row>
    <row r="1738" spans="1:2" x14ac:dyDescent="0.25">
      <c r="A1738" s="12"/>
      <c r="B1738" s="18"/>
    </row>
    <row r="1739" spans="1:2" x14ac:dyDescent="0.25">
      <c r="A1739" s="12"/>
      <c r="B1739" s="18"/>
    </row>
    <row r="1740" spans="1:2" x14ac:dyDescent="0.25">
      <c r="A1740" s="12"/>
      <c r="B1740" s="18"/>
    </row>
    <row r="1741" spans="1:2" x14ac:dyDescent="0.25">
      <c r="A1741" s="12"/>
      <c r="B1741" s="18"/>
    </row>
    <row r="1742" spans="1:2" x14ac:dyDescent="0.25">
      <c r="A1742" s="12"/>
      <c r="B1742" s="18"/>
    </row>
    <row r="1743" spans="1:2" x14ac:dyDescent="0.25">
      <c r="A1743" s="12"/>
      <c r="B1743" s="18"/>
    </row>
    <row r="1744" spans="1:2" x14ac:dyDescent="0.25">
      <c r="A1744" s="12"/>
      <c r="B1744" s="18"/>
    </row>
    <row r="1745" spans="1:2" x14ac:dyDescent="0.25">
      <c r="A1745" s="12"/>
      <c r="B1745" s="18"/>
    </row>
    <row r="1746" spans="1:2" x14ac:dyDescent="0.25">
      <c r="A1746" s="12"/>
      <c r="B1746" s="18"/>
    </row>
    <row r="1747" spans="1:2" x14ac:dyDescent="0.25">
      <c r="A1747" s="12"/>
      <c r="B1747" s="18"/>
    </row>
    <row r="1748" spans="1:2" x14ac:dyDescent="0.25">
      <c r="A1748" s="12"/>
      <c r="B1748" s="18"/>
    </row>
    <row r="1749" spans="1:2" x14ac:dyDescent="0.25">
      <c r="A1749" s="12"/>
      <c r="B1749" s="18"/>
    </row>
    <row r="1750" spans="1:2" x14ac:dyDescent="0.25">
      <c r="A1750" s="12"/>
      <c r="B1750" s="18"/>
    </row>
    <row r="1751" spans="1:2" x14ac:dyDescent="0.25">
      <c r="A1751" s="12"/>
      <c r="B1751" s="18"/>
    </row>
    <row r="1752" spans="1:2" x14ac:dyDescent="0.25">
      <c r="A1752" s="12"/>
      <c r="B1752" s="18"/>
    </row>
    <row r="1753" spans="1:2" x14ac:dyDescent="0.25">
      <c r="A1753" s="12"/>
      <c r="B1753" s="18"/>
    </row>
    <row r="1754" spans="1:2" x14ac:dyDescent="0.25">
      <c r="A1754" s="12"/>
      <c r="B1754" s="18"/>
    </row>
    <row r="1755" spans="1:2" x14ac:dyDescent="0.25">
      <c r="A1755" s="12"/>
      <c r="B1755" s="18"/>
    </row>
    <row r="1756" spans="1:2" x14ac:dyDescent="0.25">
      <c r="A1756" s="12"/>
      <c r="B1756" s="18"/>
    </row>
    <row r="1757" spans="1:2" x14ac:dyDescent="0.25">
      <c r="A1757" s="12"/>
      <c r="B1757" s="18"/>
    </row>
    <row r="1758" spans="1:2" x14ac:dyDescent="0.25">
      <c r="A1758" s="12"/>
      <c r="B1758" s="18"/>
    </row>
    <row r="1759" spans="1:2" x14ac:dyDescent="0.25">
      <c r="A1759" s="12"/>
      <c r="B1759" s="18"/>
    </row>
    <row r="1760" spans="1:2" x14ac:dyDescent="0.25">
      <c r="A1760" s="12"/>
      <c r="B1760" s="18"/>
    </row>
    <row r="1761" spans="1:2" x14ac:dyDescent="0.25">
      <c r="A1761" s="12"/>
      <c r="B1761" s="18"/>
    </row>
    <row r="1762" spans="1:2" x14ac:dyDescent="0.25">
      <c r="A1762" s="12"/>
      <c r="B1762" s="18"/>
    </row>
    <row r="1763" spans="1:2" x14ac:dyDescent="0.25">
      <c r="A1763" s="12"/>
      <c r="B1763" s="18"/>
    </row>
    <row r="1764" spans="1:2" x14ac:dyDescent="0.25">
      <c r="A1764" s="12"/>
      <c r="B1764" s="18"/>
    </row>
    <row r="1765" spans="1:2" x14ac:dyDescent="0.25">
      <c r="A1765" s="12"/>
      <c r="B1765" s="18"/>
    </row>
    <row r="1766" spans="1:2" x14ac:dyDescent="0.25">
      <c r="A1766" s="12"/>
      <c r="B1766" s="18"/>
    </row>
    <row r="1767" spans="1:2" x14ac:dyDescent="0.25">
      <c r="A1767" s="12"/>
      <c r="B1767" s="18"/>
    </row>
    <row r="1768" spans="1:2" x14ac:dyDescent="0.25">
      <c r="A1768" s="12"/>
      <c r="B1768" s="18"/>
    </row>
    <row r="1769" spans="1:2" x14ac:dyDescent="0.25">
      <c r="A1769" s="12"/>
      <c r="B1769" s="18"/>
    </row>
    <row r="1770" spans="1:2" x14ac:dyDescent="0.25">
      <c r="A1770" s="12"/>
      <c r="B1770" s="18"/>
    </row>
    <row r="1771" spans="1:2" x14ac:dyDescent="0.25">
      <c r="A1771" s="12"/>
      <c r="B1771" s="18"/>
    </row>
    <row r="1772" spans="1:2" x14ac:dyDescent="0.25">
      <c r="A1772" s="12"/>
      <c r="B1772" s="18"/>
    </row>
    <row r="1773" spans="1:2" x14ac:dyDescent="0.25">
      <c r="A1773" s="12"/>
      <c r="B1773" s="18"/>
    </row>
    <row r="1774" spans="1:2" x14ac:dyDescent="0.25">
      <c r="A1774" s="12"/>
      <c r="B1774" s="18"/>
    </row>
    <row r="1775" spans="1:2" x14ac:dyDescent="0.25">
      <c r="A1775" s="12"/>
      <c r="B1775" s="18"/>
    </row>
    <row r="1776" spans="1:2" x14ac:dyDescent="0.25">
      <c r="A1776" s="12"/>
      <c r="B1776" s="18"/>
    </row>
    <row r="1777" spans="1:2" x14ac:dyDescent="0.25">
      <c r="A1777" s="12"/>
      <c r="B1777" s="18"/>
    </row>
    <row r="1778" spans="1:2" x14ac:dyDescent="0.25">
      <c r="A1778" s="12"/>
      <c r="B1778" s="18"/>
    </row>
    <row r="1779" spans="1:2" x14ac:dyDescent="0.25">
      <c r="A1779" s="12"/>
      <c r="B1779" s="18"/>
    </row>
    <row r="1780" spans="1:2" x14ac:dyDescent="0.25">
      <c r="A1780" s="12"/>
      <c r="B1780" s="18"/>
    </row>
    <row r="1781" spans="1:2" x14ac:dyDescent="0.25">
      <c r="A1781" s="12"/>
      <c r="B1781" s="18"/>
    </row>
    <row r="1782" spans="1:2" x14ac:dyDescent="0.25">
      <c r="A1782" s="12"/>
      <c r="B1782" s="18"/>
    </row>
    <row r="1783" spans="1:2" x14ac:dyDescent="0.25">
      <c r="A1783" s="12"/>
      <c r="B1783" s="18"/>
    </row>
    <row r="1784" spans="1:2" x14ac:dyDescent="0.25">
      <c r="A1784" s="12"/>
      <c r="B1784" s="18"/>
    </row>
    <row r="1785" spans="1:2" x14ac:dyDescent="0.25">
      <c r="A1785" s="12"/>
      <c r="B1785" s="18"/>
    </row>
    <row r="1786" spans="1:2" x14ac:dyDescent="0.25">
      <c r="A1786" s="12"/>
      <c r="B1786" s="18"/>
    </row>
    <row r="1787" spans="1:2" x14ac:dyDescent="0.25">
      <c r="A1787" s="12"/>
      <c r="B1787" s="18"/>
    </row>
    <row r="1788" spans="1:2" x14ac:dyDescent="0.25">
      <c r="A1788" s="12"/>
      <c r="B1788" s="18"/>
    </row>
    <row r="1789" spans="1:2" x14ac:dyDescent="0.25">
      <c r="A1789" s="12"/>
      <c r="B1789" s="18"/>
    </row>
    <row r="1790" spans="1:2" x14ac:dyDescent="0.25">
      <c r="A1790" s="12"/>
      <c r="B1790" s="18"/>
    </row>
    <row r="1791" spans="1:2" x14ac:dyDescent="0.25">
      <c r="A1791" s="12"/>
      <c r="B1791" s="18"/>
    </row>
    <row r="1792" spans="1:2" x14ac:dyDescent="0.25">
      <c r="A1792" s="12"/>
      <c r="B1792" s="18"/>
    </row>
    <row r="1793" spans="1:2" x14ac:dyDescent="0.25">
      <c r="A1793" s="12"/>
      <c r="B1793" s="18"/>
    </row>
    <row r="1794" spans="1:2" x14ac:dyDescent="0.25">
      <c r="A1794" s="12"/>
      <c r="B1794" s="18"/>
    </row>
    <row r="1795" spans="1:2" x14ac:dyDescent="0.25">
      <c r="A1795" s="12"/>
      <c r="B1795" s="18"/>
    </row>
    <row r="1796" spans="1:2" x14ac:dyDescent="0.25">
      <c r="A1796" s="12"/>
      <c r="B1796" s="18"/>
    </row>
    <row r="1797" spans="1:2" x14ac:dyDescent="0.25">
      <c r="A1797" s="12"/>
      <c r="B1797" s="18"/>
    </row>
    <row r="1798" spans="1:2" x14ac:dyDescent="0.25">
      <c r="A1798" s="12"/>
      <c r="B1798" s="18"/>
    </row>
    <row r="1799" spans="1:2" x14ac:dyDescent="0.25">
      <c r="A1799" s="12"/>
      <c r="B1799" s="18"/>
    </row>
    <row r="1800" spans="1:2" x14ac:dyDescent="0.25">
      <c r="A1800" s="12"/>
      <c r="B1800" s="18"/>
    </row>
    <row r="1801" spans="1:2" x14ac:dyDescent="0.25">
      <c r="A1801" s="12"/>
      <c r="B1801" s="18"/>
    </row>
    <row r="1802" spans="1:2" x14ac:dyDescent="0.25">
      <c r="A1802" s="12"/>
      <c r="B1802" s="18"/>
    </row>
    <row r="1803" spans="1:2" x14ac:dyDescent="0.25">
      <c r="A1803" s="12"/>
      <c r="B1803" s="18"/>
    </row>
    <row r="1804" spans="1:2" x14ac:dyDescent="0.25">
      <c r="A1804" s="12"/>
      <c r="B1804" s="18"/>
    </row>
    <row r="1805" spans="1:2" x14ac:dyDescent="0.25">
      <c r="A1805" s="12"/>
      <c r="B1805" s="18"/>
    </row>
    <row r="1806" spans="1:2" x14ac:dyDescent="0.25">
      <c r="A1806" s="12"/>
      <c r="B1806" s="18"/>
    </row>
    <row r="1807" spans="1:2" x14ac:dyDescent="0.25">
      <c r="A1807" s="12"/>
      <c r="B1807" s="18"/>
    </row>
    <row r="1808" spans="1:2" x14ac:dyDescent="0.25">
      <c r="A1808" s="12"/>
      <c r="B1808" s="18"/>
    </row>
    <row r="1809" spans="1:2" x14ac:dyDescent="0.25">
      <c r="A1809" s="12"/>
      <c r="B1809" s="18"/>
    </row>
    <row r="1810" spans="1:2" x14ac:dyDescent="0.25">
      <c r="A1810" s="12"/>
      <c r="B1810" s="18"/>
    </row>
    <row r="1811" spans="1:2" x14ac:dyDescent="0.25">
      <c r="A1811" s="12"/>
      <c r="B1811" s="18"/>
    </row>
    <row r="1812" spans="1:2" x14ac:dyDescent="0.25">
      <c r="A1812" s="12"/>
      <c r="B1812" s="18"/>
    </row>
    <row r="1813" spans="1:2" x14ac:dyDescent="0.25">
      <c r="A1813" s="12"/>
      <c r="B1813" s="18"/>
    </row>
    <row r="1814" spans="1:2" x14ac:dyDescent="0.25">
      <c r="A1814" s="12"/>
      <c r="B1814" s="18"/>
    </row>
    <row r="1815" spans="1:2" x14ac:dyDescent="0.25">
      <c r="A1815" s="12"/>
      <c r="B1815" s="18"/>
    </row>
    <row r="1816" spans="1:2" x14ac:dyDescent="0.25">
      <c r="A1816" s="12"/>
      <c r="B1816" s="18"/>
    </row>
    <row r="1817" spans="1:2" x14ac:dyDescent="0.25">
      <c r="A1817" s="12"/>
      <c r="B1817" s="18"/>
    </row>
    <row r="1818" spans="1:2" x14ac:dyDescent="0.25">
      <c r="A1818" s="12"/>
      <c r="B1818" s="18"/>
    </row>
    <row r="1819" spans="1:2" x14ac:dyDescent="0.25">
      <c r="A1819" s="12"/>
      <c r="B1819" s="18"/>
    </row>
    <row r="1820" spans="1:2" x14ac:dyDescent="0.25">
      <c r="A1820" s="12"/>
      <c r="B1820" s="18"/>
    </row>
    <row r="1821" spans="1:2" x14ac:dyDescent="0.25">
      <c r="A1821" s="12"/>
      <c r="B1821" s="18"/>
    </row>
    <row r="1822" spans="1:2" x14ac:dyDescent="0.25">
      <c r="A1822" s="12"/>
      <c r="B1822" s="18"/>
    </row>
    <row r="1823" spans="1:2" x14ac:dyDescent="0.25">
      <c r="A1823" s="12"/>
      <c r="B1823" s="18"/>
    </row>
    <row r="1824" spans="1:2" x14ac:dyDescent="0.25">
      <c r="A1824" s="12"/>
      <c r="B1824" s="18"/>
    </row>
    <row r="1825" spans="1:2" x14ac:dyDescent="0.25">
      <c r="A1825" s="12"/>
      <c r="B1825" s="18"/>
    </row>
    <row r="1826" spans="1:2" x14ac:dyDescent="0.25">
      <c r="A1826" s="12"/>
      <c r="B1826" s="18"/>
    </row>
    <row r="1827" spans="1:2" x14ac:dyDescent="0.25">
      <c r="A1827" s="12"/>
      <c r="B1827" s="18"/>
    </row>
    <row r="1828" spans="1:2" x14ac:dyDescent="0.25">
      <c r="A1828" s="12"/>
      <c r="B1828" s="18"/>
    </row>
    <row r="1829" spans="1:2" x14ac:dyDescent="0.25">
      <c r="A1829" s="12"/>
      <c r="B1829" s="18"/>
    </row>
    <row r="1830" spans="1:2" x14ac:dyDescent="0.25">
      <c r="A1830" s="12"/>
      <c r="B1830" s="18"/>
    </row>
    <row r="1831" spans="1:2" x14ac:dyDescent="0.25">
      <c r="A1831" s="12"/>
      <c r="B1831" s="18"/>
    </row>
    <row r="1832" spans="1:2" x14ac:dyDescent="0.25">
      <c r="A1832" s="12"/>
      <c r="B1832" s="18"/>
    </row>
    <row r="1833" spans="1:2" x14ac:dyDescent="0.25">
      <c r="A1833" s="12"/>
      <c r="B1833" s="18"/>
    </row>
    <row r="1834" spans="1:2" x14ac:dyDescent="0.25">
      <c r="A1834" s="12"/>
      <c r="B1834" s="18"/>
    </row>
    <row r="1835" spans="1:2" x14ac:dyDescent="0.25">
      <c r="A1835" s="12"/>
      <c r="B1835" s="18"/>
    </row>
    <row r="1836" spans="1:2" x14ac:dyDescent="0.25">
      <c r="A1836" s="12"/>
      <c r="B1836" s="18"/>
    </row>
    <row r="1837" spans="1:2" x14ac:dyDescent="0.25">
      <c r="A1837" s="12"/>
      <c r="B1837" s="18"/>
    </row>
    <row r="1838" spans="1:2" x14ac:dyDescent="0.25">
      <c r="A1838" s="12"/>
      <c r="B1838" s="18"/>
    </row>
    <row r="1839" spans="1:2" x14ac:dyDescent="0.25">
      <c r="A1839" s="12"/>
      <c r="B1839" s="18"/>
    </row>
    <row r="1840" spans="1:2" x14ac:dyDescent="0.25">
      <c r="A1840" s="12"/>
      <c r="B1840" s="18"/>
    </row>
    <row r="1841" spans="1:2" x14ac:dyDescent="0.25">
      <c r="A1841" s="12"/>
      <c r="B1841" s="18"/>
    </row>
    <row r="1842" spans="1:2" x14ac:dyDescent="0.25">
      <c r="A1842" s="12"/>
      <c r="B1842" s="18"/>
    </row>
    <row r="1843" spans="1:2" x14ac:dyDescent="0.25">
      <c r="A1843" s="12"/>
      <c r="B1843" s="18"/>
    </row>
    <row r="1844" spans="1:2" x14ac:dyDescent="0.25">
      <c r="A1844" s="12"/>
      <c r="B1844" s="18"/>
    </row>
    <row r="1845" spans="1:2" x14ac:dyDescent="0.25">
      <c r="A1845" s="12"/>
      <c r="B1845" s="18"/>
    </row>
    <row r="1846" spans="1:2" x14ac:dyDescent="0.25">
      <c r="A1846" s="12"/>
      <c r="B1846" s="18"/>
    </row>
    <row r="1847" spans="1:2" x14ac:dyDescent="0.25">
      <c r="A1847" s="12"/>
      <c r="B1847" s="18"/>
    </row>
    <row r="1848" spans="1:2" x14ac:dyDescent="0.25">
      <c r="A1848" s="12"/>
      <c r="B1848" s="18"/>
    </row>
    <row r="1849" spans="1:2" x14ac:dyDescent="0.25">
      <c r="A1849" s="12"/>
      <c r="B1849" s="18"/>
    </row>
    <row r="1850" spans="1:2" x14ac:dyDescent="0.25">
      <c r="A1850" s="12"/>
      <c r="B1850" s="18"/>
    </row>
    <row r="1851" spans="1:2" x14ac:dyDescent="0.25">
      <c r="A1851" s="12"/>
      <c r="B1851" s="18"/>
    </row>
    <row r="1852" spans="1:2" x14ac:dyDescent="0.25">
      <c r="A1852" s="12"/>
      <c r="B1852" s="18"/>
    </row>
    <row r="1853" spans="1:2" x14ac:dyDescent="0.25">
      <c r="A1853" s="12"/>
      <c r="B1853" s="18"/>
    </row>
    <row r="1854" spans="1:2" x14ac:dyDescent="0.25">
      <c r="A1854" s="12"/>
      <c r="B1854" s="18"/>
    </row>
    <row r="1855" spans="1:2" x14ac:dyDescent="0.25">
      <c r="A1855" s="12"/>
      <c r="B1855" s="18"/>
    </row>
    <row r="1856" spans="1:2" x14ac:dyDescent="0.25">
      <c r="A1856" s="12"/>
      <c r="B1856" s="18"/>
    </row>
    <row r="1857" spans="1:2" x14ac:dyDescent="0.25">
      <c r="A1857" s="12"/>
      <c r="B1857" s="18"/>
    </row>
    <row r="1858" spans="1:2" x14ac:dyDescent="0.25">
      <c r="A1858" s="12"/>
      <c r="B1858" s="18"/>
    </row>
    <row r="1859" spans="1:2" x14ac:dyDescent="0.25">
      <c r="A1859" s="12"/>
      <c r="B1859" s="18"/>
    </row>
    <row r="1860" spans="1:2" x14ac:dyDescent="0.25">
      <c r="A1860" s="12"/>
      <c r="B1860" s="18"/>
    </row>
    <row r="1861" spans="1:2" x14ac:dyDescent="0.25">
      <c r="A1861" s="12"/>
      <c r="B1861" s="18"/>
    </row>
    <row r="1862" spans="1:2" x14ac:dyDescent="0.25">
      <c r="A1862" s="12"/>
      <c r="B1862" s="18"/>
    </row>
    <row r="1863" spans="1:2" x14ac:dyDescent="0.25">
      <c r="A1863" s="12"/>
      <c r="B1863" s="18"/>
    </row>
    <row r="1864" spans="1:2" x14ac:dyDescent="0.25">
      <c r="A1864" s="12"/>
      <c r="B1864" s="18"/>
    </row>
    <row r="1865" spans="1:2" x14ac:dyDescent="0.25">
      <c r="A1865" s="12"/>
      <c r="B1865" s="18"/>
    </row>
    <row r="1866" spans="1:2" x14ac:dyDescent="0.25">
      <c r="A1866" s="12"/>
      <c r="B1866" s="18"/>
    </row>
    <row r="1867" spans="1:2" x14ac:dyDescent="0.25">
      <c r="A1867" s="12"/>
      <c r="B1867" s="18"/>
    </row>
    <row r="1868" spans="1:2" x14ac:dyDescent="0.25">
      <c r="A1868" s="12"/>
      <c r="B1868" s="18"/>
    </row>
    <row r="1869" spans="1:2" x14ac:dyDescent="0.25">
      <c r="A1869" s="12"/>
      <c r="B1869" s="18"/>
    </row>
    <row r="1870" spans="1:2" x14ac:dyDescent="0.25">
      <c r="A1870" s="12"/>
      <c r="B1870" s="18"/>
    </row>
    <row r="1871" spans="1:2" x14ac:dyDescent="0.25">
      <c r="A1871" s="12"/>
      <c r="B1871" s="18"/>
    </row>
    <row r="1872" spans="1:2" x14ac:dyDescent="0.25">
      <c r="A1872" s="12"/>
      <c r="B1872" s="18"/>
    </row>
    <row r="1873" spans="1:2" x14ac:dyDescent="0.25">
      <c r="A1873" s="12"/>
      <c r="B1873" s="18"/>
    </row>
    <row r="1874" spans="1:2" x14ac:dyDescent="0.25">
      <c r="A1874" s="12"/>
      <c r="B1874" s="18"/>
    </row>
    <row r="1875" spans="1:2" x14ac:dyDescent="0.25">
      <c r="A1875" s="12"/>
      <c r="B1875" s="18"/>
    </row>
    <row r="1876" spans="1:2" x14ac:dyDescent="0.25">
      <c r="A1876" s="12"/>
      <c r="B1876" s="18"/>
    </row>
    <row r="1877" spans="1:2" x14ac:dyDescent="0.25">
      <c r="A1877" s="12"/>
      <c r="B1877" s="18"/>
    </row>
    <row r="1878" spans="1:2" x14ac:dyDescent="0.25">
      <c r="A1878" s="12"/>
      <c r="B1878" s="18"/>
    </row>
    <row r="1879" spans="1:2" x14ac:dyDescent="0.25">
      <c r="A1879" s="12"/>
      <c r="B1879" s="18"/>
    </row>
    <row r="1880" spans="1:2" x14ac:dyDescent="0.25">
      <c r="A1880" s="12"/>
      <c r="B1880" s="18"/>
    </row>
    <row r="1881" spans="1:2" x14ac:dyDescent="0.25">
      <c r="A1881" s="12"/>
      <c r="B1881" s="18"/>
    </row>
    <row r="1882" spans="1:2" x14ac:dyDescent="0.25">
      <c r="A1882" s="12"/>
      <c r="B1882" s="18"/>
    </row>
    <row r="1883" spans="1:2" x14ac:dyDescent="0.25">
      <c r="A1883" s="12"/>
      <c r="B1883" s="18"/>
    </row>
    <row r="1884" spans="1:2" x14ac:dyDescent="0.25">
      <c r="A1884" s="12"/>
      <c r="B1884" s="18"/>
    </row>
    <row r="1885" spans="1:2" x14ac:dyDescent="0.25">
      <c r="A1885" s="12"/>
      <c r="B1885" s="18"/>
    </row>
    <row r="1886" spans="1:2" x14ac:dyDescent="0.25">
      <c r="A1886" s="12"/>
      <c r="B1886" s="18"/>
    </row>
    <row r="1887" spans="1:2" x14ac:dyDescent="0.25">
      <c r="A1887" s="12"/>
      <c r="B1887" s="18"/>
    </row>
    <row r="1888" spans="1:2" x14ac:dyDescent="0.25">
      <c r="A1888" s="12"/>
      <c r="B1888" s="18"/>
    </row>
    <row r="1889" spans="1:2" x14ac:dyDescent="0.25">
      <c r="A1889" s="12"/>
      <c r="B1889" s="18"/>
    </row>
    <row r="1890" spans="1:2" x14ac:dyDescent="0.25">
      <c r="A1890" s="12"/>
      <c r="B1890" s="18"/>
    </row>
    <row r="1891" spans="1:2" x14ac:dyDescent="0.25">
      <c r="A1891" s="12"/>
      <c r="B1891" s="18"/>
    </row>
    <row r="1892" spans="1:2" x14ac:dyDescent="0.25">
      <c r="A1892" s="12"/>
      <c r="B1892" s="18"/>
    </row>
    <row r="1893" spans="1:2" x14ac:dyDescent="0.25">
      <c r="A1893" s="12"/>
      <c r="B1893" s="18"/>
    </row>
    <row r="1894" spans="1:2" x14ac:dyDescent="0.25">
      <c r="A1894" s="12"/>
      <c r="B1894" s="18"/>
    </row>
    <row r="1895" spans="1:2" x14ac:dyDescent="0.25">
      <c r="A1895" s="12"/>
      <c r="B1895" s="18"/>
    </row>
    <row r="1896" spans="1:2" x14ac:dyDescent="0.25">
      <c r="A1896" s="12"/>
      <c r="B1896" s="18"/>
    </row>
    <row r="1897" spans="1:2" x14ac:dyDescent="0.25">
      <c r="A1897" s="12"/>
      <c r="B1897" s="18"/>
    </row>
    <row r="1898" spans="1:2" x14ac:dyDescent="0.25">
      <c r="A1898" s="12"/>
      <c r="B1898" s="18"/>
    </row>
    <row r="1899" spans="1:2" x14ac:dyDescent="0.25">
      <c r="A1899" s="12"/>
      <c r="B1899" s="18"/>
    </row>
    <row r="1900" spans="1:2" x14ac:dyDescent="0.25">
      <c r="A1900" s="12"/>
      <c r="B1900" s="18"/>
    </row>
    <row r="1901" spans="1:2" x14ac:dyDescent="0.25">
      <c r="A1901" s="12"/>
      <c r="B1901" s="18"/>
    </row>
    <row r="1902" spans="1:2" x14ac:dyDescent="0.25">
      <c r="A1902" s="12"/>
      <c r="B1902" s="18"/>
    </row>
    <row r="1903" spans="1:2" x14ac:dyDescent="0.25">
      <c r="A1903" s="12"/>
      <c r="B1903" s="18"/>
    </row>
    <row r="1904" spans="1:2" x14ac:dyDescent="0.25">
      <c r="A1904" s="12"/>
      <c r="B1904" s="18"/>
    </row>
    <row r="1905" spans="1:2" x14ac:dyDescent="0.25">
      <c r="A1905" s="12"/>
      <c r="B1905" s="18"/>
    </row>
    <row r="1906" spans="1:2" x14ac:dyDescent="0.25">
      <c r="A1906" s="12"/>
      <c r="B1906" s="18"/>
    </row>
    <row r="1907" spans="1:2" x14ac:dyDescent="0.25">
      <c r="A1907" s="12"/>
      <c r="B1907" s="18"/>
    </row>
    <row r="1908" spans="1:2" x14ac:dyDescent="0.25">
      <c r="A1908" s="12"/>
      <c r="B1908" s="18"/>
    </row>
    <row r="1909" spans="1:2" x14ac:dyDescent="0.25">
      <c r="A1909" s="12"/>
      <c r="B1909" s="18"/>
    </row>
    <row r="1910" spans="1:2" x14ac:dyDescent="0.25">
      <c r="A1910" s="12"/>
      <c r="B1910" s="18"/>
    </row>
    <row r="1911" spans="1:2" x14ac:dyDescent="0.25">
      <c r="A1911" s="12"/>
      <c r="B1911" s="18"/>
    </row>
    <row r="1912" spans="1:2" x14ac:dyDescent="0.25">
      <c r="A1912" s="12"/>
      <c r="B1912" s="18"/>
    </row>
    <row r="1913" spans="1:2" x14ac:dyDescent="0.25">
      <c r="A1913" s="12"/>
      <c r="B1913" s="18"/>
    </row>
    <row r="1914" spans="1:2" x14ac:dyDescent="0.25">
      <c r="A1914" s="12"/>
      <c r="B1914" s="18"/>
    </row>
    <row r="1915" spans="1:2" x14ac:dyDescent="0.25">
      <c r="A1915" s="12"/>
      <c r="B1915" s="18"/>
    </row>
    <row r="1916" spans="1:2" x14ac:dyDescent="0.25">
      <c r="A1916" s="12"/>
      <c r="B1916" s="18"/>
    </row>
    <row r="1917" spans="1:2" x14ac:dyDescent="0.25">
      <c r="A1917" s="12"/>
      <c r="B1917" s="18"/>
    </row>
    <row r="1918" spans="1:2" x14ac:dyDescent="0.25">
      <c r="A1918" s="12"/>
      <c r="B1918" s="18"/>
    </row>
    <row r="1919" spans="1:2" x14ac:dyDescent="0.25">
      <c r="A1919" s="12"/>
      <c r="B1919" s="18"/>
    </row>
    <row r="1920" spans="1:2" x14ac:dyDescent="0.25">
      <c r="A1920" s="12"/>
      <c r="B1920" s="18"/>
    </row>
    <row r="1921" spans="1:2" x14ac:dyDescent="0.25">
      <c r="A1921" s="12"/>
      <c r="B1921" s="18"/>
    </row>
    <row r="1922" spans="1:2" x14ac:dyDescent="0.25">
      <c r="A1922" s="12"/>
      <c r="B1922" s="18"/>
    </row>
    <row r="1923" spans="1:2" x14ac:dyDescent="0.25">
      <c r="A1923" s="12"/>
      <c r="B1923" s="18"/>
    </row>
    <row r="1924" spans="1:2" x14ac:dyDescent="0.25">
      <c r="A1924" s="12"/>
      <c r="B1924" s="18"/>
    </row>
    <row r="1925" spans="1:2" x14ac:dyDescent="0.25">
      <c r="A1925" s="12"/>
      <c r="B1925" s="18"/>
    </row>
    <row r="1926" spans="1:2" x14ac:dyDescent="0.25">
      <c r="A1926" s="12"/>
      <c r="B1926" s="18"/>
    </row>
    <row r="1927" spans="1:2" x14ac:dyDescent="0.25">
      <c r="A1927" s="12"/>
      <c r="B1927" s="18"/>
    </row>
    <row r="1928" spans="1:2" x14ac:dyDescent="0.25">
      <c r="A1928" s="12"/>
      <c r="B1928" s="18"/>
    </row>
    <row r="1929" spans="1:2" x14ac:dyDescent="0.25">
      <c r="A1929" s="12"/>
      <c r="B1929" s="18"/>
    </row>
    <row r="1930" spans="1:2" x14ac:dyDescent="0.25">
      <c r="A1930" s="12"/>
      <c r="B1930" s="18"/>
    </row>
    <row r="1931" spans="1:2" x14ac:dyDescent="0.25">
      <c r="A1931" s="12"/>
      <c r="B1931" s="18"/>
    </row>
    <row r="1932" spans="1:2" x14ac:dyDescent="0.25">
      <c r="A1932" s="12"/>
      <c r="B1932" s="18"/>
    </row>
    <row r="1933" spans="1:2" x14ac:dyDescent="0.25">
      <c r="A1933" s="12"/>
      <c r="B1933" s="18"/>
    </row>
    <row r="1934" spans="1:2" x14ac:dyDescent="0.25">
      <c r="A1934" s="12"/>
      <c r="B1934" s="18"/>
    </row>
    <row r="1935" spans="1:2" x14ac:dyDescent="0.25">
      <c r="A1935" s="12"/>
      <c r="B1935" s="18"/>
    </row>
    <row r="1936" spans="1:2" x14ac:dyDescent="0.25">
      <c r="A1936" s="12"/>
      <c r="B1936" s="18"/>
    </row>
    <row r="1937" spans="1:2" x14ac:dyDescent="0.25">
      <c r="A1937" s="12"/>
      <c r="B1937" s="18"/>
    </row>
    <row r="1938" spans="1:2" x14ac:dyDescent="0.25">
      <c r="A1938" s="12"/>
      <c r="B1938" s="18"/>
    </row>
    <row r="1939" spans="1:2" x14ac:dyDescent="0.25">
      <c r="A1939" s="12"/>
      <c r="B1939" s="18"/>
    </row>
    <row r="1940" spans="1:2" x14ac:dyDescent="0.25">
      <c r="A1940" s="12"/>
      <c r="B1940" s="18"/>
    </row>
    <row r="1941" spans="1:2" x14ac:dyDescent="0.25">
      <c r="A1941" s="12"/>
      <c r="B1941" s="18"/>
    </row>
    <row r="1942" spans="1:2" x14ac:dyDescent="0.25">
      <c r="A1942" s="12"/>
      <c r="B1942" s="18"/>
    </row>
    <row r="1943" spans="1:2" x14ac:dyDescent="0.25">
      <c r="A1943" s="12"/>
      <c r="B1943" s="18"/>
    </row>
    <row r="1944" spans="1:2" x14ac:dyDescent="0.25">
      <c r="A1944" s="12"/>
      <c r="B1944" s="18"/>
    </row>
    <row r="1945" spans="1:2" x14ac:dyDescent="0.25">
      <c r="A1945" s="12"/>
      <c r="B1945" s="18"/>
    </row>
    <row r="1946" spans="1:2" x14ac:dyDescent="0.25">
      <c r="A1946" s="12"/>
      <c r="B1946" s="18"/>
    </row>
    <row r="1947" spans="1:2" x14ac:dyDescent="0.25">
      <c r="A1947" s="12"/>
      <c r="B1947" s="18"/>
    </row>
    <row r="1948" spans="1:2" x14ac:dyDescent="0.25">
      <c r="A1948" s="12"/>
      <c r="B1948" s="18"/>
    </row>
    <row r="1949" spans="1:2" x14ac:dyDescent="0.25">
      <c r="A1949" s="12"/>
      <c r="B1949" s="18"/>
    </row>
    <row r="1950" spans="1:2" x14ac:dyDescent="0.25">
      <c r="A1950" s="12"/>
      <c r="B1950" s="18"/>
    </row>
    <row r="1951" spans="1:2" x14ac:dyDescent="0.25">
      <c r="A1951" s="12"/>
      <c r="B1951" s="18"/>
    </row>
    <row r="1952" spans="1:2" x14ac:dyDescent="0.25">
      <c r="A1952" s="12"/>
      <c r="B1952" s="18"/>
    </row>
    <row r="1953" spans="1:2" x14ac:dyDescent="0.25">
      <c r="A1953" s="12"/>
      <c r="B1953" s="18"/>
    </row>
    <row r="1954" spans="1:2" x14ac:dyDescent="0.25">
      <c r="A1954" s="12"/>
      <c r="B1954" s="18"/>
    </row>
    <row r="1955" spans="1:2" x14ac:dyDescent="0.25">
      <c r="A1955" s="12"/>
      <c r="B1955" s="18"/>
    </row>
    <row r="1956" spans="1:2" x14ac:dyDescent="0.25">
      <c r="A1956" s="12"/>
      <c r="B1956" s="18"/>
    </row>
    <row r="1957" spans="1:2" x14ac:dyDescent="0.25">
      <c r="A1957" s="12"/>
      <c r="B1957" s="18"/>
    </row>
    <row r="1958" spans="1:2" x14ac:dyDescent="0.25">
      <c r="A1958" s="12"/>
      <c r="B1958" s="18"/>
    </row>
    <row r="1959" spans="1:2" x14ac:dyDescent="0.25">
      <c r="A1959" s="12"/>
      <c r="B1959" s="18"/>
    </row>
    <row r="1960" spans="1:2" x14ac:dyDescent="0.25">
      <c r="A1960" s="12"/>
      <c r="B1960" s="18"/>
    </row>
    <row r="1961" spans="1:2" x14ac:dyDescent="0.25">
      <c r="A1961" s="12"/>
      <c r="B1961" s="18"/>
    </row>
    <row r="1962" spans="1:2" x14ac:dyDescent="0.25">
      <c r="A1962" s="12"/>
      <c r="B1962" s="18"/>
    </row>
    <row r="1963" spans="1:2" x14ac:dyDescent="0.25">
      <c r="A1963" s="12"/>
      <c r="B1963" s="18"/>
    </row>
    <row r="1964" spans="1:2" x14ac:dyDescent="0.25">
      <c r="A1964" s="12"/>
      <c r="B1964" s="18"/>
    </row>
    <row r="1965" spans="1:2" x14ac:dyDescent="0.25">
      <c r="A1965" s="12"/>
      <c r="B1965" s="18"/>
    </row>
    <row r="1966" spans="1:2" x14ac:dyDescent="0.25">
      <c r="A1966" s="12"/>
      <c r="B1966" s="18"/>
    </row>
    <row r="1967" spans="1:2" x14ac:dyDescent="0.25">
      <c r="A1967" s="12"/>
      <c r="B1967" s="18"/>
    </row>
    <row r="1968" spans="1:2" x14ac:dyDescent="0.25">
      <c r="A1968" s="12"/>
      <c r="B1968" s="18"/>
    </row>
    <row r="1969" spans="1:2" x14ac:dyDescent="0.25">
      <c r="A1969" s="12"/>
      <c r="B1969" s="18"/>
    </row>
    <row r="1970" spans="1:2" x14ac:dyDescent="0.25">
      <c r="A1970" s="12"/>
      <c r="B1970" s="18"/>
    </row>
    <row r="1971" spans="1:2" x14ac:dyDescent="0.25">
      <c r="A1971" s="12"/>
      <c r="B1971" s="18"/>
    </row>
    <row r="1972" spans="1:2" x14ac:dyDescent="0.25">
      <c r="A1972" s="12"/>
      <c r="B1972" s="18"/>
    </row>
    <row r="1973" spans="1:2" x14ac:dyDescent="0.25">
      <c r="A1973" s="12"/>
      <c r="B1973" s="18"/>
    </row>
    <row r="1974" spans="1:2" x14ac:dyDescent="0.25">
      <c r="A1974" s="12"/>
      <c r="B1974" s="18"/>
    </row>
    <row r="1975" spans="1:2" x14ac:dyDescent="0.25">
      <c r="A1975" s="12"/>
      <c r="B1975" s="18"/>
    </row>
    <row r="1976" spans="1:2" x14ac:dyDescent="0.25">
      <c r="A1976" s="12"/>
      <c r="B1976" s="18"/>
    </row>
    <row r="1977" spans="1:2" x14ac:dyDescent="0.25">
      <c r="A1977" s="12"/>
      <c r="B1977" s="18"/>
    </row>
    <row r="1978" spans="1:2" x14ac:dyDescent="0.25">
      <c r="A1978" s="12"/>
      <c r="B1978" s="18"/>
    </row>
    <row r="1979" spans="1:2" x14ac:dyDescent="0.25">
      <c r="A1979" s="12"/>
      <c r="B1979" s="18"/>
    </row>
    <row r="1980" spans="1:2" x14ac:dyDescent="0.25">
      <c r="A1980" s="12"/>
      <c r="B1980" s="18"/>
    </row>
    <row r="1981" spans="1:2" x14ac:dyDescent="0.25">
      <c r="A1981" s="12"/>
      <c r="B1981" s="18"/>
    </row>
    <row r="1982" spans="1:2" x14ac:dyDescent="0.25">
      <c r="A1982" s="12"/>
      <c r="B1982" s="18"/>
    </row>
    <row r="1983" spans="1:2" x14ac:dyDescent="0.25">
      <c r="A1983" s="12"/>
      <c r="B1983" s="18"/>
    </row>
    <row r="1984" spans="1:2" x14ac:dyDescent="0.25">
      <c r="A1984" s="12"/>
      <c r="B1984" s="18"/>
    </row>
    <row r="1985" spans="1:2" x14ac:dyDescent="0.25">
      <c r="A1985" s="12"/>
      <c r="B1985" s="18"/>
    </row>
    <row r="1986" spans="1:2" x14ac:dyDescent="0.25">
      <c r="A1986" s="12"/>
      <c r="B1986" s="18"/>
    </row>
    <row r="1987" spans="1:2" x14ac:dyDescent="0.25">
      <c r="A1987" s="12"/>
      <c r="B1987" s="18"/>
    </row>
    <row r="1988" spans="1:2" x14ac:dyDescent="0.25">
      <c r="A1988" s="12"/>
      <c r="B1988" s="18"/>
    </row>
    <row r="1989" spans="1:2" x14ac:dyDescent="0.25">
      <c r="A1989" s="12"/>
      <c r="B1989" s="18"/>
    </row>
    <row r="1990" spans="1:2" x14ac:dyDescent="0.25">
      <c r="A1990" s="12"/>
      <c r="B1990" s="18"/>
    </row>
    <row r="1991" spans="1:2" x14ac:dyDescent="0.25">
      <c r="A1991" s="12"/>
      <c r="B1991" s="18"/>
    </row>
    <row r="1992" spans="1:2" x14ac:dyDescent="0.25">
      <c r="A1992" s="12"/>
      <c r="B1992" s="18"/>
    </row>
    <row r="1993" spans="1:2" x14ac:dyDescent="0.25">
      <c r="A1993" s="12"/>
      <c r="B1993" s="18"/>
    </row>
    <row r="1994" spans="1:2" x14ac:dyDescent="0.25">
      <c r="A1994" s="12"/>
      <c r="B1994" s="18"/>
    </row>
    <row r="1995" spans="1:2" x14ac:dyDescent="0.25">
      <c r="A1995" s="12"/>
      <c r="B1995" s="18"/>
    </row>
    <row r="1996" spans="1:2" x14ac:dyDescent="0.25">
      <c r="A1996" s="12"/>
      <c r="B1996" s="18"/>
    </row>
    <row r="1997" spans="1:2" x14ac:dyDescent="0.25">
      <c r="A1997" s="12"/>
      <c r="B1997" s="18"/>
    </row>
    <row r="1998" spans="1:2" x14ac:dyDescent="0.25">
      <c r="A1998" s="12"/>
      <c r="B1998" s="18"/>
    </row>
    <row r="1999" spans="1:2" x14ac:dyDescent="0.25">
      <c r="A1999" s="12"/>
      <c r="B1999" s="18"/>
    </row>
    <row r="2000" spans="1:2" x14ac:dyDescent="0.25">
      <c r="A2000" s="12"/>
      <c r="B2000" s="18"/>
    </row>
    <row r="2001" spans="1:2" x14ac:dyDescent="0.25">
      <c r="A2001" s="12"/>
      <c r="B2001" s="18"/>
    </row>
    <row r="2002" spans="1:2" x14ac:dyDescent="0.25">
      <c r="A2002" s="12"/>
      <c r="B2002" s="18"/>
    </row>
    <row r="2003" spans="1:2" x14ac:dyDescent="0.25">
      <c r="A2003" s="12"/>
      <c r="B2003" s="18"/>
    </row>
    <row r="2004" spans="1:2" x14ac:dyDescent="0.25">
      <c r="A2004" s="12"/>
      <c r="B2004" s="18"/>
    </row>
    <row r="2005" spans="1:2" x14ac:dyDescent="0.25">
      <c r="A2005" s="12"/>
      <c r="B2005" s="18"/>
    </row>
    <row r="2006" spans="1:2" x14ac:dyDescent="0.25">
      <c r="A2006" s="12"/>
      <c r="B2006" s="18"/>
    </row>
    <row r="2007" spans="1:2" x14ac:dyDescent="0.25">
      <c r="A2007" s="12"/>
      <c r="B2007" s="18"/>
    </row>
    <row r="2008" spans="1:2" x14ac:dyDescent="0.25">
      <c r="A2008" s="12"/>
      <c r="B2008" s="18"/>
    </row>
    <row r="2009" spans="1:2" x14ac:dyDescent="0.25">
      <c r="A2009" s="12"/>
      <c r="B2009" s="18"/>
    </row>
    <row r="2010" spans="1:2" x14ac:dyDescent="0.25">
      <c r="A2010" s="12"/>
      <c r="B2010" s="18"/>
    </row>
    <row r="2011" spans="1:2" x14ac:dyDescent="0.25">
      <c r="A2011" s="12"/>
      <c r="B2011" s="18"/>
    </row>
    <row r="2012" spans="1:2" x14ac:dyDescent="0.25">
      <c r="A2012" s="12"/>
      <c r="B2012" s="18"/>
    </row>
    <row r="2013" spans="1:2" x14ac:dyDescent="0.25">
      <c r="A2013" s="12"/>
      <c r="B2013" s="18"/>
    </row>
    <row r="2014" spans="1:2" x14ac:dyDescent="0.25">
      <c r="A2014" s="12"/>
      <c r="B2014" s="18"/>
    </row>
    <row r="2015" spans="1:2" x14ac:dyDescent="0.25">
      <c r="A2015" s="12"/>
      <c r="B2015" s="18"/>
    </row>
    <row r="2016" spans="1:2" x14ac:dyDescent="0.25">
      <c r="A2016" s="12"/>
      <c r="B2016" s="18"/>
    </row>
    <row r="2017" spans="1:2" x14ac:dyDescent="0.25">
      <c r="A2017" s="12"/>
      <c r="B2017" s="18"/>
    </row>
    <row r="2018" spans="1:2" x14ac:dyDescent="0.25">
      <c r="A2018" s="12"/>
      <c r="B2018" s="18"/>
    </row>
    <row r="2019" spans="1:2" x14ac:dyDescent="0.25">
      <c r="A2019" s="12"/>
      <c r="B2019" s="18"/>
    </row>
    <row r="2020" spans="1:2" x14ac:dyDescent="0.25">
      <c r="A2020" s="12"/>
      <c r="B2020" s="18"/>
    </row>
    <row r="2021" spans="1:2" x14ac:dyDescent="0.25">
      <c r="A2021" s="12"/>
      <c r="B2021" s="18"/>
    </row>
    <row r="2022" spans="1:2" x14ac:dyDescent="0.25">
      <c r="A2022" s="12"/>
      <c r="B2022" s="18"/>
    </row>
    <row r="2023" spans="1:2" x14ac:dyDescent="0.25">
      <c r="A2023" s="12"/>
      <c r="B2023" s="18"/>
    </row>
    <row r="2024" spans="1:2" x14ac:dyDescent="0.25">
      <c r="A2024" s="12"/>
      <c r="B2024" s="18"/>
    </row>
    <row r="2025" spans="1:2" x14ac:dyDescent="0.25">
      <c r="A2025" s="12"/>
      <c r="B2025" s="18"/>
    </row>
    <row r="2026" spans="1:2" x14ac:dyDescent="0.25">
      <c r="A2026" s="12"/>
      <c r="B2026" s="18"/>
    </row>
    <row r="2027" spans="1:2" x14ac:dyDescent="0.25">
      <c r="A2027" s="12"/>
      <c r="B2027" s="18"/>
    </row>
    <row r="2028" spans="1:2" x14ac:dyDescent="0.25">
      <c r="A2028" s="12"/>
      <c r="B2028" s="18"/>
    </row>
    <row r="2029" spans="1:2" x14ac:dyDescent="0.25">
      <c r="A2029" s="12"/>
      <c r="B2029" s="18"/>
    </row>
    <row r="2030" spans="1:2" x14ac:dyDescent="0.25">
      <c r="A2030" s="12"/>
      <c r="B2030" s="18"/>
    </row>
    <row r="2031" spans="1:2" x14ac:dyDescent="0.25">
      <c r="A2031" s="12"/>
      <c r="B2031" s="18"/>
    </row>
    <row r="2032" spans="1:2" x14ac:dyDescent="0.25">
      <c r="A2032" s="12"/>
      <c r="B2032" s="18"/>
    </row>
    <row r="2033" spans="1:2" x14ac:dyDescent="0.25">
      <c r="A2033" s="12"/>
      <c r="B2033" s="18"/>
    </row>
    <row r="2034" spans="1:2" x14ac:dyDescent="0.25">
      <c r="A2034" s="12"/>
      <c r="B2034" s="18"/>
    </row>
    <row r="2035" spans="1:2" x14ac:dyDescent="0.25">
      <c r="A2035" s="12"/>
      <c r="B2035" s="18"/>
    </row>
    <row r="2036" spans="1:2" x14ac:dyDescent="0.25">
      <c r="A2036" s="12"/>
      <c r="B2036" s="18"/>
    </row>
    <row r="2037" spans="1:2" x14ac:dyDescent="0.25">
      <c r="A2037" s="12"/>
      <c r="B2037" s="18"/>
    </row>
    <row r="2038" spans="1:2" x14ac:dyDescent="0.25">
      <c r="A2038" s="12"/>
      <c r="B2038" s="18"/>
    </row>
    <row r="2039" spans="1:2" x14ac:dyDescent="0.25">
      <c r="A2039" s="12"/>
      <c r="B2039" s="18"/>
    </row>
    <row r="2040" spans="1:2" x14ac:dyDescent="0.25">
      <c r="A2040" s="12"/>
      <c r="B2040" s="18"/>
    </row>
    <row r="2041" spans="1:2" x14ac:dyDescent="0.25">
      <c r="A2041" s="12"/>
      <c r="B2041" s="18"/>
    </row>
    <row r="2042" spans="1:2" x14ac:dyDescent="0.25">
      <c r="A2042" s="12"/>
      <c r="B2042" s="18"/>
    </row>
    <row r="2043" spans="1:2" x14ac:dyDescent="0.25">
      <c r="A2043" s="12"/>
      <c r="B2043" s="18"/>
    </row>
    <row r="2044" spans="1:2" x14ac:dyDescent="0.25">
      <c r="A2044" s="12"/>
      <c r="B2044" s="18"/>
    </row>
    <row r="2045" spans="1:2" x14ac:dyDescent="0.25">
      <c r="A2045" s="12"/>
      <c r="B2045" s="18"/>
    </row>
    <row r="2046" spans="1:2" x14ac:dyDescent="0.25">
      <c r="A2046" s="12"/>
      <c r="B2046" s="18"/>
    </row>
    <row r="2047" spans="1:2" x14ac:dyDescent="0.25">
      <c r="A2047" s="12"/>
      <c r="B2047" s="18"/>
    </row>
    <row r="2048" spans="1:2" x14ac:dyDescent="0.25">
      <c r="A2048" s="12"/>
      <c r="B2048" s="18"/>
    </row>
    <row r="2049" spans="1:2" x14ac:dyDescent="0.25">
      <c r="A2049" s="12"/>
      <c r="B2049" s="18"/>
    </row>
    <row r="2050" spans="1:2" x14ac:dyDescent="0.25">
      <c r="A2050" s="12"/>
      <c r="B2050" s="18"/>
    </row>
    <row r="2051" spans="1:2" x14ac:dyDescent="0.25">
      <c r="A2051" s="12"/>
      <c r="B2051" s="18"/>
    </row>
    <row r="2052" spans="1:2" x14ac:dyDescent="0.25">
      <c r="A2052" s="12"/>
      <c r="B2052" s="18"/>
    </row>
    <row r="2053" spans="1:2" x14ac:dyDescent="0.25">
      <c r="A2053" s="12"/>
      <c r="B2053" s="18"/>
    </row>
    <row r="2054" spans="1:2" x14ac:dyDescent="0.25">
      <c r="A2054" s="12"/>
      <c r="B2054" s="18"/>
    </row>
    <row r="2055" spans="1:2" x14ac:dyDescent="0.25">
      <c r="A2055" s="12"/>
      <c r="B2055" s="18"/>
    </row>
    <row r="2056" spans="1:2" x14ac:dyDescent="0.25">
      <c r="A2056" s="12"/>
      <c r="B2056" s="18"/>
    </row>
    <row r="2057" spans="1:2" x14ac:dyDescent="0.25">
      <c r="A2057" s="12"/>
      <c r="B2057" s="18"/>
    </row>
    <row r="2058" spans="1:2" x14ac:dyDescent="0.25">
      <c r="A2058" s="12"/>
      <c r="B2058" s="18"/>
    </row>
    <row r="2059" spans="1:2" x14ac:dyDescent="0.25">
      <c r="A2059" s="12"/>
      <c r="B2059" s="18"/>
    </row>
    <row r="2060" spans="1:2" x14ac:dyDescent="0.25">
      <c r="A2060" s="12"/>
      <c r="B2060" s="18"/>
    </row>
    <row r="2061" spans="1:2" x14ac:dyDescent="0.25">
      <c r="A2061" s="12"/>
      <c r="B2061" s="18"/>
    </row>
    <row r="2062" spans="1:2" x14ac:dyDescent="0.25">
      <c r="A2062" s="12"/>
      <c r="B2062" s="18"/>
    </row>
    <row r="2063" spans="1:2" x14ac:dyDescent="0.25">
      <c r="A2063" s="12"/>
      <c r="B2063" s="18"/>
    </row>
    <row r="2064" spans="1:2" x14ac:dyDescent="0.25">
      <c r="A2064" s="12"/>
      <c r="B2064" s="18"/>
    </row>
    <row r="2065" spans="1:2" x14ac:dyDescent="0.25">
      <c r="A2065" s="12"/>
      <c r="B2065" s="18"/>
    </row>
    <row r="2066" spans="1:2" x14ac:dyDescent="0.25">
      <c r="A2066" s="12"/>
      <c r="B2066" s="18"/>
    </row>
    <row r="2067" spans="1:2" x14ac:dyDescent="0.25">
      <c r="A2067" s="12"/>
      <c r="B2067" s="18"/>
    </row>
  </sheetData>
  <autoFilter ref="A1:B1" xr:uid="{11DEC602-D7CA-409B-9962-CCABA92C723B}">
    <sortState xmlns:xlrd2="http://schemas.microsoft.com/office/spreadsheetml/2017/richdata2" ref="A2:B902">
      <sortCondition descending="1" ref="A1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906"/>
  <sheetViews>
    <sheetView tabSelected="1" topLeftCell="A33" workbookViewId="0">
      <selection activeCell="G53" sqref="G53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42</v>
      </c>
      <c r="B1" s="1" t="s">
        <v>55</v>
      </c>
      <c r="C1" s="1" t="s">
        <v>0</v>
      </c>
      <c r="D1" s="1" t="s">
        <v>176</v>
      </c>
      <c r="H1" s="87" t="s">
        <v>177</v>
      </c>
      <c r="I1" s="88"/>
      <c r="J1" s="88"/>
      <c r="K1" s="88"/>
      <c r="L1" s="88"/>
      <c r="M1" s="89"/>
    </row>
    <row r="2" spans="1:13" ht="15.75" thickBot="1" x14ac:dyDescent="0.3">
      <c r="B2" s="12">
        <v>45397</v>
      </c>
      <c r="C2">
        <v>6.23</v>
      </c>
      <c r="D2">
        <f>C2/C3-1</f>
        <v>-0.10359712230215823</v>
      </c>
      <c r="H2" s="90"/>
      <c r="I2" s="91"/>
      <c r="J2" s="91"/>
      <c r="K2" s="91"/>
      <c r="L2" s="91"/>
      <c r="M2" s="92"/>
    </row>
    <row r="3" spans="1:13" ht="15.75" thickBot="1" x14ac:dyDescent="0.3">
      <c r="B3" s="12">
        <v>45390</v>
      </c>
      <c r="C3">
        <v>6.95</v>
      </c>
      <c r="D3">
        <f t="shared" ref="D3:D66" si="0">C3/C4-1</f>
        <v>-1.9746121297602226E-2</v>
      </c>
      <c r="H3" s="93" t="s">
        <v>178</v>
      </c>
      <c r="I3" s="94" t="s">
        <v>179</v>
      </c>
      <c r="J3" s="95" t="s">
        <v>180</v>
      </c>
      <c r="K3" s="96" t="s">
        <v>181</v>
      </c>
      <c r="L3" s="96" t="s">
        <v>182</v>
      </c>
      <c r="M3" s="97" t="s">
        <v>183</v>
      </c>
    </row>
    <row r="4" spans="1:13" x14ac:dyDescent="0.25">
      <c r="B4" s="12">
        <v>45383</v>
      </c>
      <c r="C4">
        <v>7.09</v>
      </c>
      <c r="D4">
        <f t="shared" si="0"/>
        <v>-1.6643550624133141E-2</v>
      </c>
      <c r="H4" s="98">
        <f>$I$19-3*$I$23</f>
        <v>-0.23074927196332307</v>
      </c>
      <c r="I4" s="99">
        <f>H4</f>
        <v>-0.23074927196332307</v>
      </c>
      <c r="J4" s="100">
        <f>COUNTIF(D:D,"&lt;="&amp;H4)</f>
        <v>2</v>
      </c>
      <c r="K4" s="100" t="str">
        <f>"Less than "&amp;TEXT(H4,"0,00%")</f>
        <v>Less than -23,07%</v>
      </c>
      <c r="L4" s="101">
        <f>J4/$I$31</f>
        <v>2.2123893805309734E-3</v>
      </c>
      <c r="M4" s="102">
        <f>L4</f>
        <v>2.2123893805309734E-3</v>
      </c>
    </row>
    <row r="5" spans="1:13" x14ac:dyDescent="0.25">
      <c r="B5" s="12">
        <v>45376</v>
      </c>
      <c r="C5">
        <v>7.21</v>
      </c>
      <c r="D5">
        <f t="shared" si="0"/>
        <v>4.4927536231883947E-2</v>
      </c>
      <c r="H5" s="103">
        <f>$I$19-2.4*$I$23</f>
        <v>-0.18425724216814479</v>
      </c>
      <c r="I5" s="104">
        <f>H5</f>
        <v>-0.18425724216814479</v>
      </c>
      <c r="J5" s="105">
        <f>COUNTIFS(D:D,"&lt;="&amp;H5,D:D,"&gt;"&amp;H4)</f>
        <v>5</v>
      </c>
      <c r="K5" s="106" t="str">
        <f t="shared" ref="K5:K14" si="1">TEXT(H4,"0,00%")&amp;" to "&amp;TEXT(H5,"0,00%")</f>
        <v>-23,07% to -18,43%</v>
      </c>
      <c r="L5" s="107">
        <f>J5/$I$31</f>
        <v>5.5309734513274336E-3</v>
      </c>
      <c r="M5" s="108">
        <f>M4+L5</f>
        <v>7.743362831858407E-3</v>
      </c>
    </row>
    <row r="6" spans="1:13" x14ac:dyDescent="0.25">
      <c r="B6" s="12">
        <v>45369</v>
      </c>
      <c r="C6">
        <v>6.9</v>
      </c>
      <c r="D6">
        <f t="shared" si="0"/>
        <v>-4.166666666666663E-2</v>
      </c>
      <c r="H6" s="103">
        <f>$I$19-1.8*$I$23</f>
        <v>-0.13776521237296652</v>
      </c>
      <c r="I6" s="104">
        <f t="shared" ref="I6:I14" si="2">H6</f>
        <v>-0.13776521237296652</v>
      </c>
      <c r="J6" s="105">
        <f t="shared" ref="J6:J14" si="3">COUNTIFS(D:D,"&lt;="&amp;H6,D:D,"&gt;"&amp;H5)</f>
        <v>24</v>
      </c>
      <c r="K6" s="106" t="str">
        <f t="shared" si="1"/>
        <v>-18,43% to -13,78%</v>
      </c>
      <c r="L6" s="107">
        <f t="shared" ref="L6:L15" si="4">J6/$I$31</f>
        <v>2.6548672566371681E-2</v>
      </c>
      <c r="M6" s="108">
        <f t="shared" ref="M6:M15" si="5">M5+L6</f>
        <v>3.4292035398230086E-2</v>
      </c>
    </row>
    <row r="7" spans="1:13" x14ac:dyDescent="0.25">
      <c r="B7" s="12">
        <v>45362</v>
      </c>
      <c r="C7" s="18">
        <v>7.2</v>
      </c>
      <c r="D7">
        <f t="shared" si="0"/>
        <v>-1.3698630136986245E-2</v>
      </c>
      <c r="H7" s="103">
        <f>$I$19-1.2*$I$23</f>
        <v>-9.1273182577788242E-2</v>
      </c>
      <c r="I7" s="104">
        <f t="shared" si="2"/>
        <v>-9.1273182577788242E-2</v>
      </c>
      <c r="J7" s="105">
        <f t="shared" si="3"/>
        <v>57</v>
      </c>
      <c r="K7" s="106" t="str">
        <f t="shared" si="1"/>
        <v>-13,78% to -9,13%</v>
      </c>
      <c r="L7" s="107">
        <f t="shared" si="4"/>
        <v>6.3053097345132744E-2</v>
      </c>
      <c r="M7" s="108">
        <f t="shared" si="5"/>
        <v>9.7345132743362831E-2</v>
      </c>
    </row>
    <row r="8" spans="1:13" x14ac:dyDescent="0.25">
      <c r="B8" s="12">
        <v>45355</v>
      </c>
      <c r="C8" s="18">
        <v>7.3</v>
      </c>
      <c r="D8">
        <f t="shared" si="0"/>
        <v>2.528089887640439E-2</v>
      </c>
      <c r="H8" s="103">
        <f>$I$19-0.6*$I$23</f>
        <v>-4.4781152782609961E-2</v>
      </c>
      <c r="I8" s="104">
        <f t="shared" si="2"/>
        <v>-4.4781152782609961E-2</v>
      </c>
      <c r="J8" s="105">
        <f t="shared" si="3"/>
        <v>139</v>
      </c>
      <c r="K8" s="106" t="str">
        <f t="shared" si="1"/>
        <v>-9,13% to -4,48%</v>
      </c>
      <c r="L8" s="107">
        <f t="shared" si="4"/>
        <v>0.15376106194690264</v>
      </c>
      <c r="M8" s="108">
        <f t="shared" si="5"/>
        <v>0.25110619469026546</v>
      </c>
    </row>
    <row r="9" spans="1:13" x14ac:dyDescent="0.25">
      <c r="B9" s="12">
        <v>45348</v>
      </c>
      <c r="C9" s="18">
        <v>7.12</v>
      </c>
      <c r="D9">
        <f t="shared" si="0"/>
        <v>-0.1711292200232829</v>
      </c>
      <c r="H9" s="103">
        <f>$I$19</f>
        <v>1.7108770125683227E-3</v>
      </c>
      <c r="I9" s="104">
        <f t="shared" si="2"/>
        <v>1.7108770125683227E-3</v>
      </c>
      <c r="J9" s="105">
        <f t="shared" si="3"/>
        <v>229</v>
      </c>
      <c r="K9" s="106" t="str">
        <f t="shared" si="1"/>
        <v>-4,48% to 0,17%</v>
      </c>
      <c r="L9" s="107">
        <f t="shared" si="4"/>
        <v>0.25331858407079644</v>
      </c>
      <c r="M9" s="108">
        <f t="shared" si="5"/>
        <v>0.50442477876106184</v>
      </c>
    </row>
    <row r="10" spans="1:13" x14ac:dyDescent="0.25">
      <c r="B10" s="12">
        <v>45341</v>
      </c>
      <c r="C10" s="18">
        <v>8.59</v>
      </c>
      <c r="D10">
        <f t="shared" si="0"/>
        <v>-2.7180067950169917E-2</v>
      </c>
      <c r="H10" s="103">
        <f>$I$19+0.6*$I$23</f>
        <v>4.8202906807746602E-2</v>
      </c>
      <c r="I10" s="104">
        <f t="shared" si="2"/>
        <v>4.8202906807746602E-2</v>
      </c>
      <c r="J10" s="105">
        <f t="shared" si="3"/>
        <v>235</v>
      </c>
      <c r="K10" s="106" t="str">
        <f t="shared" si="1"/>
        <v>0,17% to 4,82%</v>
      </c>
      <c r="L10" s="107">
        <f t="shared" si="4"/>
        <v>0.25995575221238937</v>
      </c>
      <c r="M10" s="108">
        <f t="shared" si="5"/>
        <v>0.76438053097345127</v>
      </c>
    </row>
    <row r="11" spans="1:13" x14ac:dyDescent="0.25">
      <c r="B11" s="12">
        <v>45334</v>
      </c>
      <c r="C11" s="18">
        <v>8.83</v>
      </c>
      <c r="D11">
        <f t="shared" si="0"/>
        <v>-4.5095828635850488E-3</v>
      </c>
      <c r="H11" s="103">
        <f>$I$19+1.2*$I$23</f>
        <v>9.4694936602924884E-2</v>
      </c>
      <c r="I11" s="104">
        <f t="shared" si="2"/>
        <v>9.4694936602924884E-2</v>
      </c>
      <c r="J11" s="105">
        <f t="shared" si="3"/>
        <v>126</v>
      </c>
      <c r="K11" s="106" t="str">
        <f t="shared" si="1"/>
        <v>4,82% to 9,47%</v>
      </c>
      <c r="L11" s="107">
        <f t="shared" si="4"/>
        <v>0.13938053097345132</v>
      </c>
      <c r="M11" s="108">
        <f t="shared" si="5"/>
        <v>0.90376106194690253</v>
      </c>
    </row>
    <row r="12" spans="1:13" x14ac:dyDescent="0.25">
      <c r="B12" s="12">
        <v>45327</v>
      </c>
      <c r="C12" s="18">
        <v>8.8699999999999992</v>
      </c>
      <c r="D12">
        <f t="shared" si="0"/>
        <v>0.1087499999999999</v>
      </c>
      <c r="H12" s="103">
        <f>$I$19+1.8*$I$23</f>
        <v>0.14118696639810319</v>
      </c>
      <c r="I12" s="104">
        <f t="shared" si="2"/>
        <v>0.14118696639810319</v>
      </c>
      <c r="J12" s="105">
        <f t="shared" si="3"/>
        <v>53</v>
      </c>
      <c r="K12" s="106" t="str">
        <f t="shared" si="1"/>
        <v>9,47% to 14,12%</v>
      </c>
      <c r="L12" s="107">
        <f t="shared" si="4"/>
        <v>5.8628318584070797E-2</v>
      </c>
      <c r="M12" s="108">
        <f t="shared" si="5"/>
        <v>0.96238938053097334</v>
      </c>
    </row>
    <row r="13" spans="1:13" x14ac:dyDescent="0.25">
      <c r="B13" s="12">
        <v>45320</v>
      </c>
      <c r="C13" s="18">
        <v>8</v>
      </c>
      <c r="D13">
        <f t="shared" si="0"/>
        <v>-5.2132701421800931E-2</v>
      </c>
      <c r="H13" s="103">
        <f>$I$19+2.4*$I$23</f>
        <v>0.18767899619328146</v>
      </c>
      <c r="I13" s="104">
        <f t="shared" si="2"/>
        <v>0.18767899619328146</v>
      </c>
      <c r="J13" s="105">
        <f t="shared" si="3"/>
        <v>16</v>
      </c>
      <c r="K13" s="106" t="str">
        <f t="shared" si="1"/>
        <v>14,12% to 18,77%</v>
      </c>
      <c r="L13" s="107">
        <f t="shared" si="4"/>
        <v>1.7699115044247787E-2</v>
      </c>
      <c r="M13" s="108">
        <f t="shared" si="5"/>
        <v>0.98008849557522115</v>
      </c>
    </row>
    <row r="14" spans="1:13" x14ac:dyDescent="0.25">
      <c r="B14" s="12">
        <v>45313</v>
      </c>
      <c r="C14" s="18">
        <v>8.44</v>
      </c>
      <c r="D14">
        <f t="shared" si="0"/>
        <v>0.10906701708278566</v>
      </c>
      <c r="H14" s="103">
        <f>$I$19+3*$I$23</f>
        <v>0.23417102598845974</v>
      </c>
      <c r="I14" s="104">
        <f t="shared" si="2"/>
        <v>0.23417102598845974</v>
      </c>
      <c r="J14" s="105">
        <f t="shared" si="3"/>
        <v>10</v>
      </c>
      <c r="K14" s="106" t="str">
        <f t="shared" si="1"/>
        <v>18,77% to 23,42%</v>
      </c>
      <c r="L14" s="107">
        <f t="shared" si="4"/>
        <v>1.1061946902654867E-2</v>
      </c>
      <c r="M14" s="108">
        <f t="shared" si="5"/>
        <v>0.99115044247787598</v>
      </c>
    </row>
    <row r="15" spans="1:13" ht="15.75" thickBot="1" x14ac:dyDescent="0.3">
      <c r="B15" s="12">
        <v>45306</v>
      </c>
      <c r="C15" s="18">
        <v>7.61</v>
      </c>
      <c r="D15">
        <f t="shared" si="0"/>
        <v>-7.3081607795371539E-2</v>
      </c>
      <c r="H15" s="109"/>
      <c r="I15" s="110" t="s">
        <v>184</v>
      </c>
      <c r="J15" s="110">
        <f>COUNTIF(D:D,"&gt;"&amp;H14)</f>
        <v>8</v>
      </c>
      <c r="K15" s="110" t="str">
        <f>"Greater than "&amp;TEXT(H14,"0,00%")</f>
        <v>Greater than 23,42%</v>
      </c>
      <c r="L15" s="111">
        <f t="shared" si="4"/>
        <v>8.8495575221238937E-3</v>
      </c>
      <c r="M15" s="111">
        <f t="shared" si="5"/>
        <v>0.99999999999999989</v>
      </c>
    </row>
    <row r="16" spans="1:13" ht="15.75" thickBot="1" x14ac:dyDescent="0.3">
      <c r="B16" s="12">
        <v>45299</v>
      </c>
      <c r="C16" s="18">
        <v>8.2100000000000009</v>
      </c>
      <c r="D16">
        <f t="shared" si="0"/>
        <v>-9.080841638981163E-2</v>
      </c>
      <c r="H16" s="112"/>
      <c r="M16" s="113"/>
    </row>
    <row r="17" spans="2:13" x14ac:dyDescent="0.25">
      <c r="B17" s="12">
        <v>45292</v>
      </c>
      <c r="C17" s="18">
        <v>9.0299999999999994</v>
      </c>
      <c r="D17">
        <f t="shared" si="0"/>
        <v>1.8038331454340417E-2</v>
      </c>
      <c r="H17" s="114" t="s">
        <v>185</v>
      </c>
      <c r="I17" s="115"/>
      <c r="M17" s="113"/>
    </row>
    <row r="18" spans="2:13" x14ac:dyDescent="0.25">
      <c r="B18" s="12">
        <v>45285</v>
      </c>
      <c r="C18" s="18">
        <v>8.8699999999999992</v>
      </c>
      <c r="D18">
        <f t="shared" si="0"/>
        <v>1.0250569476081939E-2</v>
      </c>
      <c r="H18" s="116"/>
      <c r="I18" s="117"/>
      <c r="M18" s="113"/>
    </row>
    <row r="19" spans="2:13" x14ac:dyDescent="0.25">
      <c r="B19" s="12">
        <v>45278</v>
      </c>
      <c r="C19" s="18">
        <v>8.7799999999999994</v>
      </c>
      <c r="D19">
        <f t="shared" si="0"/>
        <v>1.6203703703703498E-2</v>
      </c>
      <c r="H19" s="118" t="s">
        <v>186</v>
      </c>
      <c r="I19" s="119">
        <f>AVERAGE(D:D)</f>
        <v>1.7108770125683227E-3</v>
      </c>
      <c r="M19" s="113"/>
    </row>
    <row r="20" spans="2:13" x14ac:dyDescent="0.25">
      <c r="B20" s="12">
        <v>45271</v>
      </c>
      <c r="C20" s="18">
        <v>8.64</v>
      </c>
      <c r="D20">
        <f t="shared" si="0"/>
        <v>0.10344827586206895</v>
      </c>
      <c r="H20" s="118" t="s">
        <v>187</v>
      </c>
      <c r="I20" s="119">
        <f>_xlfn.STDEV.S(D:D)/SQRT(COUNT(D:D))</f>
        <v>2.5771698493475626E-3</v>
      </c>
      <c r="M20" s="113"/>
    </row>
    <row r="21" spans="2:13" x14ac:dyDescent="0.25">
      <c r="B21" s="12">
        <v>45264</v>
      </c>
      <c r="C21" s="18">
        <v>7.83</v>
      </c>
      <c r="D21">
        <f t="shared" si="0"/>
        <v>0.125</v>
      </c>
      <c r="H21" s="118" t="s">
        <v>188</v>
      </c>
      <c r="I21" s="119">
        <f>MEDIAN(D:D)</f>
        <v>1.4752749148974065E-3</v>
      </c>
      <c r="M21" s="113"/>
    </row>
    <row r="22" spans="2:13" x14ac:dyDescent="0.25">
      <c r="B22" s="12">
        <v>45257</v>
      </c>
      <c r="C22" s="18">
        <v>6.96</v>
      </c>
      <c r="D22">
        <f t="shared" si="0"/>
        <v>-6.4516129032258118E-2</v>
      </c>
      <c r="H22" s="118" t="s">
        <v>189</v>
      </c>
      <c r="I22" s="119">
        <f>MODE(D:D)</f>
        <v>0</v>
      </c>
      <c r="M22" s="113"/>
    </row>
    <row r="23" spans="2:13" x14ac:dyDescent="0.25">
      <c r="B23" s="12">
        <v>45250</v>
      </c>
      <c r="C23" s="18">
        <v>7.44</v>
      </c>
      <c r="D23">
        <f t="shared" si="0"/>
        <v>2.4793388429752206E-2</v>
      </c>
      <c r="H23" s="118" t="s">
        <v>190</v>
      </c>
      <c r="I23" s="119">
        <f>_xlfn.STDEV.S(D:D)</f>
        <v>7.7486716325297134E-2</v>
      </c>
      <c r="M23" s="113"/>
    </row>
    <row r="24" spans="2:13" x14ac:dyDescent="0.25">
      <c r="B24" s="12">
        <v>45243</v>
      </c>
      <c r="C24" s="18">
        <v>7.26</v>
      </c>
      <c r="D24">
        <f t="shared" si="0"/>
        <v>1.538461538461533E-2</v>
      </c>
      <c r="H24" s="118" t="s">
        <v>191</v>
      </c>
      <c r="I24" s="119">
        <f>_xlfn.VAR.S(D:D)</f>
        <v>6.0041912068770683E-3</v>
      </c>
      <c r="M24" s="113"/>
    </row>
    <row r="25" spans="2:13" x14ac:dyDescent="0.25">
      <c r="B25" s="12">
        <v>45236</v>
      </c>
      <c r="C25" s="18">
        <v>7.15</v>
      </c>
      <c r="D25">
        <f t="shared" si="0"/>
        <v>-0.16569428238039674</v>
      </c>
      <c r="H25" s="118" t="s">
        <v>192</v>
      </c>
      <c r="I25" s="120">
        <f>KURT(D:D)</f>
        <v>1.7049231848619075</v>
      </c>
      <c r="M25" s="113"/>
    </row>
    <row r="26" spans="2:13" x14ac:dyDescent="0.25">
      <c r="B26" s="12">
        <v>45229</v>
      </c>
      <c r="C26" s="18">
        <v>8.57</v>
      </c>
      <c r="D26">
        <f t="shared" si="0"/>
        <v>2.1454112038140627E-2</v>
      </c>
      <c r="H26" s="118" t="s">
        <v>193</v>
      </c>
      <c r="I26" s="120">
        <f>SKEW(D:D)</f>
        <v>0.36397620702218908</v>
      </c>
      <c r="M26" s="113"/>
    </row>
    <row r="27" spans="2:13" x14ac:dyDescent="0.25">
      <c r="B27" s="12">
        <v>45222</v>
      </c>
      <c r="C27" s="18">
        <v>8.39</v>
      </c>
      <c r="D27">
        <f t="shared" si="0"/>
        <v>4.74406991260925E-2</v>
      </c>
      <c r="H27" s="118" t="s">
        <v>181</v>
      </c>
      <c r="I27" s="119">
        <f>I29-I28</f>
        <v>0.65050901520514615</v>
      </c>
      <c r="M27" s="113"/>
    </row>
    <row r="28" spans="2:13" x14ac:dyDescent="0.25">
      <c r="B28" s="12">
        <v>45215</v>
      </c>
      <c r="C28" s="18">
        <v>8.01</v>
      </c>
      <c r="D28">
        <f t="shared" si="0"/>
        <v>-8.8737201365187701E-2</v>
      </c>
      <c r="H28" s="118" t="s">
        <v>194</v>
      </c>
      <c r="I28" s="119">
        <f>MIN(D:D)</f>
        <v>-0.28480340063761955</v>
      </c>
      <c r="M28" s="113"/>
    </row>
    <row r="29" spans="2:13" x14ac:dyDescent="0.25">
      <c r="B29" s="12">
        <v>45208</v>
      </c>
      <c r="C29" s="18">
        <v>8.7899999999999991</v>
      </c>
      <c r="D29">
        <f t="shared" si="0"/>
        <v>-3.9344262295082144E-2</v>
      </c>
      <c r="H29" s="118" t="s">
        <v>195</v>
      </c>
      <c r="I29" s="119">
        <f>MAX(D:D)</f>
        <v>0.36570561456752659</v>
      </c>
      <c r="M29" s="113"/>
    </row>
    <row r="30" spans="2:13" x14ac:dyDescent="0.25">
      <c r="B30" s="12">
        <v>45201</v>
      </c>
      <c r="C30" s="18">
        <v>9.15</v>
      </c>
      <c r="D30">
        <f t="shared" si="0"/>
        <v>-7.4823053589484378E-2</v>
      </c>
      <c r="H30" s="118" t="s">
        <v>196</v>
      </c>
      <c r="I30" s="120">
        <f>SUM(D:D)</f>
        <v>1.5466328193617638</v>
      </c>
      <c r="M30" s="113"/>
    </row>
    <row r="31" spans="2:13" ht="15.75" thickBot="1" x14ac:dyDescent="0.3">
      <c r="B31" s="12">
        <v>45194</v>
      </c>
      <c r="C31" s="18">
        <v>9.89</v>
      </c>
      <c r="D31">
        <f t="shared" si="0"/>
        <v>1.1247443762781417E-2</v>
      </c>
      <c r="H31" s="121" t="s">
        <v>197</v>
      </c>
      <c r="I31" s="92">
        <f>COUNT(D:D)</f>
        <v>904</v>
      </c>
      <c r="M31" s="113"/>
    </row>
    <row r="32" spans="2:13" ht="15.75" thickBot="1" x14ac:dyDescent="0.3">
      <c r="B32" s="12">
        <v>45187</v>
      </c>
      <c r="C32" s="18">
        <v>9.7799999999999994</v>
      </c>
      <c r="D32">
        <f t="shared" si="0"/>
        <v>-6.0518731988472685E-2</v>
      </c>
      <c r="H32" s="122"/>
      <c r="M32" s="113"/>
    </row>
    <row r="33" spans="2:13" x14ac:dyDescent="0.25">
      <c r="B33" s="12">
        <v>45180</v>
      </c>
      <c r="C33" s="18">
        <v>10.41</v>
      </c>
      <c r="D33">
        <f t="shared" si="0"/>
        <v>2.5615763546797954E-2</v>
      </c>
      <c r="H33" s="123"/>
      <c r="I33" s="124" t="s">
        <v>198</v>
      </c>
      <c r="J33" s="124" t="s">
        <v>197</v>
      </c>
      <c r="K33" s="124" t="s">
        <v>199</v>
      </c>
      <c r="L33" s="125" t="s">
        <v>200</v>
      </c>
      <c r="M33" s="113"/>
    </row>
    <row r="34" spans="2:13" x14ac:dyDescent="0.25">
      <c r="B34" s="12">
        <v>45173</v>
      </c>
      <c r="C34" s="18">
        <v>10.15</v>
      </c>
      <c r="D34">
        <f t="shared" si="0"/>
        <v>-9.8579040852575406E-2</v>
      </c>
      <c r="H34" s="126" t="s">
        <v>201</v>
      </c>
      <c r="I34" s="107">
        <f>AVERAGEIF(D:D,"&gt;0")</f>
        <v>5.9024640180802029E-2</v>
      </c>
      <c r="J34" s="105">
        <f>COUNTIF(D:D,"&gt;0")</f>
        <v>457</v>
      </c>
      <c r="K34" s="107">
        <f>J34/$I$31</f>
        <v>0.50553097345132747</v>
      </c>
      <c r="L34" s="108">
        <f>K34*I34</f>
        <v>2.9838783808215186E-2</v>
      </c>
      <c r="M34" s="113"/>
    </row>
    <row r="35" spans="2:13" x14ac:dyDescent="0.25">
      <c r="B35" s="12">
        <v>45166</v>
      </c>
      <c r="C35" s="18">
        <v>11.26</v>
      </c>
      <c r="D35">
        <f t="shared" si="0"/>
        <v>2.5500910746812266E-2</v>
      </c>
      <c r="H35" s="126" t="s">
        <v>202</v>
      </c>
      <c r="I35" s="107">
        <f>AVERAGEIF(D:D,"&lt;0")</f>
        <v>-5.7398708224073947E-2</v>
      </c>
      <c r="J35" s="105">
        <f>COUNTIF(D:D,"&lt;0")</f>
        <v>443</v>
      </c>
      <c r="K35" s="107">
        <f>J35/$I$31</f>
        <v>0.49004424778761063</v>
      </c>
      <c r="L35" s="108">
        <f t="shared" ref="L35:L36" si="6">K35*I35</f>
        <v>-2.8127906795646859E-2</v>
      </c>
      <c r="M35" s="113"/>
    </row>
    <row r="36" spans="2:13" ht="15.75" thickBot="1" x14ac:dyDescent="0.3">
      <c r="B36" s="12">
        <v>45159</v>
      </c>
      <c r="C36" s="18">
        <v>10.98</v>
      </c>
      <c r="D36">
        <f t="shared" si="0"/>
        <v>3.6827195467422191E-2</v>
      </c>
      <c r="H36" s="127" t="s">
        <v>203</v>
      </c>
      <c r="I36" s="110">
        <v>0</v>
      </c>
      <c r="J36" s="110">
        <f>COUNTIF(D:D,"0")</f>
        <v>4</v>
      </c>
      <c r="K36" s="128">
        <f>J36/$I$31</f>
        <v>4.4247787610619468E-3</v>
      </c>
      <c r="L36" s="111">
        <f t="shared" si="6"/>
        <v>0</v>
      </c>
      <c r="M36" s="113"/>
    </row>
    <row r="37" spans="2:13" ht="15.75" thickBot="1" x14ac:dyDescent="0.3">
      <c r="B37" s="12">
        <v>45152</v>
      </c>
      <c r="C37" s="18">
        <v>10.59</v>
      </c>
      <c r="D37">
        <f t="shared" si="0"/>
        <v>-0.11750000000000005</v>
      </c>
      <c r="H37" s="122"/>
      <c r="I37" s="129"/>
      <c r="J37" s="129"/>
      <c r="K37" s="129"/>
      <c r="L37" s="129"/>
      <c r="M37" s="113"/>
    </row>
    <row r="38" spans="2:13" x14ac:dyDescent="0.25">
      <c r="B38" s="12">
        <v>45145</v>
      </c>
      <c r="C38" s="18">
        <v>12</v>
      </c>
      <c r="D38">
        <f t="shared" si="0"/>
        <v>-6.6874027993779173E-2</v>
      </c>
      <c r="H38" s="98" t="s">
        <v>204</v>
      </c>
      <c r="I38" s="124" t="s">
        <v>205</v>
      </c>
      <c r="J38" s="124" t="s">
        <v>206</v>
      </c>
      <c r="K38" s="124" t="s">
        <v>207</v>
      </c>
      <c r="L38" s="124" t="s">
        <v>208</v>
      </c>
      <c r="M38" s="125" t="s">
        <v>209</v>
      </c>
    </row>
    <row r="39" spans="2:13" x14ac:dyDescent="0.25">
      <c r="B39" s="12">
        <v>45138</v>
      </c>
      <c r="C39" s="18">
        <v>12.86</v>
      </c>
      <c r="D39">
        <f t="shared" si="0"/>
        <v>-4.386617100371748E-2</v>
      </c>
      <c r="H39" s="130">
        <v>1</v>
      </c>
      <c r="I39" s="107">
        <f>$I$19+($H39*$I$23)</f>
        <v>7.9197593337865455E-2</v>
      </c>
      <c r="J39" s="107">
        <f>$I$19-($H39*$I$23)</f>
        <v>-7.5775839312728813E-2</v>
      </c>
      <c r="K39" s="105">
        <f>COUNTIFS(D:D,"&lt;"&amp;I39,D:D,"&gt;"&amp;J39)</f>
        <v>661</v>
      </c>
      <c r="L39" s="107">
        <f>K39/$I$31</f>
        <v>0.73119469026548678</v>
      </c>
      <c r="M39" s="108">
        <v>0.68269999999999997</v>
      </c>
    </row>
    <row r="40" spans="2:13" x14ac:dyDescent="0.25">
      <c r="B40" s="12">
        <v>45131</v>
      </c>
      <c r="C40" s="18">
        <v>13.45</v>
      </c>
      <c r="D40">
        <f t="shared" si="0"/>
        <v>3.6209553158705665E-2</v>
      </c>
      <c r="H40" s="130">
        <v>2</v>
      </c>
      <c r="I40" s="107">
        <f>$I$19+($H40*$I$23)</f>
        <v>0.1566843096631626</v>
      </c>
      <c r="J40" s="107">
        <f>$I$19-($H40*$I$23)</f>
        <v>-0.15326255563802593</v>
      </c>
      <c r="K40" s="105">
        <f>COUNTIFS(D:D,"&lt;"&amp;I40,D:D,"&gt;"&amp;J40)</f>
        <v>855</v>
      </c>
      <c r="L40" s="107">
        <f>K40/$I$31</f>
        <v>0.94579646017699115</v>
      </c>
      <c r="M40" s="108">
        <v>0.95450000000000002</v>
      </c>
    </row>
    <row r="41" spans="2:13" x14ac:dyDescent="0.25">
      <c r="B41" s="12">
        <v>45124</v>
      </c>
      <c r="C41" s="18">
        <v>12.98</v>
      </c>
      <c r="D41">
        <f t="shared" si="0"/>
        <v>-5.7371096586782855E-2</v>
      </c>
      <c r="H41" s="130">
        <v>3</v>
      </c>
      <c r="I41" s="107">
        <f>$I$19+($H41*$I$23)</f>
        <v>0.23417102598845974</v>
      </c>
      <c r="J41" s="107">
        <f>$I$19-($H41*$I$23)</f>
        <v>-0.23074927196332307</v>
      </c>
      <c r="K41" s="105">
        <f>COUNTIFS(D:D,"&lt;"&amp;I41,D:D,"&gt;"&amp;J41)</f>
        <v>894</v>
      </c>
      <c r="L41" s="107">
        <f>K41/$I$31</f>
        <v>0.98893805309734517</v>
      </c>
      <c r="M41" s="131">
        <v>0.99729999999999996</v>
      </c>
    </row>
    <row r="42" spans="2:13" ht="15.75" thickBot="1" x14ac:dyDescent="0.3">
      <c r="B42" s="12">
        <v>45117</v>
      </c>
      <c r="C42" s="18">
        <v>13.77</v>
      </c>
      <c r="D42">
        <f t="shared" si="0"/>
        <v>0.14749999999999996</v>
      </c>
      <c r="H42" s="103"/>
      <c r="M42" s="131"/>
    </row>
    <row r="43" spans="2:13" ht="15.75" thickBot="1" x14ac:dyDescent="0.3">
      <c r="B43" s="12">
        <v>45110</v>
      </c>
      <c r="C43" s="18">
        <v>12</v>
      </c>
      <c r="D43">
        <f t="shared" si="0"/>
        <v>-1.7199017199017286E-2</v>
      </c>
      <c r="H43" s="132" t="s">
        <v>210</v>
      </c>
      <c r="I43" s="133"/>
      <c r="J43" s="133"/>
      <c r="K43" s="133"/>
      <c r="L43" s="133"/>
      <c r="M43" s="134"/>
    </row>
    <row r="44" spans="2:13" x14ac:dyDescent="0.25">
      <c r="B44" s="12">
        <v>45103</v>
      </c>
      <c r="C44" s="18">
        <v>12.21</v>
      </c>
      <c r="D44">
        <f t="shared" si="0"/>
        <v>-5.0544323483670217E-2</v>
      </c>
      <c r="H44" s="135">
        <v>0.01</v>
      </c>
      <c r="I44" s="136">
        <f t="shared" ref="I44:I58" si="7">_xlfn.PERCENTILE.INC(D:D,H44)</f>
        <v>-0.17103599382908849</v>
      </c>
      <c r="J44" s="137">
        <v>0.2</v>
      </c>
      <c r="K44" s="136">
        <f t="shared" ref="K44:K56" si="8">_xlfn.PERCENTILE.INC(D:D,J44)</f>
        <v>-5.6366608197175309E-2</v>
      </c>
      <c r="L44" s="137">
        <v>0.85</v>
      </c>
      <c r="M44" s="138">
        <f t="shared" ref="M44:M58" si="9">_xlfn.PERCENTILE.INC(D:D,L44)</f>
        <v>7.4733752620545144E-2</v>
      </c>
    </row>
    <row r="45" spans="2:13" x14ac:dyDescent="0.25">
      <c r="B45" s="12">
        <v>45096</v>
      </c>
      <c r="C45" s="18">
        <v>12.86</v>
      </c>
      <c r="D45">
        <f t="shared" si="0"/>
        <v>2.7156549520766848E-2</v>
      </c>
      <c r="H45" s="139">
        <v>0.02</v>
      </c>
      <c r="I45" s="140">
        <f t="shared" si="7"/>
        <v>-0.15598545866578534</v>
      </c>
      <c r="J45" s="141">
        <v>0.25</v>
      </c>
      <c r="K45" s="140">
        <f t="shared" si="8"/>
        <v>-4.518164149813983E-2</v>
      </c>
      <c r="L45" s="141">
        <v>0.86</v>
      </c>
      <c r="M45" s="142">
        <f t="shared" si="9"/>
        <v>7.6986722264896279E-2</v>
      </c>
    </row>
    <row r="46" spans="2:13" x14ac:dyDescent="0.25">
      <c r="B46" s="12">
        <v>45089</v>
      </c>
      <c r="C46" s="18">
        <v>12.52</v>
      </c>
      <c r="D46">
        <f t="shared" si="0"/>
        <v>3.4710743801652955E-2</v>
      </c>
      <c r="H46" s="139">
        <v>0.03</v>
      </c>
      <c r="I46" s="140">
        <f t="shared" si="7"/>
        <v>-0.14506611338274447</v>
      </c>
      <c r="J46" s="141">
        <v>0.3</v>
      </c>
      <c r="K46" s="140">
        <f t="shared" si="8"/>
        <v>-3.3032158088994304E-2</v>
      </c>
      <c r="L46" s="141">
        <v>0.87</v>
      </c>
      <c r="M46" s="142">
        <f t="shared" si="9"/>
        <v>7.9421057913364457E-2</v>
      </c>
    </row>
    <row r="47" spans="2:13" x14ac:dyDescent="0.25">
      <c r="B47" s="12">
        <v>45082</v>
      </c>
      <c r="C47" s="18">
        <v>12.1</v>
      </c>
      <c r="D47">
        <f t="shared" si="0"/>
        <v>3.8626609442059978E-2</v>
      </c>
      <c r="H47" s="139">
        <v>0.04</v>
      </c>
      <c r="I47" s="140">
        <f t="shared" si="7"/>
        <v>-0.13370619946091641</v>
      </c>
      <c r="J47" s="141">
        <v>0.35</v>
      </c>
      <c r="K47" s="140">
        <f t="shared" si="8"/>
        <v>-2.4859618373049786E-2</v>
      </c>
      <c r="L47" s="141">
        <v>0.88</v>
      </c>
      <c r="M47" s="142">
        <f t="shared" si="9"/>
        <v>8.3302389550059489E-2</v>
      </c>
    </row>
    <row r="48" spans="2:13" x14ac:dyDescent="0.25">
      <c r="B48" s="12">
        <v>45075</v>
      </c>
      <c r="C48" s="18">
        <v>11.65</v>
      </c>
      <c r="D48">
        <f t="shared" si="0"/>
        <v>5.1444043321299704E-2</v>
      </c>
      <c r="H48" s="139">
        <v>0.05</v>
      </c>
      <c r="I48" s="140">
        <f t="shared" si="7"/>
        <v>-0.12277925095683659</v>
      </c>
      <c r="J48" s="141">
        <v>0.4</v>
      </c>
      <c r="K48" s="140">
        <f t="shared" si="8"/>
        <v>-1.5075152955588533E-2</v>
      </c>
      <c r="L48" s="141">
        <v>0.89</v>
      </c>
      <c r="M48" s="142">
        <f t="shared" si="9"/>
        <v>8.7324059032421145E-2</v>
      </c>
    </row>
    <row r="49" spans="2:13" x14ac:dyDescent="0.25">
      <c r="B49" s="12">
        <v>45068</v>
      </c>
      <c r="C49" s="18">
        <v>11.08</v>
      </c>
      <c r="D49">
        <f t="shared" si="0"/>
        <v>-3.4001743679163088E-2</v>
      </c>
      <c r="H49" s="139">
        <v>0.06</v>
      </c>
      <c r="I49" s="140">
        <f t="shared" si="7"/>
        <v>-0.11569158137278059</v>
      </c>
      <c r="J49" s="141">
        <v>0.45</v>
      </c>
      <c r="K49" s="140">
        <f t="shared" si="8"/>
        <v>-7.7904349761567029E-3</v>
      </c>
      <c r="L49" s="141">
        <v>0.9</v>
      </c>
      <c r="M49" s="142">
        <f t="shared" si="9"/>
        <v>9.1515033022259898E-2</v>
      </c>
    </row>
    <row r="50" spans="2:13" x14ac:dyDescent="0.25">
      <c r="B50" s="12">
        <v>45061</v>
      </c>
      <c r="C50" s="18">
        <v>11.47</v>
      </c>
      <c r="D50">
        <f t="shared" si="0"/>
        <v>2.502234137622894E-2</v>
      </c>
      <c r="H50" s="139">
        <v>7.0000000000000007E-2</v>
      </c>
      <c r="I50" s="140">
        <f t="shared" si="7"/>
        <v>-0.10817760858434072</v>
      </c>
      <c r="J50" s="141">
        <v>0.5</v>
      </c>
      <c r="K50" s="140">
        <f t="shared" si="8"/>
        <v>1.4752749148974065E-3</v>
      </c>
      <c r="L50" s="141">
        <v>0.91</v>
      </c>
      <c r="M50" s="142">
        <f t="shared" si="9"/>
        <v>9.6949926739869879E-2</v>
      </c>
    </row>
    <row r="51" spans="2:13" x14ac:dyDescent="0.25">
      <c r="B51" s="12">
        <v>45054</v>
      </c>
      <c r="C51" s="18">
        <v>11.19</v>
      </c>
      <c r="D51">
        <f t="shared" si="0"/>
        <v>-0.13989239046887014</v>
      </c>
      <c r="H51" s="139">
        <v>0.08</v>
      </c>
      <c r="I51" s="140">
        <f t="shared" si="7"/>
        <v>-0.10428780663807732</v>
      </c>
      <c r="J51" s="141">
        <v>0.55000000000000004</v>
      </c>
      <c r="K51" s="140">
        <f t="shared" si="8"/>
        <v>8.0075641810029557E-3</v>
      </c>
      <c r="L51" s="141">
        <v>0.92</v>
      </c>
      <c r="M51" s="142">
        <f t="shared" si="9"/>
        <v>0.10293128404730048</v>
      </c>
    </row>
    <row r="52" spans="2:13" x14ac:dyDescent="0.25">
      <c r="B52" s="12">
        <v>45047</v>
      </c>
      <c r="C52" s="18">
        <v>13.01</v>
      </c>
      <c r="D52">
        <f t="shared" si="0"/>
        <v>-4.6187683284457548E-2</v>
      </c>
      <c r="H52" s="139">
        <v>0.09</v>
      </c>
      <c r="I52" s="140">
        <f t="shared" si="7"/>
        <v>-9.3230957429704303E-2</v>
      </c>
      <c r="J52" s="141">
        <v>0.6</v>
      </c>
      <c r="K52" s="140">
        <f t="shared" si="8"/>
        <v>1.667586497092621E-2</v>
      </c>
      <c r="L52" s="141">
        <v>0.93</v>
      </c>
      <c r="M52" s="142">
        <f t="shared" si="9"/>
        <v>0.10853642597488432</v>
      </c>
    </row>
    <row r="53" spans="2:13" x14ac:dyDescent="0.25">
      <c r="B53" s="12">
        <v>45040</v>
      </c>
      <c r="C53" s="18">
        <v>13.64</v>
      </c>
      <c r="D53">
        <f t="shared" si="0"/>
        <v>-5.2119527449617786E-2</v>
      </c>
      <c r="H53" s="139">
        <v>0.1</v>
      </c>
      <c r="I53" s="140">
        <f t="shared" si="7"/>
        <v>-9.0565891472868129E-2</v>
      </c>
      <c r="J53" s="141">
        <v>0.65</v>
      </c>
      <c r="K53" s="140">
        <f t="shared" si="8"/>
        <v>2.444254961512294E-2</v>
      </c>
      <c r="L53" s="141">
        <v>0.94</v>
      </c>
      <c r="M53" s="142">
        <f t="shared" si="9"/>
        <v>0.11448308404290729</v>
      </c>
    </row>
    <row r="54" spans="2:13" x14ac:dyDescent="0.25">
      <c r="B54" s="12">
        <v>45033</v>
      </c>
      <c r="C54" s="18">
        <v>14.39</v>
      </c>
      <c r="D54">
        <f t="shared" si="0"/>
        <v>0.12071651090342694</v>
      </c>
      <c r="H54" s="139">
        <v>0.11</v>
      </c>
      <c r="I54" s="140">
        <f t="shared" si="7"/>
        <v>-8.7304479418418915E-2</v>
      </c>
      <c r="J54" s="141">
        <v>0.7</v>
      </c>
      <c r="K54" s="140">
        <f t="shared" si="8"/>
        <v>3.2380506798888015E-2</v>
      </c>
      <c r="L54" s="141">
        <v>0.95</v>
      </c>
      <c r="M54" s="142">
        <f t="shared" si="9"/>
        <v>0.12518478260869553</v>
      </c>
    </row>
    <row r="55" spans="2:13" x14ac:dyDescent="0.25">
      <c r="B55" s="12">
        <v>45026</v>
      </c>
      <c r="C55" s="18">
        <v>12.84</v>
      </c>
      <c r="D55">
        <f t="shared" si="0"/>
        <v>1.6627078384797933E-2</v>
      </c>
      <c r="H55" s="139">
        <v>0.12</v>
      </c>
      <c r="I55" s="140">
        <f t="shared" si="7"/>
        <v>-8.285595474881885E-2</v>
      </c>
      <c r="J55" s="141">
        <v>0.75</v>
      </c>
      <c r="K55" s="140">
        <f t="shared" si="8"/>
        <v>4.4929467863174199E-2</v>
      </c>
      <c r="L55" s="141">
        <v>0.96</v>
      </c>
      <c r="M55" s="142">
        <f t="shared" si="9"/>
        <v>0.1354312630928885</v>
      </c>
    </row>
    <row r="56" spans="2:13" x14ac:dyDescent="0.25">
      <c r="B56" s="12">
        <v>45019</v>
      </c>
      <c r="C56" s="18">
        <v>12.63</v>
      </c>
      <c r="D56">
        <f t="shared" si="0"/>
        <v>-7.8554595443832698E-3</v>
      </c>
      <c r="H56" s="139">
        <v>0.13</v>
      </c>
      <c r="I56" s="140">
        <f t="shared" si="7"/>
        <v>-7.8413300568838926E-2</v>
      </c>
      <c r="J56" s="141">
        <v>0.8</v>
      </c>
      <c r="K56" s="140">
        <f t="shared" si="8"/>
        <v>5.8788987293030531E-2</v>
      </c>
      <c r="L56" s="141">
        <v>0.97</v>
      </c>
      <c r="M56" s="142">
        <f t="shared" si="9"/>
        <v>0.15301861496416211</v>
      </c>
    </row>
    <row r="57" spans="2:13" x14ac:dyDescent="0.25">
      <c r="B57" s="12">
        <v>45012</v>
      </c>
      <c r="C57" s="18">
        <v>12.73</v>
      </c>
      <c r="D57">
        <f t="shared" si="0"/>
        <v>5.9068219633943597E-2</v>
      </c>
      <c r="H57" s="139">
        <v>0.14000000000000001</v>
      </c>
      <c r="I57" s="140">
        <f t="shared" si="7"/>
        <v>-7.3787633516842532E-2</v>
      </c>
      <c r="J57" s="141"/>
      <c r="K57" s="140"/>
      <c r="L57" s="141">
        <v>0.98</v>
      </c>
      <c r="M57" s="142">
        <f t="shared" si="9"/>
        <v>0.18645482028888102</v>
      </c>
    </row>
    <row r="58" spans="2:13" ht="15.75" thickBot="1" x14ac:dyDescent="0.3">
      <c r="B58" s="12">
        <v>45005</v>
      </c>
      <c r="C58" s="18">
        <v>12.02</v>
      </c>
      <c r="D58">
        <f t="shared" si="0"/>
        <v>2.9991431019708692E-2</v>
      </c>
      <c r="H58" s="143">
        <v>0.15</v>
      </c>
      <c r="I58" s="144">
        <f t="shared" si="7"/>
        <v>-7.0264606787739381E-2</v>
      </c>
      <c r="J58" s="145"/>
      <c r="K58" s="146"/>
      <c r="L58" s="147">
        <v>0.99</v>
      </c>
      <c r="M58" s="148">
        <f t="shared" si="9"/>
        <v>0.22601109674639111</v>
      </c>
    </row>
    <row r="59" spans="2:13" ht="15.75" thickBot="1" x14ac:dyDescent="0.3">
      <c r="B59" s="12">
        <v>44998</v>
      </c>
      <c r="C59" s="18">
        <v>11.67</v>
      </c>
      <c r="D59">
        <f t="shared" si="0"/>
        <v>-5.9629331184528622E-2</v>
      </c>
    </row>
    <row r="60" spans="2:13" x14ac:dyDescent="0.25">
      <c r="B60" s="12">
        <v>44991</v>
      </c>
      <c r="C60" s="18">
        <v>12.41</v>
      </c>
      <c r="D60">
        <f t="shared" si="0"/>
        <v>-0.11230329041487841</v>
      </c>
      <c r="H60" s="149" t="s">
        <v>211</v>
      </c>
      <c r="I60" s="150">
        <v>-0.1</v>
      </c>
    </row>
    <row r="61" spans="2:13" ht="15.75" thickBot="1" x14ac:dyDescent="0.3">
      <c r="B61" s="12">
        <v>44984</v>
      </c>
      <c r="C61" s="18">
        <v>13.98</v>
      </c>
      <c r="D61">
        <f t="shared" si="0"/>
        <v>0.16112956810631252</v>
      </c>
      <c r="H61" s="151" t="s">
        <v>212</v>
      </c>
      <c r="I61" s="152">
        <v>-0.3</v>
      </c>
    </row>
    <row r="62" spans="2:13" ht="15.75" thickBot="1" x14ac:dyDescent="0.3">
      <c r="B62" s="12">
        <v>44977</v>
      </c>
      <c r="C62" s="18">
        <v>12.04</v>
      </c>
      <c r="D62">
        <f t="shared" si="0"/>
        <v>-4.2163882259347751E-2</v>
      </c>
      <c r="H62" s="153"/>
    </row>
    <row r="63" spans="2:13" x14ac:dyDescent="0.25">
      <c r="B63" s="12">
        <v>44970</v>
      </c>
      <c r="C63" s="18">
        <v>12.57</v>
      </c>
      <c r="D63">
        <f t="shared" si="0"/>
        <v>-2.8593508500772691E-2</v>
      </c>
      <c r="H63" s="149" t="s">
        <v>213</v>
      </c>
      <c r="I63" s="154">
        <v>6.2</v>
      </c>
    </row>
    <row r="64" spans="2:13" x14ac:dyDescent="0.25">
      <c r="B64" s="12">
        <v>44963</v>
      </c>
      <c r="C64" s="18">
        <v>12.94</v>
      </c>
      <c r="D64">
        <f t="shared" si="0"/>
        <v>-3.2161555721765156E-2</v>
      </c>
      <c r="H64" s="155" t="s">
        <v>214</v>
      </c>
      <c r="I64" s="156">
        <f>I63*(1-I60)</f>
        <v>6.8200000000000012</v>
      </c>
    </row>
    <row r="65" spans="2:9" ht="15.75" thickBot="1" x14ac:dyDescent="0.3">
      <c r="B65" s="12">
        <v>44956</v>
      </c>
      <c r="C65" s="18">
        <v>13.37</v>
      </c>
      <c r="D65">
        <f t="shared" si="0"/>
        <v>-1.3284132841328566E-2</v>
      </c>
      <c r="H65" s="151" t="s">
        <v>215</v>
      </c>
      <c r="I65" s="157">
        <f>I63*(1+I61)</f>
        <v>4.34</v>
      </c>
    </row>
    <row r="66" spans="2:9" x14ac:dyDescent="0.25">
      <c r="B66" s="12">
        <v>44949</v>
      </c>
      <c r="C66" s="18">
        <v>13.55</v>
      </c>
      <c r="D66">
        <f t="shared" si="0"/>
        <v>2.5738077214231714E-2</v>
      </c>
    </row>
    <row r="67" spans="2:9" x14ac:dyDescent="0.25">
      <c r="B67" s="12">
        <v>44942</v>
      </c>
      <c r="C67" s="18">
        <v>13.21</v>
      </c>
      <c r="D67">
        <f t="shared" ref="D67:D130" si="10">C67/C68-1</f>
        <v>-3.0102790014684189E-2</v>
      </c>
    </row>
    <row r="68" spans="2:9" x14ac:dyDescent="0.25">
      <c r="B68" s="12">
        <v>44935</v>
      </c>
      <c r="C68" s="18">
        <v>13.62</v>
      </c>
      <c r="D68">
        <f t="shared" si="10"/>
        <v>5.255023183925811E-2</v>
      </c>
    </row>
    <row r="69" spans="2:9" x14ac:dyDescent="0.25">
      <c r="B69" s="12">
        <v>44928</v>
      </c>
      <c r="C69" s="18">
        <v>12.94</v>
      </c>
      <c r="D69">
        <f t="shared" si="10"/>
        <v>0.12521739130434772</v>
      </c>
    </row>
    <row r="70" spans="2:9" x14ac:dyDescent="0.25">
      <c r="B70" s="12">
        <v>44921</v>
      </c>
      <c r="C70" s="18">
        <v>11.5</v>
      </c>
      <c r="D70">
        <f t="shared" si="10"/>
        <v>2.9543419874664245E-2</v>
      </c>
    </row>
    <row r="71" spans="2:9" x14ac:dyDescent="0.25">
      <c r="B71" s="12">
        <v>44914</v>
      </c>
      <c r="C71" s="18">
        <v>11.17</v>
      </c>
      <c r="D71">
        <f t="shared" si="10"/>
        <v>-7.1487946799667412E-2</v>
      </c>
    </row>
    <row r="72" spans="2:9" x14ac:dyDescent="0.25">
      <c r="B72" s="12">
        <v>44907</v>
      </c>
      <c r="C72" s="18">
        <v>12.03</v>
      </c>
      <c r="D72">
        <f t="shared" si="10"/>
        <v>6.2720848056537104E-2</v>
      </c>
    </row>
    <row r="73" spans="2:9" x14ac:dyDescent="0.25">
      <c r="B73" s="12">
        <v>44900</v>
      </c>
      <c r="C73" s="18">
        <v>11.32</v>
      </c>
      <c r="D73">
        <f t="shared" si="10"/>
        <v>0.25777777777777788</v>
      </c>
    </row>
    <row r="74" spans="2:9" x14ac:dyDescent="0.25">
      <c r="B74" s="12">
        <v>44893</v>
      </c>
      <c r="C74" s="18">
        <v>9</v>
      </c>
      <c r="D74">
        <f t="shared" si="10"/>
        <v>0.36570561456752659</v>
      </c>
    </row>
    <row r="75" spans="2:9" x14ac:dyDescent="0.25">
      <c r="B75" s="12">
        <v>44886</v>
      </c>
      <c r="C75" s="18">
        <v>6.59</v>
      </c>
      <c r="D75">
        <f t="shared" si="10"/>
        <v>-0.11305518169582773</v>
      </c>
    </row>
    <row r="76" spans="2:9" x14ac:dyDescent="0.25">
      <c r="B76" s="12">
        <v>44879</v>
      </c>
      <c r="C76" s="18">
        <v>7.43</v>
      </c>
      <c r="D76">
        <f t="shared" si="10"/>
        <v>6.7750677506774881E-3</v>
      </c>
    </row>
    <row r="77" spans="2:9" x14ac:dyDescent="0.25">
      <c r="B77" s="12">
        <v>44872</v>
      </c>
      <c r="C77" s="18">
        <v>7.38</v>
      </c>
      <c r="D77">
        <f t="shared" si="10"/>
        <v>0.14774494556765161</v>
      </c>
    </row>
    <row r="78" spans="2:9" x14ac:dyDescent="0.25">
      <c r="B78" s="12">
        <v>44865</v>
      </c>
      <c r="C78" s="18">
        <v>6.43</v>
      </c>
      <c r="D78">
        <f t="shared" si="10"/>
        <v>0.20864661654135319</v>
      </c>
    </row>
    <row r="79" spans="2:9" x14ac:dyDescent="0.25">
      <c r="B79" s="12">
        <v>44858</v>
      </c>
      <c r="C79" s="18">
        <v>5.32</v>
      </c>
      <c r="D79">
        <f t="shared" si="10"/>
        <v>-0.13915857605177984</v>
      </c>
    </row>
    <row r="80" spans="2:9" x14ac:dyDescent="0.25">
      <c r="B80" s="12">
        <v>44851</v>
      </c>
      <c r="C80" s="18">
        <v>6.18</v>
      </c>
      <c r="D80">
        <f t="shared" si="10"/>
        <v>-1.5923566878980999E-2</v>
      </c>
    </row>
    <row r="81" spans="2:4" x14ac:dyDescent="0.25">
      <c r="B81" s="12">
        <v>44844</v>
      </c>
      <c r="C81" s="18">
        <v>6.28</v>
      </c>
      <c r="D81">
        <f t="shared" si="10"/>
        <v>-0.22373300370828175</v>
      </c>
    </row>
    <row r="82" spans="2:4" x14ac:dyDescent="0.25">
      <c r="B82" s="12">
        <v>44837</v>
      </c>
      <c r="C82" s="18">
        <v>8.09</v>
      </c>
      <c r="D82">
        <f t="shared" si="10"/>
        <v>0.22021116138763208</v>
      </c>
    </row>
    <row r="83" spans="2:4" x14ac:dyDescent="0.25">
      <c r="B83" s="12">
        <v>44830</v>
      </c>
      <c r="C83" s="18">
        <v>6.63</v>
      </c>
      <c r="D83">
        <f t="shared" si="10"/>
        <v>0.25094339622641515</v>
      </c>
    </row>
    <row r="84" spans="2:4" x14ac:dyDescent="0.25">
      <c r="B84" s="12">
        <v>44823</v>
      </c>
      <c r="C84" s="18">
        <v>5.3</v>
      </c>
      <c r="D84">
        <f t="shared" si="10"/>
        <v>-8.7779690189328741E-2</v>
      </c>
    </row>
    <row r="85" spans="2:4" x14ac:dyDescent="0.25">
      <c r="B85" s="12">
        <v>44816</v>
      </c>
      <c r="C85" s="18">
        <v>5.81</v>
      </c>
      <c r="D85">
        <f t="shared" si="10"/>
        <v>5.6363636363636394E-2</v>
      </c>
    </row>
    <row r="86" spans="2:4" x14ac:dyDescent="0.25">
      <c r="B86" s="12">
        <v>44809</v>
      </c>
      <c r="C86" s="18">
        <v>5.5</v>
      </c>
      <c r="D86">
        <f t="shared" si="10"/>
        <v>7.421875E-2</v>
      </c>
    </row>
    <row r="87" spans="2:4" x14ac:dyDescent="0.25">
      <c r="B87" s="12">
        <v>44802</v>
      </c>
      <c r="C87" s="18">
        <v>5.12</v>
      </c>
      <c r="D87">
        <f t="shared" si="10"/>
        <v>-0.12925170068027203</v>
      </c>
    </row>
    <row r="88" spans="2:4" x14ac:dyDescent="0.25">
      <c r="B88" s="12">
        <v>44795</v>
      </c>
      <c r="C88" s="18">
        <v>5.88</v>
      </c>
      <c r="D88">
        <f t="shared" si="10"/>
        <v>9.7014925373134275E-2</v>
      </c>
    </row>
    <row r="89" spans="2:4" x14ac:dyDescent="0.25">
      <c r="B89" s="12">
        <v>44788</v>
      </c>
      <c r="C89" s="18">
        <v>5.36</v>
      </c>
      <c r="D89">
        <f t="shared" si="10"/>
        <v>1.5151515151515138E-2</v>
      </c>
    </row>
    <row r="90" spans="2:4" x14ac:dyDescent="0.25">
      <c r="B90" s="12">
        <v>44781</v>
      </c>
      <c r="C90" s="18">
        <v>5.28</v>
      </c>
      <c r="D90">
        <f t="shared" si="10"/>
        <v>-9.3808630393995562E-3</v>
      </c>
    </row>
    <row r="91" spans="2:4" x14ac:dyDescent="0.25">
      <c r="B91" s="12">
        <v>44774</v>
      </c>
      <c r="C91" s="18">
        <v>5.33</v>
      </c>
      <c r="D91">
        <f t="shared" si="10"/>
        <v>3.4951456310679641E-2</v>
      </c>
    </row>
    <row r="92" spans="2:4" x14ac:dyDescent="0.25">
      <c r="B92" s="12">
        <v>44767</v>
      </c>
      <c r="C92" s="18">
        <v>5.15</v>
      </c>
      <c r="D92">
        <f t="shared" si="10"/>
        <v>-8.5257548845470654E-2</v>
      </c>
    </row>
    <row r="93" spans="2:4" x14ac:dyDescent="0.25">
      <c r="B93" s="12">
        <v>44760</v>
      </c>
      <c r="C93" s="18">
        <v>5.63</v>
      </c>
      <c r="D93">
        <f t="shared" si="10"/>
        <v>0.16082474226804133</v>
      </c>
    </row>
    <row r="94" spans="2:4" x14ac:dyDescent="0.25">
      <c r="B94" s="12">
        <v>44753</v>
      </c>
      <c r="C94" s="18">
        <v>4.8499999999999996</v>
      </c>
      <c r="D94">
        <f t="shared" si="10"/>
        <v>-0.1339285714285714</v>
      </c>
    </row>
    <row r="95" spans="2:4" x14ac:dyDescent="0.25">
      <c r="B95" s="12">
        <v>44746</v>
      </c>
      <c r="C95" s="18">
        <v>5.6</v>
      </c>
      <c r="D95">
        <f t="shared" si="10"/>
        <v>-6.9767441860465129E-2</v>
      </c>
    </row>
    <row r="96" spans="2:4" x14ac:dyDescent="0.25">
      <c r="B96" s="12">
        <v>44739</v>
      </c>
      <c r="C96" s="18">
        <v>6.02</v>
      </c>
      <c r="D96">
        <f t="shared" si="10"/>
        <v>-1.4729950900163824E-2</v>
      </c>
    </row>
    <row r="97" spans="2:4" x14ac:dyDescent="0.25">
      <c r="B97" s="12">
        <v>44732</v>
      </c>
      <c r="C97" s="18">
        <v>6.11</v>
      </c>
      <c r="D97">
        <f t="shared" si="10"/>
        <v>0.13568773234200759</v>
      </c>
    </row>
    <row r="98" spans="2:4" x14ac:dyDescent="0.25">
      <c r="B98" s="12">
        <v>44725</v>
      </c>
      <c r="C98" s="18">
        <v>5.38</v>
      </c>
      <c r="D98">
        <f t="shared" si="10"/>
        <v>-5.6140350877193046E-2</v>
      </c>
    </row>
    <row r="99" spans="2:4" x14ac:dyDescent="0.25">
      <c r="B99" s="12">
        <v>44718</v>
      </c>
      <c r="C99" s="18">
        <v>5.7</v>
      </c>
      <c r="D99">
        <f t="shared" si="10"/>
        <v>4.3956043956044022E-2</v>
      </c>
    </row>
    <row r="100" spans="2:4" x14ac:dyDescent="0.25">
      <c r="B100" s="12">
        <v>44711</v>
      </c>
      <c r="C100" s="18">
        <v>5.46</v>
      </c>
      <c r="D100">
        <f t="shared" si="10"/>
        <v>3.0188679245283012E-2</v>
      </c>
    </row>
    <row r="101" spans="2:4" x14ac:dyDescent="0.25">
      <c r="B101" s="12">
        <v>44704</v>
      </c>
      <c r="C101" s="18">
        <v>5.3</v>
      </c>
      <c r="D101">
        <f t="shared" si="10"/>
        <v>-2.9304029304029311E-2</v>
      </c>
    </row>
    <row r="102" spans="2:4" x14ac:dyDescent="0.25">
      <c r="B102" s="12">
        <v>44697</v>
      </c>
      <c r="C102" s="18">
        <v>5.46</v>
      </c>
      <c r="D102">
        <f t="shared" si="10"/>
        <v>1.6759776536312776E-2</v>
      </c>
    </row>
    <row r="103" spans="2:4" x14ac:dyDescent="0.25">
      <c r="B103" s="12">
        <v>44690</v>
      </c>
      <c r="C103" s="18">
        <v>5.37</v>
      </c>
      <c r="D103">
        <f t="shared" si="10"/>
        <v>6.9721115537848766E-2</v>
      </c>
    </row>
    <row r="104" spans="2:4" x14ac:dyDescent="0.25">
      <c r="B104" s="12">
        <v>44683</v>
      </c>
      <c r="C104" s="18">
        <v>5.0199999999999996</v>
      </c>
      <c r="D104">
        <f t="shared" si="10"/>
        <v>-0.1223776223776224</v>
      </c>
    </row>
    <row r="105" spans="2:4" x14ac:dyDescent="0.25">
      <c r="B105" s="12">
        <v>44676</v>
      </c>
      <c r="C105" s="18">
        <v>5.72</v>
      </c>
      <c r="D105">
        <f t="shared" si="10"/>
        <v>-5.7660626029654161E-2</v>
      </c>
    </row>
    <row r="106" spans="2:4" x14ac:dyDescent="0.25">
      <c r="B106" s="12">
        <v>44669</v>
      </c>
      <c r="C106" s="18">
        <v>6.07</v>
      </c>
      <c r="D106">
        <f t="shared" si="10"/>
        <v>-0.10735294117647054</v>
      </c>
    </row>
    <row r="107" spans="2:4" x14ac:dyDescent="0.25">
      <c r="B107" s="12">
        <v>44662</v>
      </c>
      <c r="C107" s="18">
        <v>6.8</v>
      </c>
      <c r="D107">
        <f t="shared" si="10"/>
        <v>-7.2992700729926918E-3</v>
      </c>
    </row>
    <row r="108" spans="2:4" x14ac:dyDescent="0.25">
      <c r="B108" s="12">
        <v>44655</v>
      </c>
      <c r="C108" s="18">
        <v>6.85</v>
      </c>
      <c r="D108">
        <f t="shared" si="10"/>
        <v>-0.15222772277227725</v>
      </c>
    </row>
    <row r="109" spans="2:4" x14ac:dyDescent="0.25">
      <c r="B109" s="12">
        <v>44648</v>
      </c>
      <c r="C109" s="18">
        <v>8.08</v>
      </c>
      <c r="D109">
        <f t="shared" si="10"/>
        <v>2.4813895781636841E-3</v>
      </c>
    </row>
    <row r="110" spans="2:4" x14ac:dyDescent="0.25">
      <c r="B110" s="12">
        <v>44641</v>
      </c>
      <c r="C110" s="18">
        <v>8.06</v>
      </c>
      <c r="D110">
        <f t="shared" si="10"/>
        <v>-3.125E-2</v>
      </c>
    </row>
    <row r="111" spans="2:4" x14ac:dyDescent="0.25">
      <c r="B111" s="12">
        <v>44634</v>
      </c>
      <c r="C111" s="18">
        <v>8.32</v>
      </c>
      <c r="D111">
        <f t="shared" si="10"/>
        <v>0.23625557206537895</v>
      </c>
    </row>
    <row r="112" spans="2:4" x14ac:dyDescent="0.25">
      <c r="B112" s="12">
        <v>44627</v>
      </c>
      <c r="C112" s="18">
        <v>6.73</v>
      </c>
      <c r="D112">
        <f t="shared" si="10"/>
        <v>-0.28480340063761955</v>
      </c>
    </row>
    <row r="113" spans="2:4" x14ac:dyDescent="0.25">
      <c r="B113" s="12">
        <v>44620</v>
      </c>
      <c r="C113" s="18">
        <v>9.41</v>
      </c>
      <c r="D113">
        <f t="shared" si="10"/>
        <v>-8.640776699029129E-2</v>
      </c>
    </row>
    <row r="114" spans="2:4" x14ac:dyDescent="0.25">
      <c r="B114" s="12">
        <v>44613</v>
      </c>
      <c r="C114" s="18">
        <v>10.3</v>
      </c>
      <c r="D114">
        <f t="shared" si="10"/>
        <v>-7.3741007194244479E-2</v>
      </c>
    </row>
    <row r="115" spans="2:4" x14ac:dyDescent="0.25">
      <c r="B115" s="12">
        <v>44606</v>
      </c>
      <c r="C115" s="18">
        <v>11.12</v>
      </c>
      <c r="D115">
        <f t="shared" si="10"/>
        <v>4.806786050895373E-2</v>
      </c>
    </row>
    <row r="116" spans="2:4" x14ac:dyDescent="0.25">
      <c r="B116" s="12">
        <v>44599</v>
      </c>
      <c r="C116" s="18">
        <v>10.61</v>
      </c>
      <c r="D116">
        <f t="shared" si="10"/>
        <v>2.314368370298947E-2</v>
      </c>
    </row>
    <row r="117" spans="2:4" x14ac:dyDescent="0.25">
      <c r="B117" s="12">
        <v>44592</v>
      </c>
      <c r="C117" s="18">
        <v>10.37</v>
      </c>
      <c r="D117">
        <f t="shared" si="10"/>
        <v>4.1164658634537998E-2</v>
      </c>
    </row>
    <row r="118" spans="2:4" x14ac:dyDescent="0.25">
      <c r="B118" s="12">
        <v>44585</v>
      </c>
      <c r="C118" s="18">
        <v>9.9600000000000009</v>
      </c>
      <c r="D118">
        <f t="shared" si="10"/>
        <v>-0.10752688172043001</v>
      </c>
    </row>
    <row r="119" spans="2:4" x14ac:dyDescent="0.25">
      <c r="B119" s="12">
        <v>44578</v>
      </c>
      <c r="C119" s="18">
        <v>11.16</v>
      </c>
      <c r="D119">
        <f t="shared" si="10"/>
        <v>5.4054054054053502E-3</v>
      </c>
    </row>
    <row r="120" spans="2:4" x14ac:dyDescent="0.25">
      <c r="B120" s="12">
        <v>44571</v>
      </c>
      <c r="C120" s="18">
        <v>11.1</v>
      </c>
      <c r="D120">
        <f t="shared" si="10"/>
        <v>0.14315139031925828</v>
      </c>
    </row>
    <row r="121" spans="2:4" x14ac:dyDescent="0.25">
      <c r="B121" s="12">
        <v>44564</v>
      </c>
      <c r="C121" s="18">
        <v>9.7100000000000009</v>
      </c>
      <c r="D121">
        <f t="shared" si="10"/>
        <v>-4.6168958742632493E-2</v>
      </c>
    </row>
    <row r="122" spans="2:4" x14ac:dyDescent="0.25">
      <c r="B122" s="12">
        <v>44557</v>
      </c>
      <c r="C122" s="18">
        <v>10.18</v>
      </c>
      <c r="D122">
        <f t="shared" si="10"/>
        <v>-2.4904214559386961E-2</v>
      </c>
    </row>
    <row r="123" spans="2:4" x14ac:dyDescent="0.25">
      <c r="B123" s="12">
        <v>44550</v>
      </c>
      <c r="C123" s="18">
        <v>10.44</v>
      </c>
      <c r="D123">
        <f t="shared" si="10"/>
        <v>0.11777301927194861</v>
      </c>
    </row>
    <row r="124" spans="2:4" x14ac:dyDescent="0.25">
      <c r="B124" s="12">
        <v>44543</v>
      </c>
      <c r="C124" s="18">
        <v>9.34</v>
      </c>
      <c r="D124">
        <f t="shared" si="10"/>
        <v>-8.6105675146771143E-2</v>
      </c>
    </row>
    <row r="125" spans="2:4" x14ac:dyDescent="0.25">
      <c r="B125" s="12">
        <v>44536</v>
      </c>
      <c r="C125" s="18">
        <v>10.220000000000001</v>
      </c>
      <c r="D125">
        <f t="shared" si="10"/>
        <v>0.1001076426264802</v>
      </c>
    </row>
    <row r="126" spans="2:4" x14ac:dyDescent="0.25">
      <c r="B126" s="12">
        <v>44529</v>
      </c>
      <c r="C126" s="18">
        <v>9.2899999999999991</v>
      </c>
      <c r="D126">
        <f t="shared" si="10"/>
        <v>-0.1067307692307693</v>
      </c>
    </row>
    <row r="127" spans="2:4" x14ac:dyDescent="0.25">
      <c r="B127" s="12">
        <v>44522</v>
      </c>
      <c r="C127" s="18">
        <v>10.4</v>
      </c>
      <c r="D127">
        <f t="shared" si="10"/>
        <v>-4.9360146252285131E-2</v>
      </c>
    </row>
    <row r="128" spans="2:4" x14ac:dyDescent="0.25">
      <c r="B128" s="12">
        <v>44515</v>
      </c>
      <c r="C128" s="18">
        <v>10.94</v>
      </c>
      <c r="D128">
        <f t="shared" si="10"/>
        <v>-5.6896551724137989E-2</v>
      </c>
    </row>
    <row r="129" spans="2:4" x14ac:dyDescent="0.25">
      <c r="B129" s="12">
        <v>44508</v>
      </c>
      <c r="C129" s="18">
        <v>11.6</v>
      </c>
      <c r="D129">
        <f t="shared" si="10"/>
        <v>1.1333914559720881E-2</v>
      </c>
    </row>
    <row r="130" spans="2:4" x14ac:dyDescent="0.25">
      <c r="B130" s="12">
        <v>44501</v>
      </c>
      <c r="C130" s="18">
        <v>11.47</v>
      </c>
      <c r="D130">
        <f t="shared" si="10"/>
        <v>5.9095106186519031E-2</v>
      </c>
    </row>
    <row r="131" spans="2:4" x14ac:dyDescent="0.25">
      <c r="B131" s="12">
        <v>44494</v>
      </c>
      <c r="C131" s="18">
        <v>10.83</v>
      </c>
      <c r="D131">
        <f t="shared" ref="D131:D194" si="11">C131/C132-1</f>
        <v>-3.0438675022381401E-2</v>
      </c>
    </row>
    <row r="132" spans="2:4" x14ac:dyDescent="0.25">
      <c r="B132" s="12">
        <v>44487</v>
      </c>
      <c r="C132" s="18">
        <v>11.17</v>
      </c>
      <c r="D132">
        <f t="shared" si="11"/>
        <v>4.4964028776979248E-3</v>
      </c>
    </row>
    <row r="133" spans="2:4" x14ac:dyDescent="0.25">
      <c r="B133" s="12">
        <v>44480</v>
      </c>
      <c r="C133" s="18">
        <v>11.12</v>
      </c>
      <c r="D133">
        <f t="shared" si="11"/>
        <v>2.8677150786308836E-2</v>
      </c>
    </row>
    <row r="134" spans="2:4" x14ac:dyDescent="0.25">
      <c r="B134" s="12">
        <v>44473</v>
      </c>
      <c r="C134" s="18">
        <v>10.81</v>
      </c>
      <c r="D134">
        <f t="shared" si="11"/>
        <v>9.3370681605975392E-3</v>
      </c>
    </row>
    <row r="135" spans="2:4" x14ac:dyDescent="0.25">
      <c r="B135" s="12">
        <v>44466</v>
      </c>
      <c r="C135" s="18">
        <v>10.71</v>
      </c>
      <c r="D135">
        <f t="shared" si="11"/>
        <v>7.6381909547738935E-2</v>
      </c>
    </row>
    <row r="136" spans="2:4" x14ac:dyDescent="0.25">
      <c r="B136" s="12">
        <v>44459</v>
      </c>
      <c r="C136" s="18">
        <v>9.9499999999999993</v>
      </c>
      <c r="D136">
        <f t="shared" si="11"/>
        <v>-3.3041788143828965E-2</v>
      </c>
    </row>
    <row r="137" spans="2:4" x14ac:dyDescent="0.25">
      <c r="B137" s="12">
        <v>44452</v>
      </c>
      <c r="C137" s="18">
        <v>10.29</v>
      </c>
      <c r="D137">
        <f t="shared" si="11"/>
        <v>-0.21330275229357809</v>
      </c>
    </row>
    <row r="138" spans="2:4" x14ac:dyDescent="0.25">
      <c r="B138" s="12">
        <v>44445</v>
      </c>
      <c r="C138" s="18">
        <v>13.08</v>
      </c>
      <c r="D138">
        <f t="shared" si="11"/>
        <v>-5.2860246198407013E-2</v>
      </c>
    </row>
    <row r="139" spans="2:4" x14ac:dyDescent="0.25">
      <c r="B139" s="12">
        <v>44438</v>
      </c>
      <c r="C139" s="18">
        <v>13.81</v>
      </c>
      <c r="D139">
        <f t="shared" si="11"/>
        <v>7.2204968944099335E-2</v>
      </c>
    </row>
    <row r="140" spans="2:4" x14ac:dyDescent="0.25">
      <c r="B140" s="12">
        <v>44431</v>
      </c>
      <c r="C140" s="18">
        <v>12.88</v>
      </c>
      <c r="D140">
        <f t="shared" si="11"/>
        <v>0.1881918819188193</v>
      </c>
    </row>
    <row r="141" spans="2:4" x14ac:dyDescent="0.25">
      <c r="B141" s="12">
        <v>44424</v>
      </c>
      <c r="C141" s="18">
        <v>10.84</v>
      </c>
      <c r="D141">
        <f t="shared" si="11"/>
        <v>-0.12651087832393237</v>
      </c>
    </row>
    <row r="142" spans="2:4" x14ac:dyDescent="0.25">
      <c r="B142" s="12">
        <v>44417</v>
      </c>
      <c r="C142" s="18">
        <v>12.41</v>
      </c>
      <c r="D142">
        <f t="shared" si="11"/>
        <v>-5.699088145896658E-2</v>
      </c>
    </row>
    <row r="143" spans="2:4" x14ac:dyDescent="0.25">
      <c r="B143" s="12">
        <v>44410</v>
      </c>
      <c r="C143" s="18">
        <v>13.16</v>
      </c>
      <c r="D143">
        <f t="shared" si="11"/>
        <v>-5.4597701149425304E-2</v>
      </c>
    </row>
    <row r="144" spans="2:4" x14ac:dyDescent="0.25">
      <c r="B144" s="12">
        <v>44403</v>
      </c>
      <c r="C144" s="18">
        <v>13.92</v>
      </c>
      <c r="D144">
        <f t="shared" si="11"/>
        <v>-3.8674033149171283E-2</v>
      </c>
    </row>
    <row r="145" spans="2:4" x14ac:dyDescent="0.25">
      <c r="B145" s="12">
        <v>44396</v>
      </c>
      <c r="C145" s="18">
        <v>14.48</v>
      </c>
      <c r="D145">
        <f t="shared" si="11"/>
        <v>-3.0140656396517085E-2</v>
      </c>
    </row>
    <row r="146" spans="2:4" x14ac:dyDescent="0.25">
      <c r="B146" s="12">
        <v>44389</v>
      </c>
      <c r="C146" s="18">
        <v>14.93</v>
      </c>
      <c r="D146">
        <f t="shared" si="11"/>
        <v>-7.3821397405620437E-2</v>
      </c>
    </row>
    <row r="147" spans="2:4" x14ac:dyDescent="0.25">
      <c r="B147" s="12">
        <v>44382</v>
      </c>
      <c r="C147" s="18">
        <v>16.120000999999998</v>
      </c>
      <c r="D147">
        <f t="shared" si="11"/>
        <v>-4.1617063020214173E-2</v>
      </c>
    </row>
    <row r="148" spans="2:4" x14ac:dyDescent="0.25">
      <c r="B148" s="12">
        <v>44375</v>
      </c>
      <c r="C148" s="18">
        <v>16.82</v>
      </c>
      <c r="D148">
        <f t="shared" si="11"/>
        <v>-7.6696750637359479E-3</v>
      </c>
    </row>
    <row r="149" spans="2:4" x14ac:dyDescent="0.25">
      <c r="B149" s="12">
        <v>44368</v>
      </c>
      <c r="C149" s="18">
        <v>16.950001</v>
      </c>
      <c r="D149">
        <f t="shared" si="11"/>
        <v>-2.136252886836032E-2</v>
      </c>
    </row>
    <row r="150" spans="2:4" x14ac:dyDescent="0.25">
      <c r="B150" s="12">
        <v>44361</v>
      </c>
      <c r="C150" s="18">
        <v>17.32</v>
      </c>
      <c r="D150">
        <f t="shared" si="11"/>
        <v>-9.1533180778031742E-3</v>
      </c>
    </row>
    <row r="151" spans="2:4" x14ac:dyDescent="0.25">
      <c r="B151" s="12">
        <v>44354</v>
      </c>
      <c r="C151" s="18">
        <v>17.48</v>
      </c>
      <c r="D151">
        <f t="shared" si="11"/>
        <v>2.4018746338605679E-2</v>
      </c>
    </row>
    <row r="152" spans="2:4" x14ac:dyDescent="0.25">
      <c r="B152" s="12">
        <v>44347</v>
      </c>
      <c r="C152" s="18">
        <v>17.07</v>
      </c>
      <c r="D152">
        <f t="shared" si="11"/>
        <v>-6.9808605595775841E-3</v>
      </c>
    </row>
    <row r="153" spans="2:4" x14ac:dyDescent="0.25">
      <c r="B153" s="12">
        <v>44340</v>
      </c>
      <c r="C153" s="18">
        <v>17.190000999999999</v>
      </c>
      <c r="D153">
        <f t="shared" si="11"/>
        <v>-8.6504613610151049E-3</v>
      </c>
    </row>
    <row r="154" spans="2:4" x14ac:dyDescent="0.25">
      <c r="B154" s="12">
        <v>44333</v>
      </c>
      <c r="C154" s="18">
        <v>17.34</v>
      </c>
      <c r="D154">
        <f t="shared" si="11"/>
        <v>-1.7006746995847366E-2</v>
      </c>
    </row>
    <row r="155" spans="2:4" x14ac:dyDescent="0.25">
      <c r="B155" s="12">
        <v>44326</v>
      </c>
      <c r="C155" s="18">
        <v>17.639999</v>
      </c>
      <c r="D155">
        <f t="shared" si="11"/>
        <v>-3.1301484420729553E-2</v>
      </c>
    </row>
    <row r="156" spans="2:4" x14ac:dyDescent="0.25">
      <c r="B156" s="12">
        <v>44319</v>
      </c>
      <c r="C156" s="18">
        <v>18.209999</v>
      </c>
      <c r="D156">
        <f t="shared" si="11"/>
        <v>-5.5987659098618026E-2</v>
      </c>
    </row>
    <row r="157" spans="2:4" x14ac:dyDescent="0.25">
      <c r="B157" s="12">
        <v>44312</v>
      </c>
      <c r="C157" s="18">
        <v>19.290001</v>
      </c>
      <c r="D157">
        <f t="shared" si="11"/>
        <v>2.7703835908364338E-2</v>
      </c>
    </row>
    <row r="158" spans="2:4" x14ac:dyDescent="0.25">
      <c r="B158" s="12">
        <v>44305</v>
      </c>
      <c r="C158" s="18">
        <v>18.77</v>
      </c>
      <c r="D158">
        <f t="shared" si="11"/>
        <v>-3.047525669032769E-2</v>
      </c>
    </row>
    <row r="159" spans="2:4" x14ac:dyDescent="0.25">
      <c r="B159" s="12">
        <v>44298</v>
      </c>
      <c r="C159" s="18">
        <v>19.360001</v>
      </c>
      <c r="D159">
        <f t="shared" si="11"/>
        <v>-4.6774891520181772E-2</v>
      </c>
    </row>
    <row r="160" spans="2:4" x14ac:dyDescent="0.25">
      <c r="B160" s="12">
        <v>44291</v>
      </c>
      <c r="C160" s="18">
        <v>20.309999000000001</v>
      </c>
      <c r="D160">
        <f t="shared" si="11"/>
        <v>1.4791912485607739E-3</v>
      </c>
    </row>
    <row r="161" spans="2:4" x14ac:dyDescent="0.25">
      <c r="B161" s="12">
        <v>44284</v>
      </c>
      <c r="C161" s="18">
        <v>20.280000999999999</v>
      </c>
      <c r="D161">
        <f t="shared" si="11"/>
        <v>3.5222103113833558E-2</v>
      </c>
    </row>
    <row r="162" spans="2:4" x14ac:dyDescent="0.25">
      <c r="B162" s="12">
        <v>44277</v>
      </c>
      <c r="C162" s="18">
        <v>19.59</v>
      </c>
      <c r="D162">
        <f t="shared" si="11"/>
        <v>-7.0683111954459088E-2</v>
      </c>
    </row>
    <row r="163" spans="2:4" x14ac:dyDescent="0.25">
      <c r="B163" s="12">
        <v>44270</v>
      </c>
      <c r="C163" s="18">
        <v>21.08</v>
      </c>
      <c r="D163">
        <f t="shared" si="11"/>
        <v>1.2001920307249225E-2</v>
      </c>
    </row>
    <row r="164" spans="2:4" x14ac:dyDescent="0.25">
      <c r="B164" s="12">
        <v>44263</v>
      </c>
      <c r="C164" s="18">
        <v>20.83</v>
      </c>
      <c r="D164">
        <f t="shared" si="11"/>
        <v>-4.9292560474669234E-2</v>
      </c>
    </row>
    <row r="165" spans="2:4" x14ac:dyDescent="0.25">
      <c r="B165" s="12">
        <v>44256</v>
      </c>
      <c r="C165" s="18">
        <v>21.91</v>
      </c>
      <c r="D165">
        <f t="shared" si="11"/>
        <v>1.1542012927054479E-2</v>
      </c>
    </row>
    <row r="166" spans="2:4" x14ac:dyDescent="0.25">
      <c r="B166" s="12">
        <v>44249</v>
      </c>
      <c r="C166" s="18">
        <v>21.66</v>
      </c>
      <c r="D166">
        <f t="shared" si="11"/>
        <v>0.1595289079229123</v>
      </c>
    </row>
    <row r="167" spans="2:4" x14ac:dyDescent="0.25">
      <c r="B167" s="12">
        <v>44242</v>
      </c>
      <c r="C167" s="18">
        <v>18.68</v>
      </c>
      <c r="D167">
        <f t="shared" si="11"/>
        <v>4.943826120439665E-2</v>
      </c>
    </row>
    <row r="168" spans="2:4" x14ac:dyDescent="0.25">
      <c r="B168" s="12">
        <v>44235</v>
      </c>
      <c r="C168" s="18">
        <v>17.799999</v>
      </c>
      <c r="D168">
        <f t="shared" si="11"/>
        <v>2.4755208707242016E-2</v>
      </c>
    </row>
    <row r="169" spans="2:4" x14ac:dyDescent="0.25">
      <c r="B169" s="12">
        <v>44228</v>
      </c>
      <c r="C169" s="18">
        <v>17.370000999999998</v>
      </c>
      <c r="D169">
        <f t="shared" si="11"/>
        <v>8.6304002501563337E-2</v>
      </c>
    </row>
    <row r="170" spans="2:4" x14ac:dyDescent="0.25">
      <c r="B170" s="12">
        <v>44221</v>
      </c>
      <c r="C170" s="18">
        <v>15.99</v>
      </c>
      <c r="D170">
        <f t="shared" si="11"/>
        <v>-2.261619666160164E-2</v>
      </c>
    </row>
    <row r="171" spans="2:4" x14ac:dyDescent="0.25">
      <c r="B171" s="12">
        <v>44214</v>
      </c>
      <c r="C171" s="18">
        <v>16.360001</v>
      </c>
      <c r="D171">
        <f t="shared" si="11"/>
        <v>-4.2604382227632298E-3</v>
      </c>
    </row>
    <row r="172" spans="2:4" x14ac:dyDescent="0.25">
      <c r="B172" s="12">
        <v>44207</v>
      </c>
      <c r="C172" s="18">
        <v>16.43</v>
      </c>
      <c r="D172">
        <f t="shared" si="11"/>
        <v>-0.11237169097784994</v>
      </c>
    </row>
    <row r="173" spans="2:4" x14ac:dyDescent="0.25">
      <c r="B173" s="12">
        <v>44200</v>
      </c>
      <c r="C173" s="18">
        <v>18.510000000000002</v>
      </c>
      <c r="D173">
        <f t="shared" si="11"/>
        <v>-2.1562804396915158E-3</v>
      </c>
    </row>
    <row r="174" spans="2:4" x14ac:dyDescent="0.25">
      <c r="B174" s="12">
        <v>44193</v>
      </c>
      <c r="C174" s="18">
        <v>18.549999</v>
      </c>
      <c r="D174">
        <f t="shared" si="11"/>
        <v>0</v>
      </c>
    </row>
    <row r="175" spans="2:4" x14ac:dyDescent="0.25">
      <c r="B175" s="12">
        <v>44186</v>
      </c>
      <c r="C175" s="18">
        <v>18.549999</v>
      </c>
      <c r="D175">
        <f t="shared" si="11"/>
        <v>-2.2140222569331791E-2</v>
      </c>
    </row>
    <row r="176" spans="2:4" x14ac:dyDescent="0.25">
      <c r="B176" s="12">
        <v>44179</v>
      </c>
      <c r="C176" s="18">
        <v>18.969999000000001</v>
      </c>
      <c r="D176">
        <f t="shared" si="11"/>
        <v>3.3224290129395984E-2</v>
      </c>
    </row>
    <row r="177" spans="2:4" x14ac:dyDescent="0.25">
      <c r="B177" s="12">
        <v>44172</v>
      </c>
      <c r="C177" s="18">
        <v>18.360001</v>
      </c>
      <c r="D177">
        <f t="shared" si="11"/>
        <v>-6.6124059003051849E-2</v>
      </c>
    </row>
    <row r="178" spans="2:4" x14ac:dyDescent="0.25">
      <c r="B178" s="12">
        <v>44165</v>
      </c>
      <c r="C178" s="18">
        <v>19.66</v>
      </c>
      <c r="D178">
        <f t="shared" si="11"/>
        <v>6.3277447268794029E-2</v>
      </c>
    </row>
    <row r="179" spans="2:4" x14ac:dyDescent="0.25">
      <c r="B179" s="12">
        <v>44158</v>
      </c>
      <c r="C179" s="18">
        <v>18.489999999999998</v>
      </c>
      <c r="D179">
        <f t="shared" si="11"/>
        <v>-1.5442011957294333E-2</v>
      </c>
    </row>
    <row r="180" spans="2:4" x14ac:dyDescent="0.25">
      <c r="B180" s="12">
        <v>44151</v>
      </c>
      <c r="C180" s="18">
        <v>18.780000999999999</v>
      </c>
      <c r="D180">
        <f t="shared" si="11"/>
        <v>3.9867222584009987E-2</v>
      </c>
    </row>
    <row r="181" spans="2:4" x14ac:dyDescent="0.25">
      <c r="B181" s="12">
        <v>44144</v>
      </c>
      <c r="C181" s="18">
        <v>18.059999000000001</v>
      </c>
      <c r="D181">
        <f t="shared" si="11"/>
        <v>0.11481468427069852</v>
      </c>
    </row>
    <row r="182" spans="2:4" x14ac:dyDescent="0.25">
      <c r="B182" s="12">
        <v>44137</v>
      </c>
      <c r="C182" s="18">
        <v>16.200001</v>
      </c>
      <c r="D182">
        <f t="shared" si="11"/>
        <v>4.9627788484629676E-3</v>
      </c>
    </row>
    <row r="183" spans="2:4" x14ac:dyDescent="0.25">
      <c r="B183" s="12">
        <v>44130</v>
      </c>
      <c r="C183" s="18">
        <v>16.120000999999998</v>
      </c>
      <c r="D183">
        <f t="shared" si="11"/>
        <v>3.7361148029957381E-3</v>
      </c>
    </row>
    <row r="184" spans="2:4" x14ac:dyDescent="0.25">
      <c r="B184" s="12">
        <v>44123</v>
      </c>
      <c r="C184" s="18">
        <v>16.059999000000001</v>
      </c>
      <c r="D184">
        <f t="shared" si="11"/>
        <v>7.5686470194239908E-2</v>
      </c>
    </row>
    <row r="185" spans="2:4" x14ac:dyDescent="0.25">
      <c r="B185" s="12">
        <v>44116</v>
      </c>
      <c r="C185" s="18">
        <v>14.93</v>
      </c>
      <c r="D185">
        <f t="shared" si="11"/>
        <v>-3.3031088082901561E-2</v>
      </c>
    </row>
    <row r="186" spans="2:4" x14ac:dyDescent="0.25">
      <c r="B186" s="12">
        <v>44109</v>
      </c>
      <c r="C186" s="18">
        <v>15.44</v>
      </c>
      <c r="D186">
        <f t="shared" si="11"/>
        <v>-7.9857027422107985E-2</v>
      </c>
    </row>
    <row r="187" spans="2:4" x14ac:dyDescent="0.25">
      <c r="B187" s="12">
        <v>44102</v>
      </c>
      <c r="C187" s="18">
        <v>16.780000999999999</v>
      </c>
      <c r="D187">
        <f t="shared" si="11"/>
        <v>2.2547288238878638E-2</v>
      </c>
    </row>
    <row r="188" spans="2:4" x14ac:dyDescent="0.25">
      <c r="B188" s="12">
        <v>44095</v>
      </c>
      <c r="C188" s="18">
        <v>16.41</v>
      </c>
      <c r="D188">
        <f t="shared" si="11"/>
        <v>-9.3370165745856437E-2</v>
      </c>
    </row>
    <row r="189" spans="2:4" x14ac:dyDescent="0.25">
      <c r="B189" s="12">
        <v>44088</v>
      </c>
      <c r="C189" s="18">
        <v>18.100000000000001</v>
      </c>
      <c r="D189">
        <f t="shared" si="11"/>
        <v>-3.2085613257453738E-2</v>
      </c>
    </row>
    <row r="190" spans="2:4" x14ac:dyDescent="0.25">
      <c r="B190" s="12">
        <v>44081</v>
      </c>
      <c r="C190" s="18">
        <v>18.700001</v>
      </c>
      <c r="D190">
        <f t="shared" si="11"/>
        <v>-1.7857141919267794E-2</v>
      </c>
    </row>
    <row r="191" spans="2:4" x14ac:dyDescent="0.25">
      <c r="B191" s="12">
        <v>44074</v>
      </c>
      <c r="C191" s="18">
        <v>19.040001</v>
      </c>
      <c r="D191">
        <f t="shared" si="11"/>
        <v>-4.3216030150753704E-2</v>
      </c>
    </row>
    <row r="192" spans="2:4" x14ac:dyDescent="0.25">
      <c r="B192" s="12">
        <v>44067</v>
      </c>
      <c r="C192" s="18">
        <v>19.899999999999999</v>
      </c>
      <c r="D192">
        <f t="shared" si="11"/>
        <v>3.7539103232533844E-2</v>
      </c>
    </row>
    <row r="193" spans="2:4" x14ac:dyDescent="0.25">
      <c r="B193" s="12">
        <v>44060</v>
      </c>
      <c r="C193" s="18">
        <v>19.18</v>
      </c>
      <c r="D193">
        <f t="shared" si="11"/>
        <v>-1.5905592611595631E-2</v>
      </c>
    </row>
    <row r="194" spans="2:4" x14ac:dyDescent="0.25">
      <c r="B194" s="12">
        <v>44053</v>
      </c>
      <c r="C194" s="18">
        <v>19.489999999999998</v>
      </c>
      <c r="D194">
        <f t="shared" si="11"/>
        <v>0.1220494460535726</v>
      </c>
    </row>
    <row r="195" spans="2:4" x14ac:dyDescent="0.25">
      <c r="B195" s="12">
        <v>44046</v>
      </c>
      <c r="C195" s="18">
        <v>17.370000999999998</v>
      </c>
      <c r="D195">
        <f t="shared" ref="D195:D258" si="12">C195/C196-1</f>
        <v>5.5285665570210529E-2</v>
      </c>
    </row>
    <row r="196" spans="2:4" x14ac:dyDescent="0.25">
      <c r="B196" s="12">
        <v>44039</v>
      </c>
      <c r="C196" s="18">
        <v>16.459999</v>
      </c>
      <c r="D196">
        <f t="shared" si="12"/>
        <v>7.9344196721311544E-2</v>
      </c>
    </row>
    <row r="197" spans="2:4" x14ac:dyDescent="0.25">
      <c r="B197" s="12">
        <v>44032</v>
      </c>
      <c r="C197" s="18">
        <v>15.25</v>
      </c>
      <c r="D197">
        <f t="shared" si="12"/>
        <v>-0.10870840977741614</v>
      </c>
    </row>
    <row r="198" spans="2:4" x14ac:dyDescent="0.25">
      <c r="B198" s="12">
        <v>44025</v>
      </c>
      <c r="C198" s="18">
        <v>17.110001</v>
      </c>
      <c r="D198">
        <f t="shared" si="12"/>
        <v>9.6092312620115417E-2</v>
      </c>
    </row>
    <row r="199" spans="2:4" x14ac:dyDescent="0.25">
      <c r="B199" s="12">
        <v>44018</v>
      </c>
      <c r="C199" s="18">
        <v>15.61</v>
      </c>
      <c r="D199">
        <f t="shared" si="12"/>
        <v>-5.8504221954161606E-2</v>
      </c>
    </row>
    <row r="200" spans="2:4" x14ac:dyDescent="0.25">
      <c r="B200" s="12">
        <v>44011</v>
      </c>
      <c r="C200" s="18">
        <v>16.579999999999998</v>
      </c>
      <c r="D200">
        <f t="shared" si="12"/>
        <v>9.4389438943894177E-2</v>
      </c>
    </row>
    <row r="201" spans="2:4" x14ac:dyDescent="0.25">
      <c r="B201" s="12">
        <v>44004</v>
      </c>
      <c r="C201" s="18">
        <v>15.15</v>
      </c>
      <c r="D201">
        <f t="shared" si="12"/>
        <v>-7.8467209338977439E-2</v>
      </c>
    </row>
    <row r="202" spans="2:4" x14ac:dyDescent="0.25">
      <c r="B202" s="12">
        <v>43997</v>
      </c>
      <c r="C202" s="18">
        <v>16.440000999999999</v>
      </c>
      <c r="D202">
        <f t="shared" si="12"/>
        <v>-7.6404386314853245E-2</v>
      </c>
    </row>
    <row r="203" spans="2:4" x14ac:dyDescent="0.25">
      <c r="B203" s="12">
        <v>43990</v>
      </c>
      <c r="C203" s="18">
        <v>17.799999</v>
      </c>
      <c r="D203">
        <f t="shared" si="12"/>
        <v>-5.0666720000000054E-2</v>
      </c>
    </row>
    <row r="204" spans="2:4" x14ac:dyDescent="0.25">
      <c r="B204" s="12">
        <v>43983</v>
      </c>
      <c r="C204" s="18">
        <v>18.75</v>
      </c>
      <c r="D204">
        <f t="shared" si="12"/>
        <v>0.16968177356944647</v>
      </c>
    </row>
    <row r="205" spans="2:4" x14ac:dyDescent="0.25">
      <c r="B205" s="12">
        <v>43976</v>
      </c>
      <c r="C205" s="18">
        <v>16.030000999999999</v>
      </c>
      <c r="D205">
        <f t="shared" si="12"/>
        <v>0.12019573724668042</v>
      </c>
    </row>
    <row r="206" spans="2:4" x14ac:dyDescent="0.25">
      <c r="B206" s="12">
        <v>43969</v>
      </c>
      <c r="C206" s="18">
        <v>14.31</v>
      </c>
      <c r="D206">
        <f t="shared" si="12"/>
        <v>-5.4821664464993369E-2</v>
      </c>
    </row>
    <row r="207" spans="2:4" x14ac:dyDescent="0.25">
      <c r="B207" s="12">
        <v>43962</v>
      </c>
      <c r="C207" s="18">
        <v>15.14</v>
      </c>
      <c r="D207">
        <f t="shared" si="12"/>
        <v>-9.5579450418159961E-2</v>
      </c>
    </row>
    <row r="208" spans="2:4" x14ac:dyDescent="0.25">
      <c r="B208" s="12">
        <v>43955</v>
      </c>
      <c r="C208" s="18">
        <v>16.739999999999998</v>
      </c>
      <c r="D208">
        <f t="shared" si="12"/>
        <v>0.11081619110816177</v>
      </c>
    </row>
    <row r="209" spans="2:4" x14ac:dyDescent="0.25">
      <c r="B209" s="12">
        <v>43948</v>
      </c>
      <c r="C209" s="18">
        <v>15.07</v>
      </c>
      <c r="D209">
        <f t="shared" si="12"/>
        <v>-2.647253474520106E-3</v>
      </c>
    </row>
    <row r="210" spans="2:4" x14ac:dyDescent="0.25">
      <c r="B210" s="12">
        <v>43941</v>
      </c>
      <c r="C210" s="18">
        <v>15.11</v>
      </c>
      <c r="D210">
        <f t="shared" si="12"/>
        <v>7.3333333333331918E-3</v>
      </c>
    </row>
    <row r="211" spans="2:4" x14ac:dyDescent="0.25">
      <c r="B211" s="12">
        <v>43934</v>
      </c>
      <c r="C211" s="18">
        <v>15</v>
      </c>
      <c r="D211">
        <f t="shared" si="12"/>
        <v>0.10294117647058831</v>
      </c>
    </row>
    <row r="212" spans="2:4" x14ac:dyDescent="0.25">
      <c r="B212" s="12">
        <v>43927</v>
      </c>
      <c r="C212" s="18">
        <v>13.6</v>
      </c>
      <c r="D212">
        <f t="shared" si="12"/>
        <v>0.23636363636363633</v>
      </c>
    </row>
    <row r="213" spans="2:4" x14ac:dyDescent="0.25">
      <c r="B213" s="12">
        <v>43920</v>
      </c>
      <c r="C213" s="18">
        <v>11</v>
      </c>
      <c r="D213">
        <f t="shared" si="12"/>
        <v>-0.10277324632952689</v>
      </c>
    </row>
    <row r="214" spans="2:4" x14ac:dyDescent="0.25">
      <c r="B214" s="12">
        <v>43913</v>
      </c>
      <c r="C214" s="18">
        <v>12.26</v>
      </c>
      <c r="D214">
        <f t="shared" si="12"/>
        <v>-8.915304606240726E-2</v>
      </c>
    </row>
    <row r="215" spans="2:4" x14ac:dyDescent="0.25">
      <c r="B215" s="12">
        <v>43906</v>
      </c>
      <c r="C215" s="18">
        <v>13.46</v>
      </c>
      <c r="D215">
        <f t="shared" si="12"/>
        <v>-0.15980024968789008</v>
      </c>
    </row>
    <row r="216" spans="2:4" x14ac:dyDescent="0.25">
      <c r="B216" s="12">
        <v>43899</v>
      </c>
      <c r="C216" s="18">
        <v>16.02</v>
      </c>
      <c r="D216">
        <f t="shared" si="12"/>
        <v>-4.2438732815301861E-2</v>
      </c>
    </row>
    <row r="217" spans="2:4" x14ac:dyDescent="0.25">
      <c r="B217" s="12">
        <v>43892</v>
      </c>
      <c r="C217" s="18">
        <v>16.73</v>
      </c>
      <c r="D217">
        <f t="shared" si="12"/>
        <v>-3.5178777393310212E-2</v>
      </c>
    </row>
    <row r="218" spans="2:4" x14ac:dyDescent="0.25">
      <c r="B218" s="12">
        <v>43885</v>
      </c>
      <c r="C218" s="18">
        <v>17.34</v>
      </c>
      <c r="D218">
        <f t="shared" si="12"/>
        <v>-0.14833010076964148</v>
      </c>
    </row>
    <row r="219" spans="2:4" x14ac:dyDescent="0.25">
      <c r="B219" s="12">
        <v>43878</v>
      </c>
      <c r="C219" s="18">
        <v>20.360001</v>
      </c>
      <c r="D219">
        <f t="shared" si="12"/>
        <v>-4.8598084112149498E-2</v>
      </c>
    </row>
    <row r="220" spans="2:4" x14ac:dyDescent="0.25">
      <c r="B220" s="12">
        <v>43871</v>
      </c>
      <c r="C220" s="18">
        <v>21.4</v>
      </c>
      <c r="D220">
        <f t="shared" si="12"/>
        <v>5.6268509378084808E-2</v>
      </c>
    </row>
    <row r="221" spans="2:4" x14ac:dyDescent="0.25">
      <c r="B221" s="12">
        <v>43864</v>
      </c>
      <c r="C221" s="18">
        <v>20.260000000000002</v>
      </c>
      <c r="D221">
        <f t="shared" si="12"/>
        <v>4.4620723847297317E-3</v>
      </c>
    </row>
    <row r="222" spans="2:4" x14ac:dyDescent="0.25">
      <c r="B222" s="12">
        <v>43857</v>
      </c>
      <c r="C222" s="18">
        <v>20.170000000000002</v>
      </c>
      <c r="D222">
        <f t="shared" si="12"/>
        <v>-5.0376647834274757E-2</v>
      </c>
    </row>
    <row r="223" spans="2:4" x14ac:dyDescent="0.25">
      <c r="B223" s="12">
        <v>43850</v>
      </c>
      <c r="C223" s="18">
        <v>21.24</v>
      </c>
      <c r="D223">
        <f t="shared" si="12"/>
        <v>-0.15107913669064754</v>
      </c>
    </row>
    <row r="224" spans="2:4" x14ac:dyDescent="0.25">
      <c r="B224" s="12">
        <v>43843</v>
      </c>
      <c r="C224" s="18">
        <v>25.02</v>
      </c>
      <c r="D224">
        <f t="shared" si="12"/>
        <v>8.9246891129598938E-2</v>
      </c>
    </row>
    <row r="225" spans="2:4" x14ac:dyDescent="0.25">
      <c r="B225" s="12">
        <v>43836</v>
      </c>
      <c r="C225" s="18">
        <v>22.969999000000001</v>
      </c>
      <c r="D225">
        <f t="shared" si="12"/>
        <v>-6.8532076236820672E-2</v>
      </c>
    </row>
    <row r="226" spans="2:4" x14ac:dyDescent="0.25">
      <c r="B226" s="12">
        <v>43829</v>
      </c>
      <c r="C226" s="18">
        <v>24.66</v>
      </c>
      <c r="D226">
        <f t="shared" si="12"/>
        <v>1.1899835375468459E-2</v>
      </c>
    </row>
    <row r="227" spans="2:4" x14ac:dyDescent="0.25">
      <c r="B227" s="12">
        <v>43822</v>
      </c>
      <c r="C227" s="18">
        <v>24.370000999999998</v>
      </c>
      <c r="D227">
        <f t="shared" si="12"/>
        <v>1.1203360995850398E-2</v>
      </c>
    </row>
    <row r="228" spans="2:4" x14ac:dyDescent="0.25">
      <c r="B228" s="12">
        <v>43815</v>
      </c>
      <c r="C228" s="18">
        <v>24.1</v>
      </c>
      <c r="D228">
        <f t="shared" si="12"/>
        <v>2.2052586938083207E-2</v>
      </c>
    </row>
    <row r="229" spans="2:4" x14ac:dyDescent="0.25">
      <c r="B229" s="12">
        <v>43808</v>
      </c>
      <c r="C229" s="18">
        <v>23.58</v>
      </c>
      <c r="D229">
        <f t="shared" si="12"/>
        <v>0.10289995804022234</v>
      </c>
    </row>
    <row r="230" spans="2:4" x14ac:dyDescent="0.25">
      <c r="B230" s="12">
        <v>43801</v>
      </c>
      <c r="C230" s="18">
        <v>21.379999000000002</v>
      </c>
      <c r="D230">
        <f t="shared" si="12"/>
        <v>4.6991539145135874E-3</v>
      </c>
    </row>
    <row r="231" spans="2:4" x14ac:dyDescent="0.25">
      <c r="B231" s="12">
        <v>43794</v>
      </c>
      <c r="C231" s="18">
        <v>21.280000999999999</v>
      </c>
      <c r="D231">
        <f t="shared" si="12"/>
        <v>-1.7543813481071147E-2</v>
      </c>
    </row>
    <row r="232" spans="2:4" x14ac:dyDescent="0.25">
      <c r="B232" s="12">
        <v>43787</v>
      </c>
      <c r="C232" s="18">
        <v>21.66</v>
      </c>
      <c r="D232">
        <f t="shared" si="12"/>
        <v>-9.1491761596900201E-3</v>
      </c>
    </row>
    <row r="233" spans="2:4" x14ac:dyDescent="0.25">
      <c r="B233" s="12">
        <v>43780</v>
      </c>
      <c r="C233" s="18">
        <v>21.860001</v>
      </c>
      <c r="D233">
        <f t="shared" si="12"/>
        <v>-1.4871563097270668E-2</v>
      </c>
    </row>
    <row r="234" spans="2:4" x14ac:dyDescent="0.25">
      <c r="B234" s="12">
        <v>43773</v>
      </c>
      <c r="C234" s="18">
        <v>22.190000999999999</v>
      </c>
      <c r="D234">
        <f t="shared" si="12"/>
        <v>4.509017132552362E-4</v>
      </c>
    </row>
    <row r="235" spans="2:4" x14ac:dyDescent="0.25">
      <c r="B235" s="12">
        <v>43766</v>
      </c>
      <c r="C235" s="18">
        <v>22.18</v>
      </c>
      <c r="D235">
        <f t="shared" si="12"/>
        <v>-1.1586496809870894E-2</v>
      </c>
    </row>
    <row r="236" spans="2:4" x14ac:dyDescent="0.25">
      <c r="B236" s="12">
        <v>43759</v>
      </c>
      <c r="C236" s="18">
        <v>22.440000999999999</v>
      </c>
      <c r="D236">
        <f t="shared" si="12"/>
        <v>0.10596352360948624</v>
      </c>
    </row>
    <row r="237" spans="2:4" x14ac:dyDescent="0.25">
      <c r="B237" s="12">
        <v>43752</v>
      </c>
      <c r="C237" s="18">
        <v>20.290001</v>
      </c>
      <c r="D237">
        <f t="shared" si="12"/>
        <v>-4.9251233953262474E-4</v>
      </c>
    </row>
    <row r="238" spans="2:4" x14ac:dyDescent="0.25">
      <c r="B238" s="12">
        <v>43745</v>
      </c>
      <c r="C238" s="18">
        <v>20.299999</v>
      </c>
      <c r="D238">
        <f t="shared" si="12"/>
        <v>4.4776067936181052E-2</v>
      </c>
    </row>
    <row r="239" spans="2:4" x14ac:dyDescent="0.25">
      <c r="B239" s="12">
        <v>43738</v>
      </c>
      <c r="C239" s="18">
        <v>19.43</v>
      </c>
      <c r="D239">
        <f t="shared" si="12"/>
        <v>1.4621409921671047E-2</v>
      </c>
    </row>
    <row r="240" spans="2:4" x14ac:dyDescent="0.25">
      <c r="B240" s="12">
        <v>43731</v>
      </c>
      <c r="C240" s="18">
        <v>19.149999999999999</v>
      </c>
      <c r="D240">
        <f t="shared" si="12"/>
        <v>-7.9326878813792301E-2</v>
      </c>
    </row>
    <row r="241" spans="2:4" x14ac:dyDescent="0.25">
      <c r="B241" s="12">
        <v>43724</v>
      </c>
      <c r="C241" s="18">
        <v>20.799999</v>
      </c>
      <c r="D241">
        <f t="shared" si="12"/>
        <v>-4.1032824295397674E-2</v>
      </c>
    </row>
    <row r="242" spans="2:4" x14ac:dyDescent="0.25">
      <c r="B242" s="12">
        <v>43717</v>
      </c>
      <c r="C242" s="18">
        <v>21.690000999999999</v>
      </c>
      <c r="D242">
        <f t="shared" si="12"/>
        <v>3.5322194018033715E-2</v>
      </c>
    </row>
    <row r="243" spans="2:4" x14ac:dyDescent="0.25">
      <c r="B243" s="12">
        <v>43710</v>
      </c>
      <c r="C243" s="18">
        <v>20.950001</v>
      </c>
      <c r="D243">
        <f t="shared" si="12"/>
        <v>7.2116349620978681E-3</v>
      </c>
    </row>
    <row r="244" spans="2:4" x14ac:dyDescent="0.25">
      <c r="B244" s="12">
        <v>43703</v>
      </c>
      <c r="C244" s="18">
        <v>20.799999</v>
      </c>
      <c r="D244">
        <f t="shared" si="12"/>
        <v>5.7447839349262786E-2</v>
      </c>
    </row>
    <row r="245" spans="2:4" x14ac:dyDescent="0.25">
      <c r="B245" s="12">
        <v>43696</v>
      </c>
      <c r="C245" s="18">
        <v>19.670000000000002</v>
      </c>
      <c r="D245">
        <f t="shared" si="12"/>
        <v>-1.8463122831181455E-2</v>
      </c>
    </row>
    <row r="246" spans="2:4" x14ac:dyDescent="0.25">
      <c r="B246" s="12">
        <v>43689</v>
      </c>
      <c r="C246" s="18">
        <v>20.040001</v>
      </c>
      <c r="D246">
        <f t="shared" si="12"/>
        <v>-5.4590074441686065E-3</v>
      </c>
    </row>
    <row r="247" spans="2:4" x14ac:dyDescent="0.25">
      <c r="B247" s="12">
        <v>43682</v>
      </c>
      <c r="C247" s="18">
        <v>20.149999999999999</v>
      </c>
      <c r="D247">
        <f t="shared" si="12"/>
        <v>-3.8186203427866272E-2</v>
      </c>
    </row>
    <row r="248" spans="2:4" x14ac:dyDescent="0.25">
      <c r="B248" s="12">
        <v>43675</v>
      </c>
      <c r="C248" s="18">
        <v>20.950001</v>
      </c>
      <c r="D248">
        <f t="shared" si="12"/>
        <v>-0.12562596517637581</v>
      </c>
    </row>
    <row r="249" spans="2:4" x14ac:dyDescent="0.25">
      <c r="B249" s="12">
        <v>43668</v>
      </c>
      <c r="C249" s="18">
        <v>23.959999</v>
      </c>
      <c r="D249">
        <f t="shared" si="12"/>
        <v>-1.8837059787059851E-2</v>
      </c>
    </row>
    <row r="250" spans="2:4" x14ac:dyDescent="0.25">
      <c r="B250" s="12">
        <v>43661</v>
      </c>
      <c r="C250" s="18">
        <v>24.42</v>
      </c>
      <c r="D250">
        <f t="shared" si="12"/>
        <v>2.8210526315789464E-2</v>
      </c>
    </row>
    <row r="251" spans="2:4" x14ac:dyDescent="0.25">
      <c r="B251" s="12">
        <v>43654</v>
      </c>
      <c r="C251" s="18">
        <v>23.75</v>
      </c>
      <c r="D251">
        <f t="shared" si="12"/>
        <v>9.3497233595527529E-3</v>
      </c>
    </row>
    <row r="252" spans="2:4" x14ac:dyDescent="0.25">
      <c r="B252" s="12">
        <v>43647</v>
      </c>
      <c r="C252" s="18">
        <v>23.530000999999999</v>
      </c>
      <c r="D252">
        <f t="shared" si="12"/>
        <v>8.3333429251078561E-2</v>
      </c>
    </row>
    <row r="253" spans="2:4" x14ac:dyDescent="0.25">
      <c r="B253" s="12">
        <v>43640</v>
      </c>
      <c r="C253" s="18">
        <v>21.719999000000001</v>
      </c>
      <c r="D253">
        <f t="shared" si="12"/>
        <v>4.6252541801456992E-3</v>
      </c>
    </row>
    <row r="254" spans="2:4" x14ac:dyDescent="0.25">
      <c r="B254" s="12">
        <v>43633</v>
      </c>
      <c r="C254" s="18">
        <v>21.620000999999998</v>
      </c>
      <c r="D254">
        <f t="shared" si="12"/>
        <v>7.8842311435014301E-2</v>
      </c>
    </row>
    <row r="255" spans="2:4" x14ac:dyDescent="0.25">
      <c r="B255" s="12">
        <v>43626</v>
      </c>
      <c r="C255" s="18">
        <v>20.040001</v>
      </c>
      <c r="D255">
        <f t="shared" si="12"/>
        <v>3.4589569716594326E-2</v>
      </c>
    </row>
    <row r="256" spans="2:4" x14ac:dyDescent="0.25">
      <c r="B256" s="12">
        <v>43619</v>
      </c>
      <c r="C256" s="18">
        <v>19.370000999999998</v>
      </c>
      <c r="D256">
        <f t="shared" si="12"/>
        <v>3.6270468200541028E-3</v>
      </c>
    </row>
    <row r="257" spans="2:4" x14ac:dyDescent="0.25">
      <c r="B257" s="12">
        <v>43612</v>
      </c>
      <c r="C257" s="18">
        <v>19.299999</v>
      </c>
      <c r="D257">
        <f t="shared" si="12"/>
        <v>-6.082725356823615E-2</v>
      </c>
    </row>
    <row r="258" spans="2:4" x14ac:dyDescent="0.25">
      <c r="B258" s="12">
        <v>43605</v>
      </c>
      <c r="C258" s="18">
        <v>20.549999</v>
      </c>
      <c r="D258">
        <f t="shared" si="12"/>
        <v>2.9282088823816554E-3</v>
      </c>
    </row>
    <row r="259" spans="2:4" x14ac:dyDescent="0.25">
      <c r="B259" s="12">
        <v>43598</v>
      </c>
      <c r="C259" s="18">
        <v>20.49</v>
      </c>
      <c r="D259">
        <f t="shared" ref="D259:D322" si="13">C259/C260-1</f>
        <v>-7.7857744278026386E-2</v>
      </c>
    </row>
    <row r="260" spans="2:4" x14ac:dyDescent="0.25">
      <c r="B260" s="12">
        <v>43591</v>
      </c>
      <c r="C260" s="18">
        <v>22.219999000000001</v>
      </c>
      <c r="D260">
        <f t="shared" si="13"/>
        <v>-0.12277935254638761</v>
      </c>
    </row>
    <row r="261" spans="2:4" x14ac:dyDescent="0.25">
      <c r="B261" s="12">
        <v>43584</v>
      </c>
      <c r="C261" s="18">
        <v>25.33</v>
      </c>
      <c r="D261">
        <f t="shared" si="13"/>
        <v>-4.8459840403462073E-2</v>
      </c>
    </row>
    <row r="262" spans="2:4" x14ac:dyDescent="0.25">
      <c r="B262" s="12">
        <v>43577</v>
      </c>
      <c r="C262" s="18">
        <v>26.620000999999998</v>
      </c>
      <c r="D262">
        <f t="shared" si="13"/>
        <v>3.2183015425241601E-2</v>
      </c>
    </row>
    <row r="263" spans="2:4" x14ac:dyDescent="0.25">
      <c r="B263" s="12">
        <v>43570</v>
      </c>
      <c r="C263" s="18">
        <v>25.790001</v>
      </c>
      <c r="D263">
        <f t="shared" si="13"/>
        <v>5.0662899454403387E-3</v>
      </c>
    </row>
    <row r="264" spans="2:4" x14ac:dyDescent="0.25">
      <c r="B264" s="12">
        <v>43563</v>
      </c>
      <c r="C264" s="18">
        <v>25.66</v>
      </c>
      <c r="D264">
        <f t="shared" si="13"/>
        <v>2.231075697211149E-2</v>
      </c>
    </row>
    <row r="265" spans="2:4" x14ac:dyDescent="0.25">
      <c r="B265" s="12">
        <v>43556</v>
      </c>
      <c r="C265" s="18">
        <v>25.1</v>
      </c>
      <c r="D265">
        <f t="shared" si="13"/>
        <v>0.11111111111111116</v>
      </c>
    </row>
    <row r="266" spans="2:4" x14ac:dyDescent="0.25">
      <c r="B266" s="12">
        <v>43549</v>
      </c>
      <c r="C266" s="18">
        <v>22.59</v>
      </c>
      <c r="D266">
        <f t="shared" si="13"/>
        <v>4.4865816611201925E-2</v>
      </c>
    </row>
    <row r="267" spans="2:4" x14ac:dyDescent="0.25">
      <c r="B267" s="12">
        <v>43542</v>
      </c>
      <c r="C267" s="18">
        <v>21.620000999999998</v>
      </c>
      <c r="D267">
        <f t="shared" si="13"/>
        <v>-4.6316674018526793E-2</v>
      </c>
    </row>
    <row r="268" spans="2:4" x14ac:dyDescent="0.25">
      <c r="B268" s="12">
        <v>43535</v>
      </c>
      <c r="C268" s="18">
        <v>22.67</v>
      </c>
      <c r="D268">
        <f t="shared" si="13"/>
        <v>1.1601963409192395E-2</v>
      </c>
    </row>
    <row r="269" spans="2:4" x14ac:dyDescent="0.25">
      <c r="B269" s="12">
        <v>43528</v>
      </c>
      <c r="C269" s="18">
        <v>22.41</v>
      </c>
      <c r="D269">
        <f t="shared" si="13"/>
        <v>-2.9870129870129936E-2</v>
      </c>
    </row>
    <row r="270" spans="2:4" x14ac:dyDescent="0.25">
      <c r="B270" s="12">
        <v>43521</v>
      </c>
      <c r="C270" s="18">
        <v>23.1</v>
      </c>
      <c r="D270">
        <f t="shared" si="13"/>
        <v>-2.6138238875979769E-2</v>
      </c>
    </row>
    <row r="271" spans="2:4" x14ac:dyDescent="0.25">
      <c r="B271" s="12">
        <v>43514</v>
      </c>
      <c r="C271" s="18">
        <v>23.719999000000001</v>
      </c>
      <c r="D271">
        <f t="shared" si="13"/>
        <v>9.10763109475623E-2</v>
      </c>
    </row>
    <row r="272" spans="2:4" x14ac:dyDescent="0.25">
      <c r="B272" s="12">
        <v>43507</v>
      </c>
      <c r="C272" s="18">
        <v>21.74</v>
      </c>
      <c r="D272">
        <f t="shared" si="13"/>
        <v>-9.1158154459518581E-3</v>
      </c>
    </row>
    <row r="273" spans="2:4" x14ac:dyDescent="0.25">
      <c r="B273" s="12">
        <v>43500</v>
      </c>
      <c r="C273" s="18">
        <v>21.940000999999999</v>
      </c>
      <c r="D273">
        <f t="shared" si="13"/>
        <v>-9.4807674943566678E-3</v>
      </c>
    </row>
    <row r="274" spans="2:4" x14ac:dyDescent="0.25">
      <c r="B274" s="12">
        <v>43493</v>
      </c>
      <c r="C274" s="18">
        <v>22.15</v>
      </c>
      <c r="D274">
        <f t="shared" si="13"/>
        <v>2.3567514952288038E-2</v>
      </c>
    </row>
    <row r="275" spans="2:4" x14ac:dyDescent="0.25">
      <c r="B275" s="12">
        <v>43486</v>
      </c>
      <c r="C275" s="18">
        <v>21.639999</v>
      </c>
      <c r="D275">
        <f t="shared" si="13"/>
        <v>2.0754621662517847E-2</v>
      </c>
    </row>
    <row r="276" spans="2:4" x14ac:dyDescent="0.25">
      <c r="B276" s="12">
        <v>43479</v>
      </c>
      <c r="C276" s="18">
        <v>21.200001</v>
      </c>
      <c r="D276">
        <f t="shared" si="13"/>
        <v>7.3417772151898708E-2</v>
      </c>
    </row>
    <row r="277" spans="2:4" x14ac:dyDescent="0.25">
      <c r="B277" s="12">
        <v>43472</v>
      </c>
      <c r="C277" s="18">
        <v>19.75</v>
      </c>
      <c r="D277">
        <f t="shared" si="13"/>
        <v>2.1199586349534671E-2</v>
      </c>
    </row>
    <row r="278" spans="2:4" x14ac:dyDescent="0.25">
      <c r="B278" s="12">
        <v>43465</v>
      </c>
      <c r="C278" s="18">
        <v>19.34</v>
      </c>
      <c r="D278">
        <f t="shared" si="13"/>
        <v>0.10388127853881279</v>
      </c>
    </row>
    <row r="279" spans="2:4" x14ac:dyDescent="0.25">
      <c r="B279" s="12">
        <v>43458</v>
      </c>
      <c r="C279" s="18">
        <v>17.52</v>
      </c>
      <c r="D279">
        <f t="shared" si="13"/>
        <v>4.910173358672254E-2</v>
      </c>
    </row>
    <row r="280" spans="2:4" x14ac:dyDescent="0.25">
      <c r="B280" s="12">
        <v>43451</v>
      </c>
      <c r="C280" s="18">
        <v>16.700001</v>
      </c>
      <c r="D280">
        <f t="shared" si="13"/>
        <v>-5.0056825938566418E-2</v>
      </c>
    </row>
    <row r="281" spans="2:4" x14ac:dyDescent="0.25">
      <c r="B281" s="12">
        <v>43444</v>
      </c>
      <c r="C281" s="18">
        <v>17.579999999999998</v>
      </c>
      <c r="D281">
        <f t="shared" si="13"/>
        <v>3.1690080299877854E-2</v>
      </c>
    </row>
    <row r="282" spans="2:4" x14ac:dyDescent="0.25">
      <c r="B282" s="12">
        <v>43437</v>
      </c>
      <c r="C282" s="18">
        <v>17.040001</v>
      </c>
      <c r="D282">
        <f t="shared" si="13"/>
        <v>-5.7000498063088045E-2</v>
      </c>
    </row>
    <row r="283" spans="2:4" x14ac:dyDescent="0.25">
      <c r="B283" s="12">
        <v>43430</v>
      </c>
      <c r="C283" s="18">
        <v>18.07</v>
      </c>
      <c r="D283">
        <f t="shared" si="13"/>
        <v>6.4820333813808695E-2</v>
      </c>
    </row>
    <row r="284" spans="2:4" x14ac:dyDescent="0.25">
      <c r="B284" s="12">
        <v>43423</v>
      </c>
      <c r="C284" s="18">
        <v>16.969999000000001</v>
      </c>
      <c r="D284">
        <f t="shared" si="13"/>
        <v>2.9550236406619135E-3</v>
      </c>
    </row>
    <row r="285" spans="2:4" x14ac:dyDescent="0.25">
      <c r="B285" s="12">
        <v>43416</v>
      </c>
      <c r="C285" s="18">
        <v>16.920000000000002</v>
      </c>
      <c r="D285">
        <f t="shared" si="13"/>
        <v>8.4615384615384759E-2</v>
      </c>
    </row>
    <row r="286" spans="2:4" x14ac:dyDescent="0.25">
      <c r="B286" s="12">
        <v>43409</v>
      </c>
      <c r="C286" s="18">
        <v>15.6</v>
      </c>
      <c r="D286">
        <f t="shared" si="13"/>
        <v>-0.16666662215099481</v>
      </c>
    </row>
    <row r="287" spans="2:4" x14ac:dyDescent="0.25">
      <c r="B287" s="12">
        <v>43402</v>
      </c>
      <c r="C287" s="18">
        <v>18.719999000000001</v>
      </c>
      <c r="D287">
        <f t="shared" si="13"/>
        <v>0.13180156397814002</v>
      </c>
    </row>
    <row r="288" spans="2:4" x14ac:dyDescent="0.25">
      <c r="B288" s="12">
        <v>43395</v>
      </c>
      <c r="C288" s="18">
        <v>16.540001</v>
      </c>
      <c r="D288">
        <f t="shared" si="13"/>
        <v>-6.9741278417250863E-2</v>
      </c>
    </row>
    <row r="289" spans="2:4" x14ac:dyDescent="0.25">
      <c r="B289" s="12">
        <v>43388</v>
      </c>
      <c r="C289" s="18">
        <v>17.780000999999999</v>
      </c>
      <c r="D289">
        <f t="shared" si="13"/>
        <v>-5.6263216560509588E-2</v>
      </c>
    </row>
    <row r="290" spans="2:4" x14ac:dyDescent="0.25">
      <c r="B290" s="12">
        <v>43381</v>
      </c>
      <c r="C290" s="18">
        <v>18.84</v>
      </c>
      <c r="D290">
        <f t="shared" si="13"/>
        <v>-4.9445005045408719E-2</v>
      </c>
    </row>
    <row r="291" spans="2:4" x14ac:dyDescent="0.25">
      <c r="B291" s="12">
        <v>43374</v>
      </c>
      <c r="C291" s="18">
        <v>19.82</v>
      </c>
      <c r="D291">
        <f t="shared" si="13"/>
        <v>-6.2884160756501051E-2</v>
      </c>
    </row>
    <row r="292" spans="2:4" x14ac:dyDescent="0.25">
      <c r="B292" s="12">
        <v>43367</v>
      </c>
      <c r="C292" s="18">
        <v>21.15</v>
      </c>
      <c r="D292">
        <f t="shared" si="13"/>
        <v>-4.1685545990031825E-2</v>
      </c>
    </row>
    <row r="293" spans="2:4" x14ac:dyDescent="0.25">
      <c r="B293" s="12">
        <v>43360</v>
      </c>
      <c r="C293" s="18">
        <v>22.07</v>
      </c>
      <c r="D293">
        <f t="shared" si="13"/>
        <v>5.9021113243761913E-2</v>
      </c>
    </row>
    <row r="294" spans="2:4" x14ac:dyDescent="0.25">
      <c r="B294" s="12">
        <v>43353</v>
      </c>
      <c r="C294" s="18">
        <v>20.84</v>
      </c>
      <c r="D294">
        <f t="shared" si="13"/>
        <v>-1.4191060273938461E-2</v>
      </c>
    </row>
    <row r="295" spans="2:4" x14ac:dyDescent="0.25">
      <c r="B295" s="12">
        <v>43346</v>
      </c>
      <c r="C295" s="18">
        <v>21.139999</v>
      </c>
      <c r="D295">
        <f t="shared" si="13"/>
        <v>-0.11474037331408604</v>
      </c>
    </row>
    <row r="296" spans="2:4" x14ac:dyDescent="0.25">
      <c r="B296" s="12">
        <v>43339</v>
      </c>
      <c r="C296" s="18">
        <v>23.879999000000002</v>
      </c>
      <c r="D296">
        <f t="shared" si="13"/>
        <v>1.5737941301573688E-2</v>
      </c>
    </row>
    <row r="297" spans="2:4" x14ac:dyDescent="0.25">
      <c r="B297" s="12">
        <v>43332</v>
      </c>
      <c r="C297" s="18">
        <v>23.51</v>
      </c>
      <c r="D297">
        <f t="shared" si="13"/>
        <v>6.3800904977375561E-2</v>
      </c>
    </row>
    <row r="298" spans="2:4" x14ac:dyDescent="0.25">
      <c r="B298" s="12">
        <v>43325</v>
      </c>
      <c r="C298" s="18">
        <v>22.1</v>
      </c>
      <c r="D298">
        <f t="shared" si="13"/>
        <v>-2.1257750221434724E-2</v>
      </c>
    </row>
    <row r="299" spans="2:4" x14ac:dyDescent="0.25">
      <c r="B299" s="12">
        <v>43318</v>
      </c>
      <c r="C299" s="18">
        <v>22.58</v>
      </c>
      <c r="D299">
        <f t="shared" si="13"/>
        <v>-4.5243128964059243E-2</v>
      </c>
    </row>
    <row r="300" spans="2:4" x14ac:dyDescent="0.25">
      <c r="B300" s="12">
        <v>43311</v>
      </c>
      <c r="C300" s="18">
        <v>23.65</v>
      </c>
      <c r="D300">
        <f t="shared" si="13"/>
        <v>-2.5144270403957281E-2</v>
      </c>
    </row>
    <row r="301" spans="2:4" x14ac:dyDescent="0.25">
      <c r="B301" s="12">
        <v>43304</v>
      </c>
      <c r="C301" s="18">
        <v>24.26</v>
      </c>
      <c r="D301">
        <f t="shared" si="13"/>
        <v>-3.6960985626283138E-3</v>
      </c>
    </row>
    <row r="302" spans="2:4" x14ac:dyDescent="0.25">
      <c r="B302" s="12">
        <v>43297</v>
      </c>
      <c r="C302" s="18">
        <v>24.35</v>
      </c>
      <c r="D302">
        <f t="shared" si="13"/>
        <v>-2.2480931352870326E-2</v>
      </c>
    </row>
    <row r="303" spans="2:4" x14ac:dyDescent="0.25">
      <c r="B303" s="12">
        <v>43290</v>
      </c>
      <c r="C303" s="18">
        <v>24.91</v>
      </c>
      <c r="D303">
        <f t="shared" si="13"/>
        <v>2.8180354267310914E-3</v>
      </c>
    </row>
    <row r="304" spans="2:4" x14ac:dyDescent="0.25">
      <c r="B304" s="12">
        <v>43283</v>
      </c>
      <c r="C304" s="18">
        <v>24.84</v>
      </c>
      <c r="D304">
        <f t="shared" si="13"/>
        <v>-0.11285714285714288</v>
      </c>
    </row>
    <row r="305" spans="2:4" x14ac:dyDescent="0.25">
      <c r="B305" s="12">
        <v>43276</v>
      </c>
      <c r="C305" s="18">
        <v>28</v>
      </c>
      <c r="D305">
        <f t="shared" si="13"/>
        <v>-6.3858241390839177E-2</v>
      </c>
    </row>
    <row r="306" spans="2:4" x14ac:dyDescent="0.25">
      <c r="B306" s="12">
        <v>43269</v>
      </c>
      <c r="C306" s="18">
        <v>29.91</v>
      </c>
      <c r="D306">
        <f t="shared" si="13"/>
        <v>7.070673162603569E-3</v>
      </c>
    </row>
    <row r="307" spans="2:4" x14ac:dyDescent="0.25">
      <c r="B307" s="12">
        <v>43262</v>
      </c>
      <c r="C307" s="18">
        <v>29.700001</v>
      </c>
      <c r="D307">
        <f t="shared" si="13"/>
        <v>1.686374367622312E-3</v>
      </c>
    </row>
    <row r="308" spans="2:4" x14ac:dyDescent="0.25">
      <c r="B308" s="12">
        <v>43255</v>
      </c>
      <c r="C308" s="18">
        <v>29.65</v>
      </c>
      <c r="D308">
        <f t="shared" si="13"/>
        <v>-8.2327481203111064E-2</v>
      </c>
    </row>
    <row r="309" spans="2:4" x14ac:dyDescent="0.25">
      <c r="B309" s="12">
        <v>43248</v>
      </c>
      <c r="C309" s="18">
        <v>32.310001</v>
      </c>
      <c r="D309">
        <f t="shared" si="13"/>
        <v>-4.621010616790322E-3</v>
      </c>
    </row>
    <row r="310" spans="2:4" x14ac:dyDescent="0.25">
      <c r="B310" s="12">
        <v>43241</v>
      </c>
      <c r="C310" s="18">
        <v>32.459999000000003</v>
      </c>
      <c r="D310">
        <f t="shared" si="13"/>
        <v>5.6984697394487194E-2</v>
      </c>
    </row>
    <row r="311" spans="2:4" x14ac:dyDescent="0.25">
      <c r="B311" s="12">
        <v>43234</v>
      </c>
      <c r="C311" s="18">
        <v>30.709999</v>
      </c>
      <c r="D311">
        <f t="shared" si="13"/>
        <v>-2.2597103755569781E-2</v>
      </c>
    </row>
    <row r="312" spans="2:4" x14ac:dyDescent="0.25">
      <c r="B312" s="12">
        <v>43227</v>
      </c>
      <c r="C312" s="18">
        <v>31.42</v>
      </c>
      <c r="D312">
        <f t="shared" si="13"/>
        <v>-3.6787217559387408E-2</v>
      </c>
    </row>
    <row r="313" spans="2:4" x14ac:dyDescent="0.25">
      <c r="B313" s="12">
        <v>43220</v>
      </c>
      <c r="C313" s="18">
        <v>32.619999</v>
      </c>
      <c r="D313">
        <f t="shared" si="13"/>
        <v>6.9157620452310553E-2</v>
      </c>
    </row>
    <row r="314" spans="2:4" x14ac:dyDescent="0.25">
      <c r="B314" s="12">
        <v>43213</v>
      </c>
      <c r="C314" s="18">
        <v>30.51</v>
      </c>
      <c r="D314">
        <f t="shared" si="13"/>
        <v>-2.8653295128939771E-2</v>
      </c>
    </row>
    <row r="315" spans="2:4" x14ac:dyDescent="0.25">
      <c r="B315" s="12">
        <v>43206</v>
      </c>
      <c r="C315" s="18">
        <v>31.41</v>
      </c>
      <c r="D315">
        <f t="shared" si="13"/>
        <v>1.6833959755065075E-2</v>
      </c>
    </row>
    <row r="316" spans="2:4" x14ac:dyDescent="0.25">
      <c r="B316" s="12">
        <v>43199</v>
      </c>
      <c r="C316" s="18">
        <v>30.889999</v>
      </c>
      <c r="D316">
        <f t="shared" si="13"/>
        <v>8.8826151257449748E-2</v>
      </c>
    </row>
    <row r="317" spans="2:4" x14ac:dyDescent="0.25">
      <c r="B317" s="12">
        <v>43192</v>
      </c>
      <c r="C317" s="18">
        <v>28.370000999999998</v>
      </c>
      <c r="D317">
        <f t="shared" si="13"/>
        <v>-2.1048964803312642E-2</v>
      </c>
    </row>
    <row r="318" spans="2:4" x14ac:dyDescent="0.25">
      <c r="B318" s="12">
        <v>43185</v>
      </c>
      <c r="C318" s="18">
        <v>28.98</v>
      </c>
      <c r="D318">
        <f t="shared" si="13"/>
        <v>6.819023472872221E-2</v>
      </c>
    </row>
    <row r="319" spans="2:4" x14ac:dyDescent="0.25">
      <c r="B319" s="12">
        <v>43178</v>
      </c>
      <c r="C319" s="18">
        <v>27.129999000000002</v>
      </c>
      <c r="D319">
        <f t="shared" si="13"/>
        <v>-1.1657631633601673E-2</v>
      </c>
    </row>
    <row r="320" spans="2:4" x14ac:dyDescent="0.25">
      <c r="B320" s="12">
        <v>43171</v>
      </c>
      <c r="C320" s="18">
        <v>27.450001</v>
      </c>
      <c r="D320">
        <f t="shared" si="13"/>
        <v>-3.616569522471913E-2</v>
      </c>
    </row>
    <row r="321" spans="2:4" x14ac:dyDescent="0.25">
      <c r="B321" s="12">
        <v>43164</v>
      </c>
      <c r="C321" s="18">
        <v>28.48</v>
      </c>
      <c r="D321">
        <f t="shared" si="13"/>
        <v>7.4716981132075588E-2</v>
      </c>
    </row>
    <row r="322" spans="2:4" x14ac:dyDescent="0.25">
      <c r="B322" s="12">
        <v>43157</v>
      </c>
      <c r="C322" s="18">
        <v>26.5</v>
      </c>
      <c r="D322">
        <f t="shared" si="13"/>
        <v>-6.2610541209762949E-2</v>
      </c>
    </row>
    <row r="323" spans="2:4" x14ac:dyDescent="0.25">
      <c r="B323" s="12">
        <v>43150</v>
      </c>
      <c r="C323" s="18">
        <v>28.27</v>
      </c>
      <c r="D323">
        <f t="shared" ref="D323:D386" si="14">C323/C324-1</f>
        <v>4.6197940518761804E-3</v>
      </c>
    </row>
    <row r="324" spans="2:4" x14ac:dyDescent="0.25">
      <c r="B324" s="12">
        <v>43143</v>
      </c>
      <c r="C324" s="18">
        <v>28.139999</v>
      </c>
      <c r="D324">
        <f t="shared" si="14"/>
        <v>6.7931650853889858E-2</v>
      </c>
    </row>
    <row r="325" spans="2:4" x14ac:dyDescent="0.25">
      <c r="B325" s="12">
        <v>43136</v>
      </c>
      <c r="C325" s="18">
        <v>26.35</v>
      </c>
      <c r="D325">
        <f t="shared" si="14"/>
        <v>-8.602150537634401E-2</v>
      </c>
    </row>
    <row r="326" spans="2:4" x14ac:dyDescent="0.25">
      <c r="B326" s="12">
        <v>43129</v>
      </c>
      <c r="C326" s="18">
        <v>28.83</v>
      </c>
      <c r="D326">
        <f t="shared" si="14"/>
        <v>1.2644924926059842E-2</v>
      </c>
    </row>
    <row r="327" spans="2:4" x14ac:dyDescent="0.25">
      <c r="B327" s="12">
        <v>43122</v>
      </c>
      <c r="C327" s="18">
        <v>28.469999000000001</v>
      </c>
      <c r="D327">
        <f t="shared" si="14"/>
        <v>-2.3997291738087068E-2</v>
      </c>
    </row>
    <row r="328" spans="2:4" x14ac:dyDescent="0.25">
      <c r="B328" s="12">
        <v>43115</v>
      </c>
      <c r="C328" s="18">
        <v>29.17</v>
      </c>
      <c r="D328">
        <f t="shared" si="14"/>
        <v>7.9970381340244368E-2</v>
      </c>
    </row>
    <row r="329" spans="2:4" x14ac:dyDescent="0.25">
      <c r="B329" s="12">
        <v>43108</v>
      </c>
      <c r="C329" s="18">
        <v>27.01</v>
      </c>
      <c r="D329">
        <f t="shared" si="14"/>
        <v>-2.6666666666666616E-2</v>
      </c>
    </row>
    <row r="330" spans="2:4" x14ac:dyDescent="0.25">
      <c r="B330" s="12">
        <v>43101</v>
      </c>
      <c r="C330" s="18">
        <v>27.75</v>
      </c>
      <c r="D330">
        <f t="shared" si="14"/>
        <v>-4.4421520508900803E-2</v>
      </c>
    </row>
    <row r="331" spans="2:4" x14ac:dyDescent="0.25">
      <c r="B331" s="12">
        <v>43094</v>
      </c>
      <c r="C331" s="18">
        <v>29.040001</v>
      </c>
      <c r="D331">
        <f t="shared" si="14"/>
        <v>2.0379550962036141E-2</v>
      </c>
    </row>
    <row r="332" spans="2:4" x14ac:dyDescent="0.25">
      <c r="B332" s="12">
        <v>43087</v>
      </c>
      <c r="C332" s="18">
        <v>28.459999</v>
      </c>
      <c r="D332">
        <f t="shared" si="14"/>
        <v>5.2125695087826163E-2</v>
      </c>
    </row>
    <row r="333" spans="2:4" x14ac:dyDescent="0.25">
      <c r="B333" s="12">
        <v>43080</v>
      </c>
      <c r="C333" s="18">
        <v>27.049999</v>
      </c>
      <c r="D333">
        <f t="shared" si="14"/>
        <v>4.6421624758220537E-2</v>
      </c>
    </row>
    <row r="334" spans="2:4" x14ac:dyDescent="0.25">
      <c r="B334" s="12">
        <v>43073</v>
      </c>
      <c r="C334" s="18">
        <v>25.85</v>
      </c>
      <c r="D334">
        <f t="shared" si="14"/>
        <v>-2.673189106671281E-2</v>
      </c>
    </row>
    <row r="335" spans="2:4" x14ac:dyDescent="0.25">
      <c r="B335" s="12">
        <v>43066</v>
      </c>
      <c r="C335" s="18">
        <v>26.559999000000001</v>
      </c>
      <c r="D335">
        <f t="shared" si="14"/>
        <v>2.2641132075471582E-3</v>
      </c>
    </row>
    <row r="336" spans="2:4" x14ac:dyDescent="0.25">
      <c r="B336" s="12">
        <v>43059</v>
      </c>
      <c r="C336" s="18">
        <v>26.5</v>
      </c>
      <c r="D336">
        <f t="shared" si="14"/>
        <v>4.1257326473189471E-2</v>
      </c>
    </row>
    <row r="337" spans="2:4" x14ac:dyDescent="0.25">
      <c r="B337" s="12">
        <v>43052</v>
      </c>
      <c r="C337" s="18">
        <v>25.450001</v>
      </c>
      <c r="D337">
        <f t="shared" si="14"/>
        <v>9.9206345269589047E-3</v>
      </c>
    </row>
    <row r="338" spans="2:4" x14ac:dyDescent="0.25">
      <c r="B338" s="12">
        <v>43045</v>
      </c>
      <c r="C338" s="18">
        <v>25.200001</v>
      </c>
      <c r="D338">
        <f t="shared" si="14"/>
        <v>-2.7402508683905813E-2</v>
      </c>
    </row>
    <row r="339" spans="2:4" x14ac:dyDescent="0.25">
      <c r="B339" s="12">
        <v>43038</v>
      </c>
      <c r="C339" s="18">
        <v>25.91</v>
      </c>
      <c r="D339">
        <f t="shared" si="14"/>
        <v>0.11297246078297007</v>
      </c>
    </row>
    <row r="340" spans="2:4" x14ac:dyDescent="0.25">
      <c r="B340" s="12">
        <v>43031</v>
      </c>
      <c r="C340" s="18">
        <v>23.280000999999999</v>
      </c>
      <c r="D340">
        <f t="shared" si="14"/>
        <v>-2.6348766206608198E-2</v>
      </c>
    </row>
    <row r="341" spans="2:4" x14ac:dyDescent="0.25">
      <c r="B341" s="12">
        <v>43024</v>
      </c>
      <c r="C341" s="18">
        <v>23.91</v>
      </c>
      <c r="D341">
        <f t="shared" si="14"/>
        <v>8.860716925708223E-3</v>
      </c>
    </row>
    <row r="342" spans="2:4" x14ac:dyDescent="0.25">
      <c r="B342" s="12">
        <v>43017</v>
      </c>
      <c r="C342" s="18">
        <v>23.700001</v>
      </c>
      <c r="D342">
        <f t="shared" si="14"/>
        <v>5.5155282138310557E-3</v>
      </c>
    </row>
    <row r="343" spans="2:4" x14ac:dyDescent="0.25">
      <c r="B343" s="12">
        <v>43010</v>
      </c>
      <c r="C343" s="18">
        <v>23.57</v>
      </c>
      <c r="D343">
        <f t="shared" si="14"/>
        <v>-2.280269391365275E-2</v>
      </c>
    </row>
    <row r="344" spans="2:4" x14ac:dyDescent="0.25">
      <c r="B344" s="12">
        <v>43003</v>
      </c>
      <c r="C344" s="18">
        <v>24.120000999999998</v>
      </c>
      <c r="D344">
        <f t="shared" si="14"/>
        <v>2.5074372075037266E-2</v>
      </c>
    </row>
    <row r="345" spans="2:4" x14ac:dyDescent="0.25">
      <c r="B345" s="12">
        <v>42996</v>
      </c>
      <c r="C345" s="18">
        <v>23.530000999999999</v>
      </c>
      <c r="D345">
        <f t="shared" si="14"/>
        <v>4.1150486725663571E-2</v>
      </c>
    </row>
    <row r="346" spans="2:4" x14ac:dyDescent="0.25">
      <c r="B346" s="12">
        <v>42989</v>
      </c>
      <c r="C346" s="18">
        <v>22.6</v>
      </c>
      <c r="D346">
        <f t="shared" si="14"/>
        <v>-1.0507880910682998E-2</v>
      </c>
    </row>
    <row r="347" spans="2:4" x14ac:dyDescent="0.25">
      <c r="B347" s="12">
        <v>42982</v>
      </c>
      <c r="C347" s="18">
        <v>22.84</v>
      </c>
      <c r="D347">
        <f t="shared" si="14"/>
        <v>2.8828782485190052E-2</v>
      </c>
    </row>
    <row r="348" spans="2:4" x14ac:dyDescent="0.25">
      <c r="B348" s="12">
        <v>42975</v>
      </c>
      <c r="C348" s="18">
        <v>22.200001</v>
      </c>
      <c r="D348">
        <f t="shared" si="14"/>
        <v>6.4748249400479629E-2</v>
      </c>
    </row>
    <row r="349" spans="2:4" x14ac:dyDescent="0.25">
      <c r="B349" s="12">
        <v>42968</v>
      </c>
      <c r="C349" s="18">
        <v>20.85</v>
      </c>
      <c r="D349">
        <f t="shared" si="14"/>
        <v>1.0174467547212629E-2</v>
      </c>
    </row>
    <row r="350" spans="2:4" x14ac:dyDescent="0.25">
      <c r="B350" s="12">
        <v>42961</v>
      </c>
      <c r="C350" s="18">
        <v>20.639999</v>
      </c>
      <c r="D350">
        <f t="shared" si="14"/>
        <v>2.6865621890547198E-2</v>
      </c>
    </row>
    <row r="351" spans="2:4" x14ac:dyDescent="0.25">
      <c r="B351" s="12">
        <v>42954</v>
      </c>
      <c r="C351" s="18">
        <v>20.100000000000001</v>
      </c>
      <c r="D351">
        <f t="shared" si="14"/>
        <v>-6.9169960474306791E-3</v>
      </c>
    </row>
    <row r="352" spans="2:4" x14ac:dyDescent="0.25">
      <c r="B352" s="12">
        <v>42947</v>
      </c>
      <c r="C352" s="18">
        <v>20.239999999999998</v>
      </c>
      <c r="D352">
        <f t="shared" si="14"/>
        <v>-3.9370078740158521E-3</v>
      </c>
    </row>
    <row r="353" spans="2:4" x14ac:dyDescent="0.25">
      <c r="B353" s="12">
        <v>42940</v>
      </c>
      <c r="C353" s="18">
        <v>20.32</v>
      </c>
      <c r="D353">
        <f t="shared" si="14"/>
        <v>-6.6176470588235392E-2</v>
      </c>
    </row>
    <row r="354" spans="2:4" x14ac:dyDescent="0.25">
      <c r="B354" s="12">
        <v>42933</v>
      </c>
      <c r="C354" s="18">
        <v>21.76</v>
      </c>
      <c r="D354">
        <f t="shared" si="14"/>
        <v>2.6415045923818603E-2</v>
      </c>
    </row>
    <row r="355" spans="2:4" x14ac:dyDescent="0.25">
      <c r="B355" s="12">
        <v>42926</v>
      </c>
      <c r="C355" s="18">
        <v>21.200001</v>
      </c>
      <c r="D355">
        <f t="shared" si="14"/>
        <v>-2.2140175276752716E-2</v>
      </c>
    </row>
    <row r="356" spans="2:4" x14ac:dyDescent="0.25">
      <c r="B356" s="12">
        <v>42919</v>
      </c>
      <c r="C356" s="18">
        <v>21.68</v>
      </c>
      <c r="D356">
        <f t="shared" si="14"/>
        <v>-3.4298483995613194E-2</v>
      </c>
    </row>
    <row r="357" spans="2:4" x14ac:dyDescent="0.25">
      <c r="B357" s="12">
        <v>42912</v>
      </c>
      <c r="C357" s="18">
        <v>22.450001</v>
      </c>
      <c r="D357">
        <f t="shared" si="14"/>
        <v>-4.5898850578034334E-2</v>
      </c>
    </row>
    <row r="358" spans="2:4" x14ac:dyDescent="0.25">
      <c r="B358" s="12">
        <v>42905</v>
      </c>
      <c r="C358" s="18">
        <v>23.530000999999999</v>
      </c>
      <c r="D358">
        <f t="shared" si="14"/>
        <v>3.6563875041238925E-2</v>
      </c>
    </row>
    <row r="359" spans="2:4" x14ac:dyDescent="0.25">
      <c r="B359" s="12">
        <v>42898</v>
      </c>
      <c r="C359" s="18">
        <v>22.700001</v>
      </c>
      <c r="D359">
        <f t="shared" si="14"/>
        <v>7.5454945607860147E-3</v>
      </c>
    </row>
    <row r="360" spans="2:4" x14ac:dyDescent="0.25">
      <c r="B360" s="12">
        <v>42891</v>
      </c>
      <c r="C360" s="18">
        <v>22.530000999999999</v>
      </c>
      <c r="D360">
        <f t="shared" si="14"/>
        <v>3.5634742287984356E-3</v>
      </c>
    </row>
    <row r="361" spans="2:4" x14ac:dyDescent="0.25">
      <c r="B361" s="12">
        <v>42884</v>
      </c>
      <c r="C361" s="18">
        <v>22.450001</v>
      </c>
      <c r="D361">
        <f t="shared" si="14"/>
        <v>2.2779042242412562E-2</v>
      </c>
    </row>
    <row r="362" spans="2:4" x14ac:dyDescent="0.25">
      <c r="B362" s="12">
        <v>42877</v>
      </c>
      <c r="C362" s="18">
        <v>21.950001</v>
      </c>
      <c r="D362">
        <f t="shared" si="14"/>
        <v>4.0284407582938275E-2</v>
      </c>
    </row>
    <row r="363" spans="2:4" x14ac:dyDescent="0.25">
      <c r="B363" s="12">
        <v>42870</v>
      </c>
      <c r="C363" s="18">
        <v>21.1</v>
      </c>
      <c r="D363">
        <f t="shared" si="14"/>
        <v>-4.4384057971014301E-2</v>
      </c>
    </row>
    <row r="364" spans="2:4" x14ac:dyDescent="0.25">
      <c r="B364" s="12">
        <v>42863</v>
      </c>
      <c r="C364" s="18">
        <v>22.08</v>
      </c>
      <c r="D364">
        <f t="shared" si="14"/>
        <v>-1.1638316920322356E-2</v>
      </c>
    </row>
    <row r="365" spans="2:4" x14ac:dyDescent="0.25">
      <c r="B365" s="12">
        <v>42856</v>
      </c>
      <c r="C365" s="18">
        <v>22.34</v>
      </c>
      <c r="D365">
        <f t="shared" si="14"/>
        <v>1.7767607390997364E-2</v>
      </c>
    </row>
    <row r="366" spans="2:4" x14ac:dyDescent="0.25">
      <c r="B366" s="12">
        <v>42849</v>
      </c>
      <c r="C366" s="18">
        <v>21.950001</v>
      </c>
      <c r="D366">
        <f t="shared" si="14"/>
        <v>6.8126621320030223E-2</v>
      </c>
    </row>
    <row r="367" spans="2:4" x14ac:dyDescent="0.25">
      <c r="B367" s="12">
        <v>42842</v>
      </c>
      <c r="C367" s="18">
        <v>20.549999</v>
      </c>
      <c r="D367">
        <f t="shared" si="14"/>
        <v>3.840313095486958E-2</v>
      </c>
    </row>
    <row r="368" spans="2:4" x14ac:dyDescent="0.25">
      <c r="B368" s="12">
        <v>42835</v>
      </c>
      <c r="C368" s="18">
        <v>19.790001</v>
      </c>
      <c r="D368">
        <f t="shared" si="14"/>
        <v>1.8528100874935616E-2</v>
      </c>
    </row>
    <row r="369" spans="2:4" x14ac:dyDescent="0.25">
      <c r="B369" s="12">
        <v>42828</v>
      </c>
      <c r="C369" s="18">
        <v>19.43</v>
      </c>
      <c r="D369">
        <f t="shared" si="14"/>
        <v>4.8004258467947203E-2</v>
      </c>
    </row>
    <row r="370" spans="2:4" x14ac:dyDescent="0.25">
      <c r="B370" s="12">
        <v>42821</v>
      </c>
      <c r="C370" s="18">
        <v>18.540001</v>
      </c>
      <c r="D370">
        <f t="shared" si="14"/>
        <v>-9.6152782914145085E-3</v>
      </c>
    </row>
    <row r="371" spans="2:4" x14ac:dyDescent="0.25">
      <c r="B371" s="12">
        <v>42814</v>
      </c>
      <c r="C371" s="18">
        <v>18.719999000000001</v>
      </c>
      <c r="D371">
        <f t="shared" si="14"/>
        <v>9.1644209792141051E-3</v>
      </c>
    </row>
    <row r="372" spans="2:4" x14ac:dyDescent="0.25">
      <c r="B372" s="12">
        <v>42807</v>
      </c>
      <c r="C372" s="18">
        <v>18.549999</v>
      </c>
      <c r="D372">
        <f t="shared" si="14"/>
        <v>0.12424236363636365</v>
      </c>
    </row>
    <row r="373" spans="2:4" x14ac:dyDescent="0.25">
      <c r="B373" s="12">
        <v>42800</v>
      </c>
      <c r="C373" s="18">
        <v>16.5</v>
      </c>
      <c r="D373">
        <f t="shared" si="14"/>
        <v>-2.6548729997125098E-2</v>
      </c>
    </row>
    <row r="374" spans="2:4" x14ac:dyDescent="0.25">
      <c r="B374" s="12">
        <v>42793</v>
      </c>
      <c r="C374" s="18">
        <v>16.950001</v>
      </c>
      <c r="D374">
        <f t="shared" si="14"/>
        <v>5.5417313537815316E-2</v>
      </c>
    </row>
    <row r="375" spans="2:4" x14ac:dyDescent="0.25">
      <c r="B375" s="12">
        <v>42786</v>
      </c>
      <c r="C375" s="18">
        <v>16.059999000000001</v>
      </c>
      <c r="D375">
        <f t="shared" si="14"/>
        <v>-5.4738140082401299E-2</v>
      </c>
    </row>
    <row r="376" spans="2:4" x14ac:dyDescent="0.25">
      <c r="B376" s="12">
        <v>42779</v>
      </c>
      <c r="C376" s="18">
        <v>16.989999999999998</v>
      </c>
      <c r="D376">
        <f t="shared" si="14"/>
        <v>6.5166473054885099E-3</v>
      </c>
    </row>
    <row r="377" spans="2:4" x14ac:dyDescent="0.25">
      <c r="B377" s="12">
        <v>42772</v>
      </c>
      <c r="C377" s="18">
        <v>16.879999000000002</v>
      </c>
      <c r="D377">
        <f t="shared" si="14"/>
        <v>2.8014555420219134E-2</v>
      </c>
    </row>
    <row r="378" spans="2:4" x14ac:dyDescent="0.25">
      <c r="B378" s="12">
        <v>42765</v>
      </c>
      <c r="C378" s="18">
        <v>16.420000000000002</v>
      </c>
      <c r="D378">
        <f t="shared" si="14"/>
        <v>-4.8667439165701043E-2</v>
      </c>
    </row>
    <row r="379" spans="2:4" x14ac:dyDescent="0.25">
      <c r="B379" s="12">
        <v>42758</v>
      </c>
      <c r="C379" s="18">
        <v>17.260000000000002</v>
      </c>
      <c r="D379">
        <f t="shared" si="14"/>
        <v>4.2900365129931561E-2</v>
      </c>
    </row>
    <row r="380" spans="2:4" x14ac:dyDescent="0.25">
      <c r="B380" s="12">
        <v>42751</v>
      </c>
      <c r="C380" s="18">
        <v>16.549999</v>
      </c>
      <c r="D380">
        <f t="shared" si="14"/>
        <v>-4.2245483666349282E-2</v>
      </c>
    </row>
    <row r="381" spans="2:4" x14ac:dyDescent="0.25">
      <c r="B381" s="12">
        <v>42744</v>
      </c>
      <c r="C381" s="18">
        <v>17.280000999999999</v>
      </c>
      <c r="D381">
        <f t="shared" si="14"/>
        <v>9.0220883280756947E-2</v>
      </c>
    </row>
    <row r="382" spans="2:4" x14ac:dyDescent="0.25">
      <c r="B382" s="12">
        <v>42737</v>
      </c>
      <c r="C382" s="18">
        <v>15.85</v>
      </c>
      <c r="D382">
        <f t="shared" si="14"/>
        <v>-3.1446540880503138E-3</v>
      </c>
    </row>
    <row r="383" spans="2:4" x14ac:dyDescent="0.25">
      <c r="B383" s="12">
        <v>42730</v>
      </c>
      <c r="C383" s="18">
        <v>15.9</v>
      </c>
      <c r="D383">
        <f t="shared" si="14"/>
        <v>1.40306122448981E-2</v>
      </c>
    </row>
    <row r="384" spans="2:4" x14ac:dyDescent="0.25">
      <c r="B384" s="12">
        <v>42723</v>
      </c>
      <c r="C384" s="18">
        <v>15.68</v>
      </c>
      <c r="D384">
        <f t="shared" si="14"/>
        <v>-2.669155638165388E-2</v>
      </c>
    </row>
    <row r="385" spans="2:4" x14ac:dyDescent="0.25">
      <c r="B385" s="12">
        <v>42716</v>
      </c>
      <c r="C385" s="18">
        <v>16.110001</v>
      </c>
      <c r="D385">
        <f t="shared" si="14"/>
        <v>-5.4022310392113249E-2</v>
      </c>
    </row>
    <row r="386" spans="2:4" x14ac:dyDescent="0.25">
      <c r="B386" s="12">
        <v>42709</v>
      </c>
      <c r="C386" s="18">
        <v>17.030000999999999</v>
      </c>
      <c r="D386">
        <f t="shared" si="14"/>
        <v>-9.318423358976391E-2</v>
      </c>
    </row>
    <row r="387" spans="2:4" x14ac:dyDescent="0.25">
      <c r="B387" s="12">
        <v>42702</v>
      </c>
      <c r="C387" s="18">
        <v>18.780000999999999</v>
      </c>
      <c r="D387">
        <f t="shared" ref="D387:D450" si="15">C387/C388-1</f>
        <v>-2.6942902950409575E-2</v>
      </c>
    </row>
    <row r="388" spans="2:4" x14ac:dyDescent="0.25">
      <c r="B388" s="12">
        <v>42695</v>
      </c>
      <c r="C388" s="18">
        <v>19.299999</v>
      </c>
      <c r="D388">
        <f t="shared" si="15"/>
        <v>2.7688922913262859E-2</v>
      </c>
    </row>
    <row r="389" spans="2:4" x14ac:dyDescent="0.25">
      <c r="B389" s="12">
        <v>42688</v>
      </c>
      <c r="C389" s="18">
        <v>18.780000999999999</v>
      </c>
      <c r="D389">
        <f t="shared" si="15"/>
        <v>0.10340781433607504</v>
      </c>
    </row>
    <row r="390" spans="2:4" x14ac:dyDescent="0.25">
      <c r="B390" s="12">
        <v>42681</v>
      </c>
      <c r="C390" s="18">
        <v>17.02</v>
      </c>
      <c r="D390">
        <f t="shared" si="15"/>
        <v>-3.295454545454557E-2</v>
      </c>
    </row>
    <row r="391" spans="2:4" x14ac:dyDescent="0.25">
      <c r="B391" s="12">
        <v>42674</v>
      </c>
      <c r="C391" s="18">
        <v>17.600000000000001</v>
      </c>
      <c r="D391">
        <f t="shared" si="15"/>
        <v>4.1420118343195478E-2</v>
      </c>
    </row>
    <row r="392" spans="2:4" x14ac:dyDescent="0.25">
      <c r="B392" s="12">
        <v>42667</v>
      </c>
      <c r="C392" s="18">
        <v>16.899999999999999</v>
      </c>
      <c r="D392">
        <f t="shared" si="15"/>
        <v>3.2376235041158496E-2</v>
      </c>
    </row>
    <row r="393" spans="2:4" x14ac:dyDescent="0.25">
      <c r="B393" s="12">
        <v>42660</v>
      </c>
      <c r="C393" s="18">
        <v>16.370000999999998</v>
      </c>
      <c r="D393">
        <f t="shared" si="15"/>
        <v>5.476810567010304E-2</v>
      </c>
    </row>
    <row r="394" spans="2:4" x14ac:dyDescent="0.25">
      <c r="B394" s="12">
        <v>42653</v>
      </c>
      <c r="C394" s="18">
        <v>15.52</v>
      </c>
      <c r="D394">
        <f t="shared" si="15"/>
        <v>-6.7867867867867804E-2</v>
      </c>
    </row>
    <row r="395" spans="2:4" x14ac:dyDescent="0.25">
      <c r="B395" s="12">
        <v>42646</v>
      </c>
      <c r="C395" s="18">
        <v>16.649999999999999</v>
      </c>
      <c r="D395">
        <f t="shared" si="15"/>
        <v>3.351948891871559E-2</v>
      </c>
    </row>
    <row r="396" spans="2:4" x14ac:dyDescent="0.25">
      <c r="B396" s="12">
        <v>42639</v>
      </c>
      <c r="C396" s="18">
        <v>16.110001</v>
      </c>
      <c r="D396">
        <f t="shared" si="15"/>
        <v>1.5762988650693588E-2</v>
      </c>
    </row>
    <row r="397" spans="2:4" x14ac:dyDescent="0.25">
      <c r="B397" s="12">
        <v>42632</v>
      </c>
      <c r="C397" s="18">
        <v>15.86</v>
      </c>
      <c r="D397">
        <f t="shared" si="15"/>
        <v>4.4331855604813342E-3</v>
      </c>
    </row>
    <row r="398" spans="2:4" x14ac:dyDescent="0.25">
      <c r="B398" s="12">
        <v>42625</v>
      </c>
      <c r="C398" s="18">
        <v>15.79</v>
      </c>
      <c r="D398">
        <f t="shared" si="15"/>
        <v>2.4659312134977185E-2</v>
      </c>
    </row>
    <row r="399" spans="2:4" x14ac:dyDescent="0.25">
      <c r="B399" s="12">
        <v>42618</v>
      </c>
      <c r="C399" s="18">
        <v>15.41</v>
      </c>
      <c r="D399">
        <f t="shared" si="15"/>
        <v>9.2133238837703857E-2</v>
      </c>
    </row>
    <row r="400" spans="2:4" x14ac:dyDescent="0.25">
      <c r="B400" s="12">
        <v>42611</v>
      </c>
      <c r="C400" s="18">
        <v>14.11</v>
      </c>
      <c r="D400">
        <f t="shared" si="15"/>
        <v>8.1226053639846585E-2</v>
      </c>
    </row>
    <row r="401" spans="2:4" x14ac:dyDescent="0.25">
      <c r="B401" s="12">
        <v>42604</v>
      </c>
      <c r="C401" s="18">
        <v>13.05</v>
      </c>
      <c r="D401">
        <f t="shared" si="15"/>
        <v>-2.6119402985074647E-2</v>
      </c>
    </row>
    <row r="402" spans="2:4" x14ac:dyDescent="0.25">
      <c r="B402" s="12">
        <v>42597</v>
      </c>
      <c r="C402" s="18">
        <v>13.4</v>
      </c>
      <c r="D402">
        <f t="shared" si="15"/>
        <v>-9.152542372881356E-2</v>
      </c>
    </row>
    <row r="403" spans="2:4" x14ac:dyDescent="0.25">
      <c r="B403" s="12">
        <v>42590</v>
      </c>
      <c r="C403" s="18">
        <v>14.75</v>
      </c>
      <c r="D403">
        <f t="shared" si="15"/>
        <v>6.1915046796256146E-2</v>
      </c>
    </row>
    <row r="404" spans="2:4" x14ac:dyDescent="0.25">
      <c r="B404" s="12">
        <v>42583</v>
      </c>
      <c r="C404" s="18">
        <v>13.89</v>
      </c>
      <c r="D404">
        <f t="shared" si="15"/>
        <v>-5.0143266475645154E-3</v>
      </c>
    </row>
    <row r="405" spans="2:4" x14ac:dyDescent="0.25">
      <c r="B405" s="12">
        <v>42576</v>
      </c>
      <c r="C405" s="18">
        <v>13.96</v>
      </c>
      <c r="D405">
        <f t="shared" si="15"/>
        <v>9.5761381475667262E-2</v>
      </c>
    </row>
    <row r="406" spans="2:4" x14ac:dyDescent="0.25">
      <c r="B406" s="12">
        <v>42569</v>
      </c>
      <c r="C406" s="18">
        <v>12.74</v>
      </c>
      <c r="D406">
        <f t="shared" si="15"/>
        <v>2.6591458501208809E-2</v>
      </c>
    </row>
    <row r="407" spans="2:4" x14ac:dyDescent="0.25">
      <c r="B407" s="12">
        <v>42562</v>
      </c>
      <c r="C407" s="18">
        <v>12.41</v>
      </c>
      <c r="D407">
        <f t="shared" si="15"/>
        <v>3.8493723849372552E-2</v>
      </c>
    </row>
    <row r="408" spans="2:4" x14ac:dyDescent="0.25">
      <c r="B408" s="12">
        <v>42555</v>
      </c>
      <c r="C408" s="18">
        <v>11.95</v>
      </c>
      <c r="D408">
        <f t="shared" si="15"/>
        <v>-7.3643410852713309E-2</v>
      </c>
    </row>
    <row r="409" spans="2:4" x14ac:dyDescent="0.25">
      <c r="B409" s="12">
        <v>42548</v>
      </c>
      <c r="C409" s="18">
        <v>12.9</v>
      </c>
      <c r="D409">
        <f t="shared" si="15"/>
        <v>1.3354281225451681E-2</v>
      </c>
    </row>
    <row r="410" spans="2:4" x14ac:dyDescent="0.25">
      <c r="B410" s="12">
        <v>42541</v>
      </c>
      <c r="C410" s="18">
        <v>12.73</v>
      </c>
      <c r="D410">
        <f t="shared" si="15"/>
        <v>-9.9079971691436675E-2</v>
      </c>
    </row>
    <row r="411" spans="2:4" x14ac:dyDescent="0.25">
      <c r="B411" s="12">
        <v>42534</v>
      </c>
      <c r="C411" s="18">
        <v>14.13</v>
      </c>
      <c r="D411">
        <f t="shared" si="15"/>
        <v>2.9133284777858703E-2</v>
      </c>
    </row>
    <row r="412" spans="2:4" x14ac:dyDescent="0.25">
      <c r="B412" s="12">
        <v>42527</v>
      </c>
      <c r="C412" s="18">
        <v>13.73</v>
      </c>
      <c r="D412">
        <f t="shared" si="15"/>
        <v>-2.3470839260312903E-2</v>
      </c>
    </row>
    <row r="413" spans="2:4" x14ac:dyDescent="0.25">
      <c r="B413" s="12">
        <v>42520</v>
      </c>
      <c r="C413" s="18">
        <v>14.06</v>
      </c>
      <c r="D413">
        <f t="shared" si="15"/>
        <v>-4.5485403937542412E-2</v>
      </c>
    </row>
    <row r="414" spans="2:4" x14ac:dyDescent="0.25">
      <c r="B414" s="12">
        <v>42513</v>
      </c>
      <c r="C414" s="18">
        <v>14.73</v>
      </c>
      <c r="D414">
        <f t="shared" si="15"/>
        <v>3.0069930069930084E-2</v>
      </c>
    </row>
    <row r="415" spans="2:4" x14ac:dyDescent="0.25">
      <c r="B415" s="12">
        <v>42506</v>
      </c>
      <c r="C415" s="18">
        <v>14.3</v>
      </c>
      <c r="D415">
        <f t="shared" si="15"/>
        <v>-2.1887824897400709E-2</v>
      </c>
    </row>
    <row r="416" spans="2:4" x14ac:dyDescent="0.25">
      <c r="B416" s="12">
        <v>42499</v>
      </c>
      <c r="C416" s="18">
        <v>14.62</v>
      </c>
      <c r="D416">
        <f t="shared" si="15"/>
        <v>-1.8132975151108233E-2</v>
      </c>
    </row>
    <row r="417" spans="2:4" x14ac:dyDescent="0.25">
      <c r="B417" s="12">
        <v>42492</v>
      </c>
      <c r="C417" s="18">
        <v>14.89</v>
      </c>
      <c r="D417">
        <f t="shared" si="15"/>
        <v>6.0810810810809635E-3</v>
      </c>
    </row>
    <row r="418" spans="2:4" x14ac:dyDescent="0.25">
      <c r="B418" s="12">
        <v>42485</v>
      </c>
      <c r="C418" s="18">
        <v>14.8</v>
      </c>
      <c r="D418">
        <f t="shared" si="15"/>
        <v>-4.3927648578811374E-2</v>
      </c>
    </row>
    <row r="419" spans="2:4" x14ac:dyDescent="0.25">
      <c r="B419" s="12">
        <v>42478</v>
      </c>
      <c r="C419" s="18">
        <v>15.48</v>
      </c>
      <c r="D419">
        <f t="shared" si="15"/>
        <v>-6.7469879518072373E-2</v>
      </c>
    </row>
    <row r="420" spans="2:4" x14ac:dyDescent="0.25">
      <c r="B420" s="12">
        <v>42471</v>
      </c>
      <c r="C420" s="18">
        <v>16.600000000000001</v>
      </c>
      <c r="D420">
        <f t="shared" si="15"/>
        <v>5.8673469387755306E-2</v>
      </c>
    </row>
    <row r="421" spans="2:4" x14ac:dyDescent="0.25">
      <c r="B421" s="12">
        <v>42464</v>
      </c>
      <c r="C421" s="18">
        <v>15.68</v>
      </c>
      <c r="D421">
        <f t="shared" si="15"/>
        <v>-3.9804041641151144E-2</v>
      </c>
    </row>
    <row r="422" spans="2:4" x14ac:dyDescent="0.25">
      <c r="B422" s="12">
        <v>42457</v>
      </c>
      <c r="C422" s="18">
        <v>16.329999999999998</v>
      </c>
      <c r="D422">
        <f t="shared" si="15"/>
        <v>-1.5672091621458772E-2</v>
      </c>
    </row>
    <row r="423" spans="2:4" x14ac:dyDescent="0.25">
      <c r="B423" s="12">
        <v>42450</v>
      </c>
      <c r="C423" s="18">
        <v>16.59</v>
      </c>
      <c r="D423">
        <f t="shared" si="15"/>
        <v>-3.9374638100752701E-2</v>
      </c>
    </row>
    <row r="424" spans="2:4" x14ac:dyDescent="0.25">
      <c r="B424" s="12">
        <v>42443</v>
      </c>
      <c r="C424" s="18">
        <v>17.27</v>
      </c>
      <c r="D424">
        <f t="shared" si="15"/>
        <v>0.10989717223650386</v>
      </c>
    </row>
    <row r="425" spans="2:4" x14ac:dyDescent="0.25">
      <c r="B425" s="12">
        <v>42436</v>
      </c>
      <c r="C425" s="18">
        <v>15.56</v>
      </c>
      <c r="D425">
        <f t="shared" si="15"/>
        <v>-3.3540372670807561E-2</v>
      </c>
    </row>
    <row r="426" spans="2:4" x14ac:dyDescent="0.25">
      <c r="B426" s="12">
        <v>42429</v>
      </c>
      <c r="C426" s="18">
        <v>16.100000000000001</v>
      </c>
      <c r="D426">
        <f t="shared" si="15"/>
        <v>1.0037641154328814E-2</v>
      </c>
    </row>
    <row r="427" spans="2:4" x14ac:dyDescent="0.25">
      <c r="B427" s="12">
        <v>42422</v>
      </c>
      <c r="C427" s="18">
        <v>15.94</v>
      </c>
      <c r="D427">
        <f t="shared" si="15"/>
        <v>2.1794871794871717E-2</v>
      </c>
    </row>
    <row r="428" spans="2:4" x14ac:dyDescent="0.25">
      <c r="B428" s="12">
        <v>42415</v>
      </c>
      <c r="C428" s="18">
        <v>15.6</v>
      </c>
      <c r="D428">
        <f t="shared" si="15"/>
        <v>0.10014104372355437</v>
      </c>
    </row>
    <row r="429" spans="2:4" x14ac:dyDescent="0.25">
      <c r="B429" s="12">
        <v>42408</v>
      </c>
      <c r="C429" s="18">
        <v>14.18</v>
      </c>
      <c r="D429">
        <f t="shared" si="15"/>
        <v>5.3491827637444089E-2</v>
      </c>
    </row>
    <row r="430" spans="2:4" x14ac:dyDescent="0.25">
      <c r="B430" s="12">
        <v>42401</v>
      </c>
      <c r="C430" s="18">
        <v>13.46</v>
      </c>
      <c r="D430">
        <f t="shared" si="15"/>
        <v>-0.11679790026246717</v>
      </c>
    </row>
    <row r="431" spans="2:4" x14ac:dyDescent="0.25">
      <c r="B431" s="12">
        <v>42394</v>
      </c>
      <c r="C431" s="18">
        <v>15.24</v>
      </c>
      <c r="D431">
        <f t="shared" si="15"/>
        <v>9.4827586206896575E-2</v>
      </c>
    </row>
    <row r="432" spans="2:4" x14ac:dyDescent="0.25">
      <c r="B432" s="12">
        <v>42387</v>
      </c>
      <c r="C432" s="18">
        <v>13.92</v>
      </c>
      <c r="D432">
        <f t="shared" si="15"/>
        <v>-2.1784961349262111E-2</v>
      </c>
    </row>
    <row r="433" spans="2:4" x14ac:dyDescent="0.25">
      <c r="B433" s="12">
        <v>42380</v>
      </c>
      <c r="C433" s="18">
        <v>14.23</v>
      </c>
      <c r="D433">
        <f t="shared" si="15"/>
        <v>5.6537102473497303E-3</v>
      </c>
    </row>
    <row r="434" spans="2:4" x14ac:dyDescent="0.25">
      <c r="B434" s="12">
        <v>42373</v>
      </c>
      <c r="C434" s="18">
        <v>14.15</v>
      </c>
      <c r="D434">
        <f t="shared" si="15"/>
        <v>-0.15773804510345502</v>
      </c>
    </row>
    <row r="435" spans="2:4" x14ac:dyDescent="0.25">
      <c r="B435" s="12">
        <v>42366</v>
      </c>
      <c r="C435" s="18">
        <v>16.799999</v>
      </c>
      <c r="D435">
        <f t="shared" si="15"/>
        <v>-3.7249396146166402E-2</v>
      </c>
    </row>
    <row r="436" spans="2:4" x14ac:dyDescent="0.25">
      <c r="B436" s="12">
        <v>42359</v>
      </c>
      <c r="C436" s="18">
        <v>17.450001</v>
      </c>
      <c r="D436">
        <f t="shared" si="15"/>
        <v>6.9240257352941148E-2</v>
      </c>
    </row>
    <row r="437" spans="2:4" x14ac:dyDescent="0.25">
      <c r="B437" s="12">
        <v>42352</v>
      </c>
      <c r="C437" s="18">
        <v>16.32</v>
      </c>
      <c r="D437">
        <f t="shared" si="15"/>
        <v>7.7939233817701403E-2</v>
      </c>
    </row>
    <row r="438" spans="2:4" x14ac:dyDescent="0.25">
      <c r="B438" s="12">
        <v>42345</v>
      </c>
      <c r="C438" s="18">
        <v>15.14</v>
      </c>
      <c r="D438">
        <f t="shared" si="15"/>
        <v>-3.6895674300254422E-2</v>
      </c>
    </row>
    <row r="439" spans="2:4" x14ac:dyDescent="0.25">
      <c r="B439" s="12">
        <v>42338</v>
      </c>
      <c r="C439" s="18">
        <v>15.72</v>
      </c>
      <c r="D439">
        <f t="shared" si="15"/>
        <v>-1.9047619047618536E-3</v>
      </c>
    </row>
    <row r="440" spans="2:4" x14ac:dyDescent="0.25">
      <c r="B440" s="12">
        <v>42331</v>
      </c>
      <c r="C440" s="18">
        <v>15.75</v>
      </c>
      <c r="D440">
        <f t="shared" si="15"/>
        <v>-2.1739130434782705E-2</v>
      </c>
    </row>
    <row r="441" spans="2:4" x14ac:dyDescent="0.25">
      <c r="B441" s="12">
        <v>42324</v>
      </c>
      <c r="C441" s="18">
        <v>16.100000000000001</v>
      </c>
      <c r="D441">
        <f t="shared" si="15"/>
        <v>-6.1224489795918213E-2</v>
      </c>
    </row>
    <row r="442" spans="2:4" x14ac:dyDescent="0.25">
      <c r="B442" s="12">
        <v>42317</v>
      </c>
      <c r="C442" s="18">
        <v>17.149999999999999</v>
      </c>
      <c r="D442">
        <f t="shared" si="15"/>
        <v>-9.498685514581251E-2</v>
      </c>
    </row>
    <row r="443" spans="2:4" x14ac:dyDescent="0.25">
      <c r="B443" s="12">
        <v>42310</v>
      </c>
      <c r="C443" s="18">
        <v>18.950001</v>
      </c>
      <c r="D443">
        <f t="shared" si="15"/>
        <v>1.1745915643352811E-2</v>
      </c>
    </row>
    <row r="444" spans="2:4" x14ac:dyDescent="0.25">
      <c r="B444" s="12">
        <v>42303</v>
      </c>
      <c r="C444" s="18">
        <v>18.73</v>
      </c>
      <c r="D444">
        <f t="shared" si="15"/>
        <v>1.8488364246240563E-2</v>
      </c>
    </row>
    <row r="445" spans="2:4" x14ac:dyDescent="0.25">
      <c r="B445" s="12">
        <v>42296</v>
      </c>
      <c r="C445" s="18">
        <v>18.389999</v>
      </c>
      <c r="D445">
        <f t="shared" si="15"/>
        <v>-5.4353260869555164E-4</v>
      </c>
    </row>
    <row r="446" spans="2:4" x14ac:dyDescent="0.25">
      <c r="B446" s="12">
        <v>42289</v>
      </c>
      <c r="C446" s="18">
        <v>18.399999999999999</v>
      </c>
      <c r="D446">
        <f t="shared" si="15"/>
        <v>5.3837402854375771E-2</v>
      </c>
    </row>
    <row r="447" spans="2:4" x14ac:dyDescent="0.25">
      <c r="B447" s="12">
        <v>42282</v>
      </c>
      <c r="C447" s="18">
        <v>17.459999</v>
      </c>
      <c r="D447">
        <f t="shared" si="15"/>
        <v>0.12572527401676337</v>
      </c>
    </row>
    <row r="448" spans="2:4" x14ac:dyDescent="0.25">
      <c r="B448" s="12">
        <v>42275</v>
      </c>
      <c r="C448" s="18">
        <v>15.51</v>
      </c>
      <c r="D448">
        <f t="shared" si="15"/>
        <v>2.5793650793650924E-2</v>
      </c>
    </row>
    <row r="449" spans="2:4" x14ac:dyDescent="0.25">
      <c r="B449" s="12">
        <v>42268</v>
      </c>
      <c r="C449" s="18">
        <v>15.12</v>
      </c>
      <c r="D449">
        <f t="shared" si="15"/>
        <v>-0.14816901408450711</v>
      </c>
    </row>
    <row r="450" spans="2:4" x14ac:dyDescent="0.25">
      <c r="B450" s="12">
        <v>42261</v>
      </c>
      <c r="C450" s="18">
        <v>17.75</v>
      </c>
      <c r="D450">
        <f t="shared" si="15"/>
        <v>5.1540346655233771E-2</v>
      </c>
    </row>
    <row r="451" spans="2:4" x14ac:dyDescent="0.25">
      <c r="B451" s="12">
        <v>42254</v>
      </c>
      <c r="C451" s="18">
        <v>16.879999000000002</v>
      </c>
      <c r="D451">
        <f t="shared" ref="D451:D514" si="16">C451/C452-1</f>
        <v>-1.7741573033707159E-3</v>
      </c>
    </row>
    <row r="452" spans="2:4" x14ac:dyDescent="0.25">
      <c r="B452" s="12">
        <v>42247</v>
      </c>
      <c r="C452" s="18">
        <v>16.91</v>
      </c>
      <c r="D452">
        <f t="shared" si="16"/>
        <v>-7.1898961136057205E-2</v>
      </c>
    </row>
    <row r="453" spans="2:4" x14ac:dyDescent="0.25">
      <c r="B453" s="12">
        <v>42240</v>
      </c>
      <c r="C453" s="18">
        <v>18.219999000000001</v>
      </c>
      <c r="D453">
        <f t="shared" si="16"/>
        <v>-3.9536111730949508E-2</v>
      </c>
    </row>
    <row r="454" spans="2:4" x14ac:dyDescent="0.25">
      <c r="B454" s="12">
        <v>42233</v>
      </c>
      <c r="C454" s="18">
        <v>18.969999000000001</v>
      </c>
      <c r="D454">
        <f t="shared" si="16"/>
        <v>-0.13536927368417151</v>
      </c>
    </row>
    <row r="455" spans="2:4" x14ac:dyDescent="0.25">
      <c r="B455" s="12">
        <v>42226</v>
      </c>
      <c r="C455" s="18">
        <v>21.940000999999999</v>
      </c>
      <c r="D455">
        <f t="shared" si="16"/>
        <v>-6.0385396145610337E-2</v>
      </c>
    </row>
    <row r="456" spans="2:4" x14ac:dyDescent="0.25">
      <c r="B456" s="12">
        <v>42219</v>
      </c>
      <c r="C456" s="18">
        <v>23.35</v>
      </c>
      <c r="D456">
        <f t="shared" si="16"/>
        <v>0.13184687987624244</v>
      </c>
    </row>
    <row r="457" spans="2:4" x14ac:dyDescent="0.25">
      <c r="B457" s="12">
        <v>42212</v>
      </c>
      <c r="C457" s="18">
        <v>20.629999000000002</v>
      </c>
      <c r="D457">
        <f t="shared" si="16"/>
        <v>7.8163169426632706E-3</v>
      </c>
    </row>
    <row r="458" spans="2:4" x14ac:dyDescent="0.25">
      <c r="B458" s="12">
        <v>42205</v>
      </c>
      <c r="C458" s="18">
        <v>20.469999000000001</v>
      </c>
      <c r="D458">
        <f t="shared" si="16"/>
        <v>-1.4443957631198767E-2</v>
      </c>
    </row>
    <row r="459" spans="2:4" x14ac:dyDescent="0.25">
      <c r="B459" s="12">
        <v>42198</v>
      </c>
      <c r="C459" s="18">
        <v>20.77</v>
      </c>
      <c r="D459">
        <f t="shared" si="16"/>
        <v>-9.5373871977773028E-3</v>
      </c>
    </row>
    <row r="460" spans="2:4" x14ac:dyDescent="0.25">
      <c r="B460" s="12">
        <v>42191</v>
      </c>
      <c r="C460" s="18">
        <v>20.969999000000001</v>
      </c>
      <c r="D460">
        <f t="shared" si="16"/>
        <v>1.6480853925392891E-2</v>
      </c>
    </row>
    <row r="461" spans="2:4" x14ac:dyDescent="0.25">
      <c r="B461" s="12">
        <v>42184</v>
      </c>
      <c r="C461" s="18">
        <v>20.629999000000002</v>
      </c>
      <c r="D461">
        <f t="shared" si="16"/>
        <v>0.10913973118279574</v>
      </c>
    </row>
    <row r="462" spans="2:4" x14ac:dyDescent="0.25">
      <c r="B462" s="12">
        <v>42177</v>
      </c>
      <c r="C462" s="18">
        <v>18.600000000000001</v>
      </c>
      <c r="D462">
        <f t="shared" si="16"/>
        <v>-4.5174537987679675E-2</v>
      </c>
    </row>
    <row r="463" spans="2:4" x14ac:dyDescent="0.25">
      <c r="B463" s="12">
        <v>42170</v>
      </c>
      <c r="C463" s="18">
        <v>19.48</v>
      </c>
      <c r="D463">
        <f t="shared" si="16"/>
        <v>-1.0665362586827598E-2</v>
      </c>
    </row>
    <row r="464" spans="2:4" x14ac:dyDescent="0.25">
      <c r="B464" s="12">
        <v>42163</v>
      </c>
      <c r="C464" s="18">
        <v>19.690000999999999</v>
      </c>
      <c r="D464">
        <f t="shared" si="16"/>
        <v>-6.0143195219895307E-2</v>
      </c>
    </row>
    <row r="465" spans="2:4" x14ac:dyDescent="0.25">
      <c r="B465" s="12">
        <v>42156</v>
      </c>
      <c r="C465" s="18">
        <v>20.950001</v>
      </c>
      <c r="D465">
        <f t="shared" si="16"/>
        <v>8.3247207859358907E-2</v>
      </c>
    </row>
    <row r="466" spans="2:4" x14ac:dyDescent="0.25">
      <c r="B466" s="12">
        <v>42149</v>
      </c>
      <c r="C466" s="18">
        <v>19.34</v>
      </c>
      <c r="D466">
        <f t="shared" si="16"/>
        <v>6.7673611018927993E-3</v>
      </c>
    </row>
    <row r="467" spans="2:4" x14ac:dyDescent="0.25">
      <c r="B467" s="12">
        <v>42142</v>
      </c>
      <c r="C467" s="18">
        <v>19.209999</v>
      </c>
      <c r="D467">
        <f t="shared" si="16"/>
        <v>8.9284659176225301E-3</v>
      </c>
    </row>
    <row r="468" spans="2:4" x14ac:dyDescent="0.25">
      <c r="B468" s="12">
        <v>42135</v>
      </c>
      <c r="C468" s="18">
        <v>19.040001</v>
      </c>
      <c r="D468">
        <f t="shared" si="16"/>
        <v>-7.438011667476907E-2</v>
      </c>
    </row>
    <row r="469" spans="2:4" x14ac:dyDescent="0.25">
      <c r="B469" s="12">
        <v>42128</v>
      </c>
      <c r="C469" s="18">
        <v>20.57</v>
      </c>
      <c r="D469">
        <f t="shared" si="16"/>
        <v>-9.1522157996146714E-3</v>
      </c>
    </row>
    <row r="470" spans="2:4" x14ac:dyDescent="0.25">
      <c r="B470" s="12">
        <v>42121</v>
      </c>
      <c r="C470" s="18">
        <v>20.76</v>
      </c>
      <c r="D470">
        <f t="shared" si="16"/>
        <v>-5.593451568894936E-2</v>
      </c>
    </row>
    <row r="471" spans="2:4" x14ac:dyDescent="0.25">
      <c r="B471" s="12">
        <v>42114</v>
      </c>
      <c r="C471" s="18">
        <v>21.99</v>
      </c>
      <c r="D471">
        <f t="shared" si="16"/>
        <v>-1.8157511658760672E-3</v>
      </c>
    </row>
    <row r="472" spans="2:4" x14ac:dyDescent="0.25">
      <c r="B472" s="12">
        <v>42107</v>
      </c>
      <c r="C472" s="18">
        <v>22.030000999999999</v>
      </c>
      <c r="D472">
        <f t="shared" si="16"/>
        <v>-0.10628799188640969</v>
      </c>
    </row>
    <row r="473" spans="2:4" x14ac:dyDescent="0.25">
      <c r="B473" s="12">
        <v>42100</v>
      </c>
      <c r="C473" s="18">
        <v>24.65</v>
      </c>
      <c r="D473">
        <f t="shared" si="16"/>
        <v>6.7099567099566881E-2</v>
      </c>
    </row>
    <row r="474" spans="2:4" x14ac:dyDescent="0.25">
      <c r="B474" s="12">
        <v>42093</v>
      </c>
      <c r="C474" s="18">
        <v>23.1</v>
      </c>
      <c r="D474">
        <f t="shared" si="16"/>
        <v>6.4516079976217666E-2</v>
      </c>
    </row>
    <row r="475" spans="2:4" x14ac:dyDescent="0.25">
      <c r="B475" s="12">
        <v>42086</v>
      </c>
      <c r="C475" s="18">
        <v>21.700001</v>
      </c>
      <c r="D475">
        <f t="shared" si="16"/>
        <v>-5.6521695652173909E-2</v>
      </c>
    </row>
    <row r="476" spans="2:4" x14ac:dyDescent="0.25">
      <c r="B476" s="12">
        <v>42079</v>
      </c>
      <c r="C476" s="18">
        <v>23</v>
      </c>
      <c r="D476">
        <f t="shared" si="16"/>
        <v>7.4766355140186924E-2</v>
      </c>
    </row>
    <row r="477" spans="2:4" x14ac:dyDescent="0.25">
      <c r="B477" s="12">
        <v>42072</v>
      </c>
      <c r="C477" s="18">
        <v>21.4</v>
      </c>
      <c r="D477">
        <f t="shared" si="16"/>
        <v>-7.2388383181621219E-2</v>
      </c>
    </row>
    <row r="478" spans="2:4" x14ac:dyDescent="0.25">
      <c r="B478" s="12">
        <v>42065</v>
      </c>
      <c r="C478" s="18">
        <v>23.07</v>
      </c>
      <c r="D478">
        <f t="shared" si="16"/>
        <v>-3.9550374687760126E-2</v>
      </c>
    </row>
    <row r="479" spans="2:4" x14ac:dyDescent="0.25">
      <c r="B479" s="12">
        <v>42058</v>
      </c>
      <c r="C479" s="18">
        <v>24.02</v>
      </c>
      <c r="D479">
        <f t="shared" si="16"/>
        <v>-0.12527309269020737</v>
      </c>
    </row>
    <row r="480" spans="2:4" x14ac:dyDescent="0.25">
      <c r="B480" s="12">
        <v>42051</v>
      </c>
      <c r="C480" s="18">
        <v>27.459999</v>
      </c>
      <c r="D480">
        <f t="shared" si="16"/>
        <v>-2.904938166124249E-3</v>
      </c>
    </row>
    <row r="481" spans="2:4" x14ac:dyDescent="0.25">
      <c r="B481" s="12">
        <v>42044</v>
      </c>
      <c r="C481" s="18">
        <v>27.540001</v>
      </c>
      <c r="D481">
        <f t="shared" si="16"/>
        <v>9.6774189694377233E-2</v>
      </c>
    </row>
    <row r="482" spans="2:4" x14ac:dyDescent="0.25">
      <c r="B482" s="12">
        <v>42037</v>
      </c>
      <c r="C482" s="18">
        <v>25.110001</v>
      </c>
      <c r="D482">
        <f t="shared" si="16"/>
        <v>4.6250041666666686E-2</v>
      </c>
    </row>
    <row r="483" spans="2:4" x14ac:dyDescent="0.25">
      <c r="B483" s="12">
        <v>42030</v>
      </c>
      <c r="C483" s="18">
        <v>24</v>
      </c>
      <c r="D483">
        <f t="shared" si="16"/>
        <v>4.5296212774225353E-2</v>
      </c>
    </row>
    <row r="484" spans="2:4" x14ac:dyDescent="0.25">
      <c r="B484" s="12">
        <v>42023</v>
      </c>
      <c r="C484" s="18">
        <v>22.959999</v>
      </c>
      <c r="D484">
        <f t="shared" si="16"/>
        <v>1.9991070635273056E-2</v>
      </c>
    </row>
    <row r="485" spans="2:4" x14ac:dyDescent="0.25">
      <c r="B485" s="12">
        <v>42016</v>
      </c>
      <c r="C485" s="18">
        <v>22.51</v>
      </c>
      <c r="D485">
        <f t="shared" si="16"/>
        <v>-7.8214578214578223E-2</v>
      </c>
    </row>
    <row r="486" spans="2:4" x14ac:dyDescent="0.25">
      <c r="B486" s="12">
        <v>42009</v>
      </c>
      <c r="C486" s="18">
        <v>24.42</v>
      </c>
      <c r="D486">
        <f t="shared" si="16"/>
        <v>1.0761589403973648E-2</v>
      </c>
    </row>
    <row r="487" spans="2:4" x14ac:dyDescent="0.25">
      <c r="B487" s="12">
        <v>42002</v>
      </c>
      <c r="C487" s="18">
        <v>24.16</v>
      </c>
      <c r="D487">
        <f t="shared" si="16"/>
        <v>-3.5528903613928242E-2</v>
      </c>
    </row>
    <row r="488" spans="2:4" x14ac:dyDescent="0.25">
      <c r="B488" s="12">
        <v>41995</v>
      </c>
      <c r="C488" s="18">
        <v>25.049999</v>
      </c>
      <c r="D488">
        <f t="shared" si="16"/>
        <v>4.6803134141245373E-2</v>
      </c>
    </row>
    <row r="489" spans="2:4" x14ac:dyDescent="0.25">
      <c r="B489" s="12">
        <v>41988</v>
      </c>
      <c r="C489" s="18">
        <v>23.93</v>
      </c>
      <c r="D489">
        <f t="shared" si="16"/>
        <v>2.3086832966517035E-2</v>
      </c>
    </row>
    <row r="490" spans="2:4" x14ac:dyDescent="0.25">
      <c r="B490" s="12">
        <v>41981</v>
      </c>
      <c r="C490" s="18">
        <v>23.389999</v>
      </c>
      <c r="D490">
        <f t="shared" si="16"/>
        <v>-6.8498683054612375E-2</v>
      </c>
    </row>
    <row r="491" spans="2:4" x14ac:dyDescent="0.25">
      <c r="B491" s="12">
        <v>41974</v>
      </c>
      <c r="C491" s="18">
        <v>25.110001</v>
      </c>
      <c r="D491">
        <f t="shared" si="16"/>
        <v>-2.9752628661229852E-2</v>
      </c>
    </row>
    <row r="492" spans="2:4" x14ac:dyDescent="0.25">
      <c r="B492" s="12">
        <v>41967</v>
      </c>
      <c r="C492" s="18">
        <v>25.879999000000002</v>
      </c>
      <c r="D492">
        <f t="shared" si="16"/>
        <v>-8.808961746114008E-3</v>
      </c>
    </row>
    <row r="493" spans="2:4" x14ac:dyDescent="0.25">
      <c r="B493" s="12">
        <v>41960</v>
      </c>
      <c r="C493" s="18">
        <v>26.110001</v>
      </c>
      <c r="D493">
        <f t="shared" si="16"/>
        <v>-1.5831133967918021E-2</v>
      </c>
    </row>
    <row r="494" spans="2:4" x14ac:dyDescent="0.25">
      <c r="B494" s="12">
        <v>41953</v>
      </c>
      <c r="C494" s="18">
        <v>26.530000999999999</v>
      </c>
      <c r="D494">
        <f t="shared" si="16"/>
        <v>7.1053734356075759E-2</v>
      </c>
    </row>
    <row r="495" spans="2:4" x14ac:dyDescent="0.25">
      <c r="B495" s="12">
        <v>41946</v>
      </c>
      <c r="C495" s="18">
        <v>24.77</v>
      </c>
      <c r="D495">
        <f t="shared" si="16"/>
        <v>-8.7324947948597909E-2</v>
      </c>
    </row>
    <row r="496" spans="2:4" x14ac:dyDescent="0.25">
      <c r="B496" s="12">
        <v>41939</v>
      </c>
      <c r="C496" s="18">
        <v>27.139999</v>
      </c>
      <c r="D496">
        <f t="shared" si="16"/>
        <v>5.9328569112858442E-2</v>
      </c>
    </row>
    <row r="497" spans="2:4" x14ac:dyDescent="0.25">
      <c r="B497" s="12">
        <v>41932</v>
      </c>
      <c r="C497" s="18">
        <v>25.620000999999998</v>
      </c>
      <c r="D497">
        <f t="shared" si="16"/>
        <v>5.1000784621419992E-3</v>
      </c>
    </row>
    <row r="498" spans="2:4" x14ac:dyDescent="0.25">
      <c r="B498" s="12">
        <v>41925</v>
      </c>
      <c r="C498" s="18">
        <v>25.49</v>
      </c>
      <c r="D498">
        <f t="shared" si="16"/>
        <v>3.4496795231200972E-2</v>
      </c>
    </row>
    <row r="499" spans="2:4" x14ac:dyDescent="0.25">
      <c r="B499" s="12">
        <v>41918</v>
      </c>
      <c r="C499" s="18">
        <v>24.639999</v>
      </c>
      <c r="D499">
        <f t="shared" si="16"/>
        <v>-6.4516131633715057E-3</v>
      </c>
    </row>
    <row r="500" spans="2:4" x14ac:dyDescent="0.25">
      <c r="B500" s="12">
        <v>41911</v>
      </c>
      <c r="C500" s="18">
        <v>24.799999</v>
      </c>
      <c r="D500">
        <f t="shared" si="16"/>
        <v>-6.4150981132075513E-2</v>
      </c>
    </row>
    <row r="501" spans="2:4" x14ac:dyDescent="0.25">
      <c r="B501" s="12">
        <v>41904</v>
      </c>
      <c r="C501" s="18">
        <v>26.5</v>
      </c>
      <c r="D501">
        <f t="shared" si="16"/>
        <v>-2.0694716211925979E-2</v>
      </c>
    </row>
    <row r="502" spans="2:4" x14ac:dyDescent="0.25">
      <c r="B502" s="12">
        <v>41897</v>
      </c>
      <c r="C502" s="18">
        <v>27.059999000000001</v>
      </c>
      <c r="D502">
        <f t="shared" si="16"/>
        <v>-2.4864900900900877E-2</v>
      </c>
    </row>
    <row r="503" spans="2:4" x14ac:dyDescent="0.25">
      <c r="B503" s="12">
        <v>41890</v>
      </c>
      <c r="C503" s="18">
        <v>27.75</v>
      </c>
      <c r="D503">
        <f t="shared" si="16"/>
        <v>-1.2806865428428904E-2</v>
      </c>
    </row>
    <row r="504" spans="2:4" x14ac:dyDescent="0.25">
      <c r="B504" s="12">
        <v>41883</v>
      </c>
      <c r="C504" s="18">
        <v>28.110001</v>
      </c>
      <c r="D504">
        <f t="shared" si="16"/>
        <v>-8.8152324113105474E-3</v>
      </c>
    </row>
    <row r="505" spans="2:4" x14ac:dyDescent="0.25">
      <c r="B505" s="12">
        <v>41876</v>
      </c>
      <c r="C505" s="18">
        <v>28.360001</v>
      </c>
      <c r="D505">
        <f t="shared" si="16"/>
        <v>-2.4759250343878936E-2</v>
      </c>
    </row>
    <row r="506" spans="2:4" x14ac:dyDescent="0.25">
      <c r="B506" s="12">
        <v>41869</v>
      </c>
      <c r="C506" s="18">
        <v>29.08</v>
      </c>
      <c r="D506">
        <f t="shared" si="16"/>
        <v>-3.0853616729518141E-3</v>
      </c>
    </row>
    <row r="507" spans="2:4" x14ac:dyDescent="0.25">
      <c r="B507" s="12">
        <v>41862</v>
      </c>
      <c r="C507" s="18">
        <v>29.17</v>
      </c>
      <c r="D507">
        <f t="shared" si="16"/>
        <v>-1.1521518129447683E-2</v>
      </c>
    </row>
    <row r="508" spans="2:4" x14ac:dyDescent="0.25">
      <c r="B508" s="12">
        <v>41855</v>
      </c>
      <c r="C508" s="18">
        <v>29.51</v>
      </c>
      <c r="D508">
        <f t="shared" si="16"/>
        <v>-8.7789742676336435E-2</v>
      </c>
    </row>
    <row r="509" spans="2:4" x14ac:dyDescent="0.25">
      <c r="B509" s="12">
        <v>41848</v>
      </c>
      <c r="C509" s="18">
        <v>32.349997999999999</v>
      </c>
      <c r="D509">
        <f t="shared" si="16"/>
        <v>-1.5220701078885956E-2</v>
      </c>
    </row>
    <row r="510" spans="2:4" x14ac:dyDescent="0.25">
      <c r="B510" s="12">
        <v>41841</v>
      </c>
      <c r="C510" s="18">
        <v>32.849997999999999</v>
      </c>
      <c r="D510">
        <f t="shared" si="16"/>
        <v>8.5968068774946449E-3</v>
      </c>
    </row>
    <row r="511" spans="2:4" x14ac:dyDescent="0.25">
      <c r="B511" s="12">
        <v>41834</v>
      </c>
      <c r="C511" s="18">
        <v>32.57</v>
      </c>
      <c r="D511">
        <f t="shared" si="16"/>
        <v>-1.2731190498260547E-2</v>
      </c>
    </row>
    <row r="512" spans="2:4" x14ac:dyDescent="0.25">
      <c r="B512" s="12">
        <v>41827</v>
      </c>
      <c r="C512" s="18">
        <v>32.990001999999997</v>
      </c>
      <c r="D512">
        <f t="shared" si="16"/>
        <v>-0.10450591748099913</v>
      </c>
    </row>
    <row r="513" spans="2:4" x14ac:dyDescent="0.25">
      <c r="B513" s="12">
        <v>41820</v>
      </c>
      <c r="C513" s="18">
        <v>36.840000000000003</v>
      </c>
      <c r="D513">
        <f t="shared" si="16"/>
        <v>4.4810042246741011E-2</v>
      </c>
    </row>
    <row r="514" spans="2:4" x14ac:dyDescent="0.25">
      <c r="B514" s="12">
        <v>41813</v>
      </c>
      <c r="C514" s="18">
        <v>35.259998000000003</v>
      </c>
      <c r="D514">
        <f t="shared" si="16"/>
        <v>5.0655451410743568E-2</v>
      </c>
    </row>
    <row r="515" spans="2:4" x14ac:dyDescent="0.25">
      <c r="B515" s="12">
        <v>41806</v>
      </c>
      <c r="C515" s="18">
        <v>33.560001</v>
      </c>
      <c r="D515">
        <f t="shared" ref="D515:D578" si="17">C515/C516-1</f>
        <v>8.1105434631858486E-3</v>
      </c>
    </row>
    <row r="516" spans="2:4" x14ac:dyDescent="0.25">
      <c r="B516" s="12">
        <v>41799</v>
      </c>
      <c r="C516" s="18">
        <v>33.290000999999997</v>
      </c>
      <c r="D516">
        <f t="shared" si="17"/>
        <v>2.2734317134694759E-2</v>
      </c>
    </row>
    <row r="517" spans="2:4" x14ac:dyDescent="0.25">
      <c r="B517" s="12">
        <v>41792</v>
      </c>
      <c r="C517" s="18">
        <v>32.549999</v>
      </c>
      <c r="D517">
        <f t="shared" si="17"/>
        <v>-5.5700665630964208E-2</v>
      </c>
    </row>
    <row r="518" spans="2:4" x14ac:dyDescent="0.25">
      <c r="B518" s="12">
        <v>41785</v>
      </c>
      <c r="C518" s="18">
        <v>34.470001000000003</v>
      </c>
      <c r="D518">
        <f t="shared" si="17"/>
        <v>1.7114252496732263E-2</v>
      </c>
    </row>
    <row r="519" spans="2:4" x14ac:dyDescent="0.25">
      <c r="B519" s="12">
        <v>41778</v>
      </c>
      <c r="C519" s="18">
        <v>33.889999000000003</v>
      </c>
      <c r="D519">
        <f t="shared" si="17"/>
        <v>5.1504778156996833E-2</v>
      </c>
    </row>
    <row r="520" spans="2:4" x14ac:dyDescent="0.25">
      <c r="B520" s="12">
        <v>41771</v>
      </c>
      <c r="C520" s="18">
        <v>32.229999999999997</v>
      </c>
      <c r="D520">
        <f t="shared" si="17"/>
        <v>-3.7910447761194122E-2</v>
      </c>
    </row>
    <row r="521" spans="2:4" x14ac:dyDescent="0.25">
      <c r="B521" s="12">
        <v>41764</v>
      </c>
      <c r="C521" s="18">
        <v>33.5</v>
      </c>
      <c r="D521">
        <f t="shared" si="17"/>
        <v>-8.0932809850951748E-2</v>
      </c>
    </row>
    <row r="522" spans="2:4" x14ac:dyDescent="0.25">
      <c r="B522" s="12">
        <v>41757</v>
      </c>
      <c r="C522" s="18">
        <v>36.450001</v>
      </c>
      <c r="D522">
        <f t="shared" si="17"/>
        <v>2.4451909811584516E-2</v>
      </c>
    </row>
    <row r="523" spans="2:4" x14ac:dyDescent="0.25">
      <c r="B523" s="12">
        <v>41750</v>
      </c>
      <c r="C523" s="18">
        <v>35.580002</v>
      </c>
      <c r="D523">
        <f t="shared" si="17"/>
        <v>-4.3033835395373865E-2</v>
      </c>
    </row>
    <row r="524" spans="2:4" x14ac:dyDescent="0.25">
      <c r="B524" s="12">
        <v>41743</v>
      </c>
      <c r="C524" s="18">
        <v>37.18</v>
      </c>
      <c r="D524">
        <f t="shared" si="17"/>
        <v>4.2624789680314246E-2</v>
      </c>
    </row>
    <row r="525" spans="2:4" x14ac:dyDescent="0.25">
      <c r="B525" s="12">
        <v>41736</v>
      </c>
      <c r="C525" s="18">
        <v>35.659999999999997</v>
      </c>
      <c r="D525">
        <f t="shared" si="17"/>
        <v>-4.0107723278184571E-2</v>
      </c>
    </row>
    <row r="526" spans="2:4" x14ac:dyDescent="0.25">
      <c r="B526" s="12">
        <v>41729</v>
      </c>
      <c r="C526" s="18">
        <v>37.150002000000001</v>
      </c>
      <c r="D526">
        <f t="shared" si="17"/>
        <v>-8.2754139956063844E-3</v>
      </c>
    </row>
    <row r="527" spans="2:4" x14ac:dyDescent="0.25">
      <c r="B527" s="12">
        <v>41722</v>
      </c>
      <c r="C527" s="18">
        <v>37.459999000000003</v>
      </c>
      <c r="D527">
        <f t="shared" si="17"/>
        <v>-6.3734044675533341E-2</v>
      </c>
    </row>
    <row r="528" spans="2:4" x14ac:dyDescent="0.25">
      <c r="B528" s="12">
        <v>41715</v>
      </c>
      <c r="C528" s="18">
        <v>40.009998000000003</v>
      </c>
      <c r="D528">
        <f t="shared" si="17"/>
        <v>-3.1234891797454978E-2</v>
      </c>
    </row>
    <row r="529" spans="2:4" x14ac:dyDescent="0.25">
      <c r="B529" s="12">
        <v>41708</v>
      </c>
      <c r="C529" s="18">
        <v>41.299999</v>
      </c>
      <c r="D529">
        <f t="shared" si="17"/>
        <v>-6.9610274152067553E-2</v>
      </c>
    </row>
    <row r="530" spans="2:4" x14ac:dyDescent="0.25">
      <c r="B530" s="12">
        <v>41701</v>
      </c>
      <c r="C530" s="18">
        <v>44.389999000000003</v>
      </c>
      <c r="D530">
        <f t="shared" si="17"/>
        <v>3.4249791903531834E-2</v>
      </c>
    </row>
    <row r="531" spans="2:4" x14ac:dyDescent="0.25">
      <c r="B531" s="12">
        <v>41694</v>
      </c>
      <c r="C531" s="18">
        <v>42.919998</v>
      </c>
      <c r="D531">
        <f t="shared" si="17"/>
        <v>1.5377288857345572E-2</v>
      </c>
    </row>
    <row r="532" spans="2:4" x14ac:dyDescent="0.25">
      <c r="B532" s="12">
        <v>41687</v>
      </c>
      <c r="C532" s="18">
        <v>42.27</v>
      </c>
      <c r="D532">
        <f t="shared" si="17"/>
        <v>-8.2120837215410303E-3</v>
      </c>
    </row>
    <row r="533" spans="2:4" x14ac:dyDescent="0.25">
      <c r="B533" s="12">
        <v>41680</v>
      </c>
      <c r="C533" s="18">
        <v>42.619999</v>
      </c>
      <c r="D533">
        <f t="shared" si="17"/>
        <v>4.103566294664529E-2</v>
      </c>
    </row>
    <row r="534" spans="2:4" x14ac:dyDescent="0.25">
      <c r="B534" s="12">
        <v>41673</v>
      </c>
      <c r="C534" s="18">
        <v>40.939999</v>
      </c>
      <c r="D534">
        <f t="shared" si="17"/>
        <v>-1.2198828387467442E-3</v>
      </c>
    </row>
    <row r="535" spans="2:4" x14ac:dyDescent="0.25">
      <c r="B535" s="12">
        <v>41666</v>
      </c>
      <c r="C535" s="18">
        <v>40.990001999999997</v>
      </c>
      <c r="D535">
        <f t="shared" si="17"/>
        <v>7.3036673480715297E-2</v>
      </c>
    </row>
    <row r="536" spans="2:4" x14ac:dyDescent="0.25">
      <c r="B536" s="12">
        <v>41659</v>
      </c>
      <c r="C536" s="18">
        <v>38.200001</v>
      </c>
      <c r="D536">
        <f t="shared" si="17"/>
        <v>-0.15054480430187234</v>
      </c>
    </row>
    <row r="537" spans="2:4" x14ac:dyDescent="0.25">
      <c r="B537" s="12">
        <v>41652</v>
      </c>
      <c r="C537" s="18">
        <v>44.970001000000003</v>
      </c>
      <c r="D537">
        <f t="shared" si="17"/>
        <v>4.5570869359259136E-2</v>
      </c>
    </row>
    <row r="538" spans="2:4" x14ac:dyDescent="0.25">
      <c r="B538" s="12">
        <v>41645</v>
      </c>
      <c r="C538" s="18">
        <v>43.009998000000003</v>
      </c>
      <c r="D538">
        <f t="shared" si="17"/>
        <v>8.528884468107889E-2</v>
      </c>
    </row>
    <row r="539" spans="2:4" x14ac:dyDescent="0.25">
      <c r="B539" s="12">
        <v>41638</v>
      </c>
      <c r="C539" s="18">
        <v>39.630001</v>
      </c>
      <c r="D539">
        <f t="shared" si="17"/>
        <v>1.7981017210377592E-2</v>
      </c>
    </row>
    <row r="540" spans="2:4" x14ac:dyDescent="0.25">
      <c r="B540" s="12">
        <v>41631</v>
      </c>
      <c r="C540" s="18">
        <v>38.93</v>
      </c>
      <c r="D540">
        <f t="shared" si="17"/>
        <v>2.8533739948942705E-2</v>
      </c>
    </row>
    <row r="541" spans="2:4" x14ac:dyDescent="0.25">
      <c r="B541" s="12">
        <v>41624</v>
      </c>
      <c r="C541" s="18">
        <v>37.849997999999999</v>
      </c>
      <c r="D541">
        <f t="shared" si="17"/>
        <v>5.2857517691906608E-4</v>
      </c>
    </row>
    <row r="542" spans="2:4" x14ac:dyDescent="0.25">
      <c r="B542" s="12">
        <v>41617</v>
      </c>
      <c r="C542" s="18">
        <v>37.830002</v>
      </c>
      <c r="D542">
        <f t="shared" si="17"/>
        <v>2.8827903181941616E-2</v>
      </c>
    </row>
    <row r="543" spans="2:4" x14ac:dyDescent="0.25">
      <c r="B543" s="12">
        <v>41610</v>
      </c>
      <c r="C543" s="18">
        <v>36.770000000000003</v>
      </c>
      <c r="D543">
        <f t="shared" si="17"/>
        <v>3.3155380724922745E-2</v>
      </c>
    </row>
    <row r="544" spans="2:4" x14ac:dyDescent="0.25">
      <c r="B544" s="12">
        <v>41603</v>
      </c>
      <c r="C544" s="18">
        <v>35.590000000000003</v>
      </c>
      <c r="D544">
        <f t="shared" si="17"/>
        <v>3.1594202898550749E-2</v>
      </c>
    </row>
    <row r="545" spans="2:4" x14ac:dyDescent="0.25">
      <c r="B545" s="12">
        <v>41596</v>
      </c>
      <c r="C545" s="18">
        <v>34.5</v>
      </c>
      <c r="D545">
        <f t="shared" si="17"/>
        <v>-1.0894523770225817E-2</v>
      </c>
    </row>
    <row r="546" spans="2:4" x14ac:dyDescent="0.25">
      <c r="B546" s="12">
        <v>41589</v>
      </c>
      <c r="C546" s="18">
        <v>34.880001</v>
      </c>
      <c r="D546">
        <f t="shared" si="17"/>
        <v>1.988304035429711E-2</v>
      </c>
    </row>
    <row r="547" spans="2:4" x14ac:dyDescent="0.25">
      <c r="B547" s="12">
        <v>41582</v>
      </c>
      <c r="C547" s="18">
        <v>34.200001</v>
      </c>
      <c r="D547">
        <f t="shared" si="17"/>
        <v>2.4258820732519171E-2</v>
      </c>
    </row>
    <row r="548" spans="2:4" x14ac:dyDescent="0.25">
      <c r="B548" s="12">
        <v>41575</v>
      </c>
      <c r="C548" s="18">
        <v>33.389999000000003</v>
      </c>
      <c r="D548">
        <f t="shared" si="17"/>
        <v>-2.7097931235431139E-2</v>
      </c>
    </row>
    <row r="549" spans="2:4" x14ac:dyDescent="0.25">
      <c r="B549" s="12">
        <v>41568</v>
      </c>
      <c r="C549" s="18">
        <v>34.32</v>
      </c>
      <c r="D549">
        <f t="shared" si="17"/>
        <v>-5.9983514652616643E-2</v>
      </c>
    </row>
    <row r="550" spans="2:4" x14ac:dyDescent="0.25">
      <c r="B550" s="12">
        <v>41561</v>
      </c>
      <c r="C550" s="18">
        <v>36.509998000000003</v>
      </c>
      <c r="D550">
        <f t="shared" si="17"/>
        <v>7.5721834876895544E-2</v>
      </c>
    </row>
    <row r="551" spans="2:4" x14ac:dyDescent="0.25">
      <c r="B551" s="12">
        <v>41554</v>
      </c>
      <c r="C551" s="18">
        <v>33.939999</v>
      </c>
      <c r="D551">
        <f t="shared" si="17"/>
        <v>3.1924598112635927E-2</v>
      </c>
    </row>
    <row r="552" spans="2:4" x14ac:dyDescent="0.25">
      <c r="B552" s="12">
        <v>41547</v>
      </c>
      <c r="C552" s="18">
        <v>32.889999000000003</v>
      </c>
      <c r="D552">
        <f t="shared" si="17"/>
        <v>4.082275316455708E-2</v>
      </c>
    </row>
    <row r="553" spans="2:4" x14ac:dyDescent="0.25">
      <c r="B553" s="12">
        <v>41540</v>
      </c>
      <c r="C553" s="18">
        <v>31.6</v>
      </c>
      <c r="D553">
        <f t="shared" si="17"/>
        <v>2.3979227998080832E-2</v>
      </c>
    </row>
    <row r="554" spans="2:4" x14ac:dyDescent="0.25">
      <c r="B554" s="12">
        <v>41533</v>
      </c>
      <c r="C554" s="18">
        <v>30.860001</v>
      </c>
      <c r="D554">
        <f t="shared" si="17"/>
        <v>-2.2631425800193616E-3</v>
      </c>
    </row>
    <row r="555" spans="2:4" x14ac:dyDescent="0.25">
      <c r="B555" s="12">
        <v>41526</v>
      </c>
      <c r="C555" s="18">
        <v>30.93</v>
      </c>
      <c r="D555">
        <f t="shared" si="17"/>
        <v>7.6200417536534504E-2</v>
      </c>
    </row>
    <row r="556" spans="2:4" x14ac:dyDescent="0.25">
      <c r="B556" s="12">
        <v>41519</v>
      </c>
      <c r="C556" s="18">
        <v>28.74</v>
      </c>
      <c r="D556">
        <f t="shared" si="17"/>
        <v>5.7006213423824503E-2</v>
      </c>
    </row>
    <row r="557" spans="2:4" x14ac:dyDescent="0.25">
      <c r="B557" s="12">
        <v>41512</v>
      </c>
      <c r="C557" s="18">
        <v>27.190000999999999</v>
      </c>
      <c r="D557">
        <f t="shared" si="17"/>
        <v>-4.0292309168217244E-3</v>
      </c>
    </row>
    <row r="558" spans="2:4" x14ac:dyDescent="0.25">
      <c r="B558" s="12">
        <v>41505</v>
      </c>
      <c r="C558" s="18">
        <v>27.299999</v>
      </c>
      <c r="D558">
        <f t="shared" si="17"/>
        <v>1.8656717114056587E-2</v>
      </c>
    </row>
    <row r="559" spans="2:4" x14ac:dyDescent="0.25">
      <c r="B559" s="12">
        <v>41498</v>
      </c>
      <c r="C559" s="18">
        <v>26.799999</v>
      </c>
      <c r="D559">
        <f t="shared" si="17"/>
        <v>1.6691881005619136E-2</v>
      </c>
    </row>
    <row r="560" spans="2:4" x14ac:dyDescent="0.25">
      <c r="B560" s="12">
        <v>41491</v>
      </c>
      <c r="C560" s="18">
        <v>26.360001</v>
      </c>
      <c r="D560">
        <f t="shared" si="17"/>
        <v>6.4910268617401901E-3</v>
      </c>
    </row>
    <row r="561" spans="2:4" x14ac:dyDescent="0.25">
      <c r="B561" s="12">
        <v>41484</v>
      </c>
      <c r="C561" s="18">
        <v>26.190000999999999</v>
      </c>
      <c r="D561">
        <f t="shared" si="17"/>
        <v>0.10180904501472443</v>
      </c>
    </row>
    <row r="562" spans="2:4" x14ac:dyDescent="0.25">
      <c r="B562" s="12">
        <v>41477</v>
      </c>
      <c r="C562" s="18">
        <v>23.77</v>
      </c>
      <c r="D562">
        <f t="shared" si="17"/>
        <v>-2.502046862266083E-2</v>
      </c>
    </row>
    <row r="563" spans="2:4" x14ac:dyDescent="0.25">
      <c r="B563" s="12">
        <v>41470</v>
      </c>
      <c r="C563" s="18">
        <v>24.379999000000002</v>
      </c>
      <c r="D563">
        <f t="shared" si="17"/>
        <v>5.4954476202748737E-2</v>
      </c>
    </row>
    <row r="564" spans="2:4" x14ac:dyDescent="0.25">
      <c r="B564" s="12">
        <v>41463</v>
      </c>
      <c r="C564" s="18">
        <v>23.110001</v>
      </c>
      <c r="D564">
        <f t="shared" si="17"/>
        <v>2.6654864504664477E-2</v>
      </c>
    </row>
    <row r="565" spans="2:4" x14ac:dyDescent="0.25">
      <c r="B565" s="12">
        <v>41456</v>
      </c>
      <c r="C565" s="18">
        <v>22.51</v>
      </c>
      <c r="D565">
        <f t="shared" si="17"/>
        <v>6.7083628484632118E-3</v>
      </c>
    </row>
    <row r="566" spans="2:4" x14ac:dyDescent="0.25">
      <c r="B566" s="12">
        <v>41449</v>
      </c>
      <c r="C566" s="18">
        <v>22.360001</v>
      </c>
      <c r="D566">
        <f t="shared" si="17"/>
        <v>-5.7803023566028733E-3</v>
      </c>
    </row>
    <row r="567" spans="2:4" x14ac:dyDescent="0.25">
      <c r="B567" s="12">
        <v>41442</v>
      </c>
      <c r="C567" s="18">
        <v>22.49</v>
      </c>
      <c r="D567">
        <f t="shared" si="17"/>
        <v>-6.6804979253112129E-2</v>
      </c>
    </row>
    <row r="568" spans="2:4" x14ac:dyDescent="0.25">
      <c r="B568" s="12">
        <v>41435</v>
      </c>
      <c r="C568" s="18">
        <v>24.1</v>
      </c>
      <c r="D568">
        <f t="shared" si="17"/>
        <v>-9.4533497739415218E-3</v>
      </c>
    </row>
    <row r="569" spans="2:4" x14ac:dyDescent="0.25">
      <c r="B569" s="12">
        <v>41428</v>
      </c>
      <c r="C569" s="18">
        <v>24.33</v>
      </c>
      <c r="D569">
        <f t="shared" si="17"/>
        <v>2.3128636537904201E-2</v>
      </c>
    </row>
    <row r="570" spans="2:4" x14ac:dyDescent="0.25">
      <c r="B570" s="12">
        <v>41421</v>
      </c>
      <c r="C570" s="18">
        <v>23.780000999999999</v>
      </c>
      <c r="D570">
        <f t="shared" si="17"/>
        <v>2.4999998922413669E-2</v>
      </c>
    </row>
    <row r="571" spans="2:4" x14ac:dyDescent="0.25">
      <c r="B571" s="12">
        <v>41414</v>
      </c>
      <c r="C571" s="18">
        <v>23.200001</v>
      </c>
      <c r="D571">
        <f t="shared" si="17"/>
        <v>-3.3735901707621863E-2</v>
      </c>
    </row>
    <row r="572" spans="2:4" x14ac:dyDescent="0.25">
      <c r="B572" s="12">
        <v>41407</v>
      </c>
      <c r="C572" s="18">
        <v>24.01</v>
      </c>
      <c r="D572">
        <f t="shared" si="17"/>
        <v>-3.2634971796937862E-2</v>
      </c>
    </row>
    <row r="573" spans="2:4" x14ac:dyDescent="0.25">
      <c r="B573" s="12">
        <v>41400</v>
      </c>
      <c r="C573" s="18">
        <v>24.82</v>
      </c>
      <c r="D573">
        <f t="shared" si="17"/>
        <v>2.8282828282828465E-3</v>
      </c>
    </row>
    <row r="574" spans="2:4" x14ac:dyDescent="0.25">
      <c r="B574" s="12">
        <v>41393</v>
      </c>
      <c r="C574" s="18">
        <v>24.75</v>
      </c>
      <c r="D574">
        <f t="shared" si="17"/>
        <v>1.977750309023496E-2</v>
      </c>
    </row>
    <row r="575" spans="2:4" x14ac:dyDescent="0.25">
      <c r="B575" s="12">
        <v>41386</v>
      </c>
      <c r="C575" s="18">
        <v>24.27</v>
      </c>
      <c r="D575">
        <f t="shared" si="17"/>
        <v>7.4844995571302197E-2</v>
      </c>
    </row>
    <row r="576" spans="2:4" x14ac:dyDescent="0.25">
      <c r="B576" s="12">
        <v>41379</v>
      </c>
      <c r="C576" s="18">
        <v>22.58</v>
      </c>
      <c r="D576">
        <f t="shared" si="17"/>
        <v>-4.3220338983050999E-2</v>
      </c>
    </row>
    <row r="577" spans="2:4" x14ac:dyDescent="0.25">
      <c r="B577" s="12">
        <v>41372</v>
      </c>
      <c r="C577" s="18">
        <v>23.6</v>
      </c>
      <c r="D577">
        <f t="shared" si="17"/>
        <v>8.2072493446698536E-2</v>
      </c>
    </row>
    <row r="578" spans="2:4" x14ac:dyDescent="0.25">
      <c r="B578" s="12">
        <v>41365</v>
      </c>
      <c r="C578" s="18">
        <v>21.809999000000001</v>
      </c>
      <c r="D578">
        <f t="shared" si="17"/>
        <v>-6.595293361884369E-2</v>
      </c>
    </row>
    <row r="579" spans="2:4" x14ac:dyDescent="0.25">
      <c r="B579" s="12">
        <v>41358</v>
      </c>
      <c r="C579" s="18">
        <v>23.35</v>
      </c>
      <c r="D579">
        <f t="shared" ref="D579:D642" si="18">C579/C580-1</f>
        <v>6.0881417537482996E-2</v>
      </c>
    </row>
    <row r="580" spans="2:4" x14ac:dyDescent="0.25">
      <c r="B580" s="12">
        <v>41351</v>
      </c>
      <c r="C580" s="18">
        <v>22.01</v>
      </c>
      <c r="D580">
        <f t="shared" si="18"/>
        <v>7.1046280829502706E-2</v>
      </c>
    </row>
    <row r="581" spans="2:4" x14ac:dyDescent="0.25">
      <c r="B581" s="12">
        <v>41344</v>
      </c>
      <c r="C581" s="18">
        <v>20.549999</v>
      </c>
      <c r="D581">
        <f t="shared" si="18"/>
        <v>-1.2968347742555286E-2</v>
      </c>
    </row>
    <row r="582" spans="2:4" x14ac:dyDescent="0.25">
      <c r="B582" s="12">
        <v>41337</v>
      </c>
      <c r="C582" s="18">
        <v>20.82</v>
      </c>
      <c r="D582">
        <f t="shared" si="18"/>
        <v>7.3749410714255337E-2</v>
      </c>
    </row>
    <row r="583" spans="2:4" x14ac:dyDescent="0.25">
      <c r="B583" s="12">
        <v>41330</v>
      </c>
      <c r="C583" s="18">
        <v>19.389999</v>
      </c>
      <c r="D583">
        <f t="shared" si="18"/>
        <v>1.8917392594987259E-2</v>
      </c>
    </row>
    <row r="584" spans="2:4" x14ac:dyDescent="0.25">
      <c r="B584" s="12">
        <v>41323</v>
      </c>
      <c r="C584" s="18">
        <v>19.030000999999999</v>
      </c>
      <c r="D584">
        <f t="shared" si="18"/>
        <v>-8.4215587862579988E-2</v>
      </c>
    </row>
    <row r="585" spans="2:4" x14ac:dyDescent="0.25">
      <c r="B585" s="12">
        <v>41316</v>
      </c>
      <c r="C585" s="18">
        <v>20.780000999999999</v>
      </c>
      <c r="D585">
        <f t="shared" si="18"/>
        <v>-4.78917647457755E-3</v>
      </c>
    </row>
    <row r="586" spans="2:4" x14ac:dyDescent="0.25">
      <c r="B586" s="12">
        <v>41309</v>
      </c>
      <c r="C586" s="18">
        <v>20.879999000000002</v>
      </c>
      <c r="D586">
        <f t="shared" si="18"/>
        <v>-7.1327623807529994E-3</v>
      </c>
    </row>
    <row r="587" spans="2:4" x14ac:dyDescent="0.25">
      <c r="B587" s="12">
        <v>41302</v>
      </c>
      <c r="C587" s="18">
        <v>21.030000999999999</v>
      </c>
      <c r="D587">
        <f t="shared" si="18"/>
        <v>3.1388034889064942E-2</v>
      </c>
    </row>
    <row r="588" spans="2:4" x14ac:dyDescent="0.25">
      <c r="B588" s="12">
        <v>41295</v>
      </c>
      <c r="C588" s="18">
        <v>20.389999</v>
      </c>
      <c r="D588">
        <f t="shared" si="18"/>
        <v>3.2928014184397281E-2</v>
      </c>
    </row>
    <row r="589" spans="2:4" x14ac:dyDescent="0.25">
      <c r="B589" s="12">
        <v>41288</v>
      </c>
      <c r="C589" s="18">
        <v>19.739999999999998</v>
      </c>
      <c r="D589">
        <f t="shared" si="18"/>
        <v>5.6179718770480447E-2</v>
      </c>
    </row>
    <row r="590" spans="2:4" x14ac:dyDescent="0.25">
      <c r="B590" s="12">
        <v>41281</v>
      </c>
      <c r="C590" s="18">
        <v>18.690000999999999</v>
      </c>
      <c r="D590">
        <f t="shared" si="18"/>
        <v>2.6923075443787026E-2</v>
      </c>
    </row>
    <row r="591" spans="2:4" x14ac:dyDescent="0.25">
      <c r="B591" s="12">
        <v>41274</v>
      </c>
      <c r="C591" s="18">
        <v>18.200001</v>
      </c>
      <c r="D591">
        <f t="shared" si="18"/>
        <v>0.1193112546125461</v>
      </c>
    </row>
    <row r="592" spans="2:4" x14ac:dyDescent="0.25">
      <c r="B592" s="12">
        <v>41267</v>
      </c>
      <c r="C592" s="18">
        <v>16.260000000000002</v>
      </c>
      <c r="D592">
        <f t="shared" si="18"/>
        <v>-8.5365853658534441E-3</v>
      </c>
    </row>
    <row r="593" spans="2:4" x14ac:dyDescent="0.25">
      <c r="B593" s="12">
        <v>41260</v>
      </c>
      <c r="C593" s="18">
        <v>16.399999999999999</v>
      </c>
      <c r="D593">
        <f t="shared" si="18"/>
        <v>-2.147971360381884E-2</v>
      </c>
    </row>
    <row r="594" spans="2:4" x14ac:dyDescent="0.25">
      <c r="B594" s="12">
        <v>41253</v>
      </c>
      <c r="C594" s="18">
        <v>16.760000000000002</v>
      </c>
      <c r="D594">
        <f t="shared" si="18"/>
        <v>0.10773298083278249</v>
      </c>
    </row>
    <row r="595" spans="2:4" x14ac:dyDescent="0.25">
      <c r="B595" s="12">
        <v>41246</v>
      </c>
      <c r="C595" s="18">
        <v>15.13</v>
      </c>
      <c r="D595">
        <f t="shared" si="18"/>
        <v>-8.5190039318479016E-3</v>
      </c>
    </row>
    <row r="596" spans="2:4" x14ac:dyDescent="0.25">
      <c r="B596" s="12">
        <v>41239</v>
      </c>
      <c r="C596" s="18">
        <v>15.26</v>
      </c>
      <c r="D596">
        <f t="shared" si="18"/>
        <v>-1.9620667102681066E-3</v>
      </c>
    </row>
    <row r="597" spans="2:4" x14ac:dyDescent="0.25">
      <c r="B597" s="12">
        <v>41232</v>
      </c>
      <c r="C597" s="18">
        <v>15.29</v>
      </c>
      <c r="D597">
        <f t="shared" si="18"/>
        <v>0.10556760665220533</v>
      </c>
    </row>
    <row r="598" spans="2:4" x14ac:dyDescent="0.25">
      <c r="B598" s="12">
        <v>41225</v>
      </c>
      <c r="C598" s="18">
        <v>13.83</v>
      </c>
      <c r="D598">
        <f t="shared" si="18"/>
        <v>-4.6206896551724164E-2</v>
      </c>
    </row>
    <row r="599" spans="2:4" x14ac:dyDescent="0.25">
      <c r="B599" s="12">
        <v>41218</v>
      </c>
      <c r="C599" s="18">
        <v>14.5</v>
      </c>
      <c r="D599">
        <f t="shared" si="18"/>
        <v>-2.6192075218267385E-2</v>
      </c>
    </row>
    <row r="600" spans="2:4" x14ac:dyDescent="0.25">
      <c r="B600" s="12">
        <v>41211</v>
      </c>
      <c r="C600" s="18">
        <v>14.89</v>
      </c>
      <c r="D600">
        <f t="shared" si="18"/>
        <v>3.6908077994429078E-2</v>
      </c>
    </row>
    <row r="601" spans="2:4" x14ac:dyDescent="0.25">
      <c r="B601" s="12">
        <v>41204</v>
      </c>
      <c r="C601" s="18">
        <v>14.36</v>
      </c>
      <c r="D601">
        <f t="shared" si="18"/>
        <v>3.0868628858578662E-2</v>
      </c>
    </row>
    <row r="602" spans="2:4" x14ac:dyDescent="0.25">
      <c r="B602" s="12">
        <v>41197</v>
      </c>
      <c r="C602" s="18">
        <v>13.93</v>
      </c>
      <c r="D602">
        <f t="shared" si="18"/>
        <v>2.4264705882352855E-2</v>
      </c>
    </row>
    <row r="603" spans="2:4" x14ac:dyDescent="0.25">
      <c r="B603" s="12">
        <v>41190</v>
      </c>
      <c r="C603" s="18">
        <v>13.6</v>
      </c>
      <c r="D603">
        <f t="shared" si="18"/>
        <v>3.0303030303030276E-2</v>
      </c>
    </row>
    <row r="604" spans="2:4" x14ac:dyDescent="0.25">
      <c r="B604" s="12">
        <v>41183</v>
      </c>
      <c r="C604" s="18">
        <v>13.2</v>
      </c>
      <c r="D604">
        <f t="shared" si="18"/>
        <v>-2.0771513353115778E-2</v>
      </c>
    </row>
    <row r="605" spans="2:4" x14ac:dyDescent="0.25">
      <c r="B605" s="12">
        <v>41176</v>
      </c>
      <c r="C605" s="18">
        <v>13.48</v>
      </c>
      <c r="D605">
        <f t="shared" si="18"/>
        <v>5.7254901960784421E-2</v>
      </c>
    </row>
    <row r="606" spans="2:4" x14ac:dyDescent="0.25">
      <c r="B606" s="12">
        <v>41169</v>
      </c>
      <c r="C606" s="18">
        <v>12.75</v>
      </c>
      <c r="D606">
        <f t="shared" si="18"/>
        <v>-3.041825095057038E-2</v>
      </c>
    </row>
    <row r="607" spans="2:4" x14ac:dyDescent="0.25">
      <c r="B607" s="12">
        <v>41162</v>
      </c>
      <c r="C607" s="18">
        <v>13.15</v>
      </c>
      <c r="D607">
        <f t="shared" si="18"/>
        <v>6.391585760517815E-2</v>
      </c>
    </row>
    <row r="608" spans="2:4" x14ac:dyDescent="0.25">
      <c r="B608" s="12">
        <v>41155</v>
      </c>
      <c r="C608" s="18">
        <v>12.36</v>
      </c>
      <c r="D608">
        <f t="shared" si="18"/>
        <v>5.4607508532423132E-2</v>
      </c>
    </row>
    <row r="609" spans="2:4" x14ac:dyDescent="0.25">
      <c r="B609" s="12">
        <v>41148</v>
      </c>
      <c r="C609" s="18">
        <v>11.72</v>
      </c>
      <c r="D609">
        <f t="shared" si="18"/>
        <v>-1.5126050420168013E-2</v>
      </c>
    </row>
    <row r="610" spans="2:4" x14ac:dyDescent="0.25">
      <c r="B610" s="12">
        <v>41141</v>
      </c>
      <c r="C610" s="18">
        <v>11.9</v>
      </c>
      <c r="D610">
        <f t="shared" si="18"/>
        <v>2.4096385542168752E-2</v>
      </c>
    </row>
    <row r="611" spans="2:4" x14ac:dyDescent="0.25">
      <c r="B611" s="12">
        <v>41134</v>
      </c>
      <c r="C611" s="18">
        <v>11.62</v>
      </c>
      <c r="D611">
        <f t="shared" si="18"/>
        <v>0.12815533980582505</v>
      </c>
    </row>
    <row r="612" spans="2:4" x14ac:dyDescent="0.25">
      <c r="B612" s="12">
        <v>41127</v>
      </c>
      <c r="C612" s="18">
        <v>10.3</v>
      </c>
      <c r="D612">
        <f t="shared" si="18"/>
        <v>9.8039215686276382E-3</v>
      </c>
    </row>
    <row r="613" spans="2:4" x14ac:dyDescent="0.25">
      <c r="B613" s="12">
        <v>41120</v>
      </c>
      <c r="C613" s="18">
        <v>10.199999999999999</v>
      </c>
      <c r="D613">
        <f t="shared" si="18"/>
        <v>-9.7087378640777766E-3</v>
      </c>
    </row>
    <row r="614" spans="2:4" x14ac:dyDescent="0.25">
      <c r="B614" s="12">
        <v>41113</v>
      </c>
      <c r="C614" s="18">
        <v>10.3</v>
      </c>
      <c r="D614">
        <f t="shared" si="18"/>
        <v>-4.8309178743960457E-3</v>
      </c>
    </row>
    <row r="615" spans="2:4" x14ac:dyDescent="0.25">
      <c r="B615" s="12">
        <v>41106</v>
      </c>
      <c r="C615" s="18">
        <v>10.35</v>
      </c>
      <c r="D615">
        <f t="shared" si="18"/>
        <v>0</v>
      </c>
    </row>
    <row r="616" spans="2:4" x14ac:dyDescent="0.25">
      <c r="B616" s="12">
        <v>41099</v>
      </c>
      <c r="C616" s="18">
        <v>10.35</v>
      </c>
      <c r="D616">
        <f t="shared" si="18"/>
        <v>-4.5202952029520294E-2</v>
      </c>
    </row>
    <row r="617" spans="2:4" x14ac:dyDescent="0.25">
      <c r="B617" s="12">
        <v>41092</v>
      </c>
      <c r="C617" s="18">
        <v>10.84</v>
      </c>
      <c r="D617">
        <f t="shared" si="18"/>
        <v>-5.902777777777779E-2</v>
      </c>
    </row>
    <row r="618" spans="2:4" x14ac:dyDescent="0.25">
      <c r="B618" s="12">
        <v>41085</v>
      </c>
      <c r="C618" s="18">
        <v>11.52</v>
      </c>
      <c r="D618">
        <f t="shared" si="18"/>
        <v>-2.5380710659898553E-2</v>
      </c>
    </row>
    <row r="619" spans="2:4" x14ac:dyDescent="0.25">
      <c r="B619" s="12">
        <v>41078</v>
      </c>
      <c r="C619" s="18">
        <v>11.82</v>
      </c>
      <c r="D619">
        <f t="shared" si="18"/>
        <v>4.3248014121800571E-2</v>
      </c>
    </row>
    <row r="620" spans="2:4" x14ac:dyDescent="0.25">
      <c r="B620" s="12">
        <v>41071</v>
      </c>
      <c r="C620" s="18">
        <v>11.33</v>
      </c>
      <c r="D620">
        <f t="shared" si="18"/>
        <v>-5.2675585284280957E-2</v>
      </c>
    </row>
    <row r="621" spans="2:4" x14ac:dyDescent="0.25">
      <c r="B621" s="12">
        <v>41064</v>
      </c>
      <c r="C621" s="18">
        <v>11.96</v>
      </c>
      <c r="D621">
        <f t="shared" si="18"/>
        <v>9.2237442922374679E-2</v>
      </c>
    </row>
    <row r="622" spans="2:4" x14ac:dyDescent="0.25">
      <c r="B622" s="12">
        <v>41057</v>
      </c>
      <c r="C622" s="18">
        <v>10.95</v>
      </c>
      <c r="D622">
        <f t="shared" si="18"/>
        <v>-9.5041322314049603E-2</v>
      </c>
    </row>
    <row r="623" spans="2:4" x14ac:dyDescent="0.25">
      <c r="B623" s="12">
        <v>41050</v>
      </c>
      <c r="C623" s="18">
        <v>12.1</v>
      </c>
      <c r="D623">
        <f t="shared" si="18"/>
        <v>3.3167495854062867E-3</v>
      </c>
    </row>
    <row r="624" spans="2:4" x14ac:dyDescent="0.25">
      <c r="B624" s="12">
        <v>41043</v>
      </c>
      <c r="C624" s="18">
        <v>12.06</v>
      </c>
      <c r="D624">
        <f t="shared" si="18"/>
        <v>-0.16075156576200411</v>
      </c>
    </row>
    <row r="625" spans="2:4" x14ac:dyDescent="0.25">
      <c r="B625" s="12">
        <v>41036</v>
      </c>
      <c r="C625" s="18">
        <v>14.37</v>
      </c>
      <c r="D625">
        <f t="shared" si="18"/>
        <v>3.3812949640287693E-2</v>
      </c>
    </row>
    <row r="626" spans="2:4" x14ac:dyDescent="0.25">
      <c r="B626" s="12">
        <v>41029</v>
      </c>
      <c r="C626" s="18">
        <v>13.9</v>
      </c>
      <c r="D626">
        <f t="shared" si="18"/>
        <v>-0.1224747474747474</v>
      </c>
    </row>
    <row r="627" spans="2:4" x14ac:dyDescent="0.25">
      <c r="B627" s="12">
        <v>41022</v>
      </c>
      <c r="C627" s="18">
        <v>15.84</v>
      </c>
      <c r="D627">
        <f t="shared" si="18"/>
        <v>1.6688061617458283E-2</v>
      </c>
    </row>
    <row r="628" spans="2:4" x14ac:dyDescent="0.25">
      <c r="B628" s="12">
        <v>41015</v>
      </c>
      <c r="C628" s="18">
        <v>15.58</v>
      </c>
      <c r="D628">
        <f t="shared" si="18"/>
        <v>9.1036414565826451E-2</v>
      </c>
    </row>
    <row r="629" spans="2:4" x14ac:dyDescent="0.25">
      <c r="B629" s="12">
        <v>41008</v>
      </c>
      <c r="C629" s="18">
        <v>14.28</v>
      </c>
      <c r="D629">
        <f t="shared" si="18"/>
        <v>3.3285094066570098E-2</v>
      </c>
    </row>
    <row r="630" spans="2:4" x14ac:dyDescent="0.25">
      <c r="B630" s="12">
        <v>41001</v>
      </c>
      <c r="C630" s="18">
        <v>13.82</v>
      </c>
      <c r="D630">
        <f t="shared" si="18"/>
        <v>1.3196480938416411E-2</v>
      </c>
    </row>
    <row r="631" spans="2:4" x14ac:dyDescent="0.25">
      <c r="B631" s="12">
        <v>40994</v>
      </c>
      <c r="C631" s="18">
        <v>13.64</v>
      </c>
      <c r="D631">
        <f t="shared" si="18"/>
        <v>-6.5549890750181694E-3</v>
      </c>
    </row>
    <row r="632" spans="2:4" x14ac:dyDescent="0.25">
      <c r="B632" s="12">
        <v>40987</v>
      </c>
      <c r="C632" s="18">
        <v>13.73</v>
      </c>
      <c r="D632">
        <f t="shared" si="18"/>
        <v>7.2886297376095754E-4</v>
      </c>
    </row>
    <row r="633" spans="2:4" x14ac:dyDescent="0.25">
      <c r="B633" s="12">
        <v>40980</v>
      </c>
      <c r="C633" s="18">
        <v>13.72</v>
      </c>
      <c r="D633">
        <f t="shared" si="18"/>
        <v>4.4935262757044958E-2</v>
      </c>
    </row>
    <row r="634" spans="2:4" x14ac:dyDescent="0.25">
      <c r="B634" s="12">
        <v>40973</v>
      </c>
      <c r="C634" s="18">
        <v>13.13</v>
      </c>
      <c r="D634">
        <f t="shared" si="18"/>
        <v>-1.9417475728155331E-2</v>
      </c>
    </row>
    <row r="635" spans="2:4" x14ac:dyDescent="0.25">
      <c r="B635" s="12">
        <v>40966</v>
      </c>
      <c r="C635" s="18">
        <v>13.39</v>
      </c>
      <c r="D635">
        <f t="shared" si="18"/>
        <v>7.5502008032128698E-2</v>
      </c>
    </row>
    <row r="636" spans="2:4" x14ac:dyDescent="0.25">
      <c r="B636" s="12">
        <v>40959</v>
      </c>
      <c r="C636" s="18">
        <v>12.45</v>
      </c>
      <c r="D636">
        <f t="shared" si="18"/>
        <v>2.3848684210526327E-2</v>
      </c>
    </row>
    <row r="637" spans="2:4" x14ac:dyDescent="0.25">
      <c r="B637" s="12">
        <v>40952</v>
      </c>
      <c r="C637" s="18">
        <v>12.16</v>
      </c>
      <c r="D637">
        <f t="shared" si="18"/>
        <v>5.4640069384215062E-2</v>
      </c>
    </row>
    <row r="638" spans="2:4" x14ac:dyDescent="0.25">
      <c r="B638" s="12">
        <v>40945</v>
      </c>
      <c r="C638" s="18">
        <v>11.53</v>
      </c>
      <c r="D638">
        <f t="shared" si="18"/>
        <v>-4.5529801324503349E-2</v>
      </c>
    </row>
    <row r="639" spans="2:4" x14ac:dyDescent="0.25">
      <c r="B639" s="12">
        <v>40938</v>
      </c>
      <c r="C639" s="18">
        <v>12.08</v>
      </c>
      <c r="D639">
        <f t="shared" si="18"/>
        <v>3.0716723549488067E-2</v>
      </c>
    </row>
    <row r="640" spans="2:4" x14ac:dyDescent="0.25">
      <c r="B640" s="12">
        <v>40931</v>
      </c>
      <c r="C640" s="18">
        <v>11.72</v>
      </c>
      <c r="D640">
        <f t="shared" si="18"/>
        <v>4.8300536672629679E-2</v>
      </c>
    </row>
    <row r="641" spans="2:4" x14ac:dyDescent="0.25">
      <c r="B641" s="12">
        <v>40924</v>
      </c>
      <c r="C641" s="18">
        <v>11.18</v>
      </c>
      <c r="D641">
        <f t="shared" si="18"/>
        <v>6.4761904761904798E-2</v>
      </c>
    </row>
    <row r="642" spans="2:4" x14ac:dyDescent="0.25">
      <c r="B642" s="12">
        <v>40917</v>
      </c>
      <c r="C642" s="18">
        <v>10.5</v>
      </c>
      <c r="D642">
        <f t="shared" si="18"/>
        <v>0.10410094637223977</v>
      </c>
    </row>
    <row r="643" spans="2:4" x14ac:dyDescent="0.25">
      <c r="B643" s="12">
        <v>40910</v>
      </c>
      <c r="C643" s="18">
        <v>9.51</v>
      </c>
      <c r="D643">
        <f t="shared" ref="D643:D706" si="19">C643/C644-1</f>
        <v>-1.1434511434511352E-2</v>
      </c>
    </row>
    <row r="644" spans="2:4" x14ac:dyDescent="0.25">
      <c r="B644" s="12">
        <v>40903</v>
      </c>
      <c r="C644" s="18">
        <v>9.6199999999999992</v>
      </c>
      <c r="D644">
        <f t="shared" si="19"/>
        <v>1.3698630136986134E-2</v>
      </c>
    </row>
    <row r="645" spans="2:4" x14ac:dyDescent="0.25">
      <c r="B645" s="12">
        <v>40896</v>
      </c>
      <c r="C645" s="18">
        <v>9.49</v>
      </c>
      <c r="D645">
        <f t="shared" si="19"/>
        <v>4.4004400440043945E-2</v>
      </c>
    </row>
    <row r="646" spans="2:4" x14ac:dyDescent="0.25">
      <c r="B646" s="12">
        <v>40889</v>
      </c>
      <c r="C646" s="18">
        <v>9.09</v>
      </c>
      <c r="D646">
        <f t="shared" si="19"/>
        <v>-1.1956521739130421E-2</v>
      </c>
    </row>
    <row r="647" spans="2:4" x14ac:dyDescent="0.25">
      <c r="B647" s="12">
        <v>40882</v>
      </c>
      <c r="C647" s="18">
        <v>9.1999999999999993</v>
      </c>
      <c r="D647">
        <f t="shared" si="19"/>
        <v>-8.2751744765702906E-2</v>
      </c>
    </row>
    <row r="648" spans="2:4" x14ac:dyDescent="0.25">
      <c r="B648" s="12">
        <v>40875</v>
      </c>
      <c r="C648" s="18">
        <v>10.029999999999999</v>
      </c>
      <c r="D648">
        <f t="shared" si="19"/>
        <v>0.18979833926453149</v>
      </c>
    </row>
    <row r="649" spans="2:4" x14ac:dyDescent="0.25">
      <c r="B649" s="12">
        <v>40868</v>
      </c>
      <c r="C649" s="18">
        <v>8.43</v>
      </c>
      <c r="D649">
        <f t="shared" si="19"/>
        <v>-5.2808988764045051E-2</v>
      </c>
    </row>
    <row r="650" spans="2:4" x14ac:dyDescent="0.25">
      <c r="B650" s="12">
        <v>40861</v>
      </c>
      <c r="C650" s="18">
        <v>8.9</v>
      </c>
      <c r="D650">
        <f t="shared" si="19"/>
        <v>-8.247422680412364E-2</v>
      </c>
    </row>
    <row r="651" spans="2:4" x14ac:dyDescent="0.25">
      <c r="B651" s="12">
        <v>40854</v>
      </c>
      <c r="C651" s="18">
        <v>9.6999999999999993</v>
      </c>
      <c r="D651">
        <f t="shared" si="19"/>
        <v>-0.17376490630323682</v>
      </c>
    </row>
    <row r="652" spans="2:4" x14ac:dyDescent="0.25">
      <c r="B652" s="12">
        <v>40847</v>
      </c>
      <c r="C652" s="18">
        <v>11.74</v>
      </c>
      <c r="D652">
        <f t="shared" si="19"/>
        <v>-2.491694352159457E-2</v>
      </c>
    </row>
    <row r="653" spans="2:4" x14ac:dyDescent="0.25">
      <c r="B653" s="12">
        <v>40840</v>
      </c>
      <c r="C653" s="18">
        <v>12.04</v>
      </c>
      <c r="D653">
        <f t="shared" si="19"/>
        <v>0.19444444444444442</v>
      </c>
    </row>
    <row r="654" spans="2:4" x14ac:dyDescent="0.25">
      <c r="B654" s="12">
        <v>40833</v>
      </c>
      <c r="C654" s="18">
        <v>10.08</v>
      </c>
      <c r="D654">
        <f t="shared" si="19"/>
        <v>-7.6076993583867991E-2</v>
      </c>
    </row>
    <row r="655" spans="2:4" x14ac:dyDescent="0.25">
      <c r="B655" s="12">
        <v>40826</v>
      </c>
      <c r="C655" s="18">
        <v>10.91</v>
      </c>
      <c r="D655">
        <f t="shared" si="19"/>
        <v>0.15327695560253685</v>
      </c>
    </row>
    <row r="656" spans="2:4" x14ac:dyDescent="0.25">
      <c r="B656" s="12">
        <v>40819</v>
      </c>
      <c r="C656" s="18">
        <v>9.4600000000000009</v>
      </c>
      <c r="D656">
        <f t="shared" si="19"/>
        <v>0.13838748495788211</v>
      </c>
    </row>
    <row r="657" spans="2:4" x14ac:dyDescent="0.25">
      <c r="B657" s="12">
        <v>40812</v>
      </c>
      <c r="C657" s="18">
        <v>8.31</v>
      </c>
      <c r="D657">
        <f t="shared" si="19"/>
        <v>-0.18449460255152106</v>
      </c>
    </row>
    <row r="658" spans="2:4" x14ac:dyDescent="0.25">
      <c r="B658" s="12">
        <v>40805</v>
      </c>
      <c r="C658" s="18">
        <v>10.19</v>
      </c>
      <c r="D658">
        <f t="shared" si="19"/>
        <v>-0.11468288444830588</v>
      </c>
    </row>
    <row r="659" spans="2:4" x14ac:dyDescent="0.25">
      <c r="B659" s="12">
        <v>40798</v>
      </c>
      <c r="C659" s="18">
        <v>11.51</v>
      </c>
      <c r="D659">
        <f t="shared" si="19"/>
        <v>-5.0330033003300301E-2</v>
      </c>
    </row>
    <row r="660" spans="2:4" x14ac:dyDescent="0.25">
      <c r="B660" s="12">
        <v>40791</v>
      </c>
      <c r="C660" s="18">
        <v>12.12</v>
      </c>
      <c r="D660">
        <f t="shared" si="19"/>
        <v>-1.7828200972447417E-2</v>
      </c>
    </row>
    <row r="661" spans="2:4" x14ac:dyDescent="0.25">
      <c r="B661" s="12">
        <v>40784</v>
      </c>
      <c r="C661" s="18">
        <v>12.34</v>
      </c>
      <c r="D661">
        <f t="shared" si="19"/>
        <v>2.3217247097844007E-2</v>
      </c>
    </row>
    <row r="662" spans="2:4" x14ac:dyDescent="0.25">
      <c r="B662" s="12">
        <v>40777</v>
      </c>
      <c r="C662" s="18">
        <v>12.06</v>
      </c>
      <c r="D662">
        <f t="shared" si="19"/>
        <v>0</v>
      </c>
    </row>
    <row r="663" spans="2:4" x14ac:dyDescent="0.25">
      <c r="B663" s="12">
        <v>40770</v>
      </c>
      <c r="C663" s="18">
        <v>12.06</v>
      </c>
      <c r="D663">
        <f t="shared" si="19"/>
        <v>-0.1073279052553664</v>
      </c>
    </row>
    <row r="664" spans="2:4" x14ac:dyDescent="0.25">
      <c r="B664" s="12">
        <v>40763</v>
      </c>
      <c r="C664" s="18">
        <v>13.51</v>
      </c>
      <c r="D664">
        <f t="shared" si="19"/>
        <v>7.7352472089314173E-2</v>
      </c>
    </row>
    <row r="665" spans="2:4" x14ac:dyDescent="0.25">
      <c r="B665" s="12">
        <v>40756</v>
      </c>
      <c r="C665" s="18">
        <v>12.54</v>
      </c>
      <c r="D665">
        <f t="shared" si="19"/>
        <v>-0.17118307997356252</v>
      </c>
    </row>
    <row r="666" spans="2:4" x14ac:dyDescent="0.25">
      <c r="B666" s="12">
        <v>40749</v>
      </c>
      <c r="C666" s="18">
        <v>15.13</v>
      </c>
      <c r="D666">
        <f t="shared" si="19"/>
        <v>-3.8143674507310821E-2</v>
      </c>
    </row>
    <row r="667" spans="2:4" x14ac:dyDescent="0.25">
      <c r="B667" s="12">
        <v>40742</v>
      </c>
      <c r="C667" s="18">
        <v>15.73</v>
      </c>
      <c r="D667">
        <f t="shared" si="19"/>
        <v>8.7076710435383564E-2</v>
      </c>
    </row>
    <row r="668" spans="2:4" x14ac:dyDescent="0.25">
      <c r="B668" s="12">
        <v>40735</v>
      </c>
      <c r="C668" s="18">
        <v>14.47</v>
      </c>
      <c r="D668">
        <f t="shared" si="19"/>
        <v>3.5050071530758231E-2</v>
      </c>
    </row>
    <row r="669" spans="2:4" x14ac:dyDescent="0.25">
      <c r="B669" s="12">
        <v>40728</v>
      </c>
      <c r="C669" s="18">
        <v>13.98</v>
      </c>
      <c r="D669">
        <f t="shared" si="19"/>
        <v>2.8697571743929506E-2</v>
      </c>
    </row>
    <row r="670" spans="2:4" x14ac:dyDescent="0.25">
      <c r="B670" s="12">
        <v>40721</v>
      </c>
      <c r="C670" s="18">
        <v>13.59</v>
      </c>
      <c r="D670">
        <f t="shared" si="19"/>
        <v>0.18689956331877733</v>
      </c>
    </row>
    <row r="671" spans="2:4" x14ac:dyDescent="0.25">
      <c r="B671" s="12">
        <v>40714</v>
      </c>
      <c r="C671" s="18">
        <v>11.45</v>
      </c>
      <c r="D671">
        <f t="shared" si="19"/>
        <v>6.909430438842179E-2</v>
      </c>
    </row>
    <row r="672" spans="2:4" x14ac:dyDescent="0.25">
      <c r="B672" s="12">
        <v>40707</v>
      </c>
      <c r="C672" s="18">
        <v>10.71</v>
      </c>
      <c r="D672">
        <f t="shared" si="19"/>
        <v>2.8818443804034644E-2</v>
      </c>
    </row>
    <row r="673" spans="2:4" x14ac:dyDescent="0.25">
      <c r="B673" s="12">
        <v>40700</v>
      </c>
      <c r="C673" s="18">
        <v>10.41</v>
      </c>
      <c r="D673">
        <f t="shared" si="19"/>
        <v>-9.0829694323144028E-2</v>
      </c>
    </row>
    <row r="674" spans="2:4" x14ac:dyDescent="0.25">
      <c r="B674" s="12">
        <v>40693</v>
      </c>
      <c r="C674" s="18">
        <v>11.45</v>
      </c>
      <c r="D674">
        <f t="shared" si="19"/>
        <v>4.5662100456621113E-2</v>
      </c>
    </row>
    <row r="675" spans="2:4" x14ac:dyDescent="0.25">
      <c r="B675" s="12">
        <v>40686</v>
      </c>
      <c r="C675" s="18">
        <v>10.95</v>
      </c>
      <c r="D675">
        <f t="shared" si="19"/>
        <v>6.2075654704170535E-2</v>
      </c>
    </row>
    <row r="676" spans="2:4" x14ac:dyDescent="0.25">
      <c r="B676" s="12">
        <v>40679</v>
      </c>
      <c r="C676" s="18">
        <v>10.31</v>
      </c>
      <c r="D676">
        <f t="shared" si="19"/>
        <v>-1.7159199237368861E-2</v>
      </c>
    </row>
    <row r="677" spans="2:4" x14ac:dyDescent="0.25">
      <c r="B677" s="12">
        <v>40672</v>
      </c>
      <c r="C677" s="18">
        <v>10.49</v>
      </c>
      <c r="D677">
        <f t="shared" si="19"/>
        <v>-1.3170272812794037E-2</v>
      </c>
    </row>
    <row r="678" spans="2:4" x14ac:dyDescent="0.25">
      <c r="B678" s="12">
        <v>40665</v>
      </c>
      <c r="C678" s="18">
        <v>10.63</v>
      </c>
      <c r="D678">
        <f t="shared" si="19"/>
        <v>-1.024208566107998E-2</v>
      </c>
    </row>
    <row r="679" spans="2:4" x14ac:dyDescent="0.25">
      <c r="B679" s="12">
        <v>40658</v>
      </c>
      <c r="C679" s="18">
        <v>10.74</v>
      </c>
      <c r="D679">
        <f t="shared" si="19"/>
        <v>7.4000000000000066E-2</v>
      </c>
    </row>
    <row r="680" spans="2:4" x14ac:dyDescent="0.25">
      <c r="B680" s="12">
        <v>40651</v>
      </c>
      <c r="C680" s="18">
        <v>10</v>
      </c>
      <c r="D680">
        <f t="shared" si="19"/>
        <v>9.1703056768558833E-2</v>
      </c>
    </row>
    <row r="681" spans="2:4" x14ac:dyDescent="0.25">
      <c r="B681" s="12">
        <v>40644</v>
      </c>
      <c r="C681" s="18">
        <v>9.16</v>
      </c>
      <c r="D681">
        <f t="shared" si="19"/>
        <v>8.7885985748218598E-2</v>
      </c>
    </row>
    <row r="682" spans="2:4" x14ac:dyDescent="0.25">
      <c r="B682" s="12">
        <v>40637</v>
      </c>
      <c r="C682" s="18">
        <v>8.42</v>
      </c>
      <c r="D682">
        <f t="shared" si="19"/>
        <v>5.1186017478152435E-2</v>
      </c>
    </row>
    <row r="683" spans="2:4" x14ac:dyDescent="0.25">
      <c r="B683" s="12">
        <v>40630</v>
      </c>
      <c r="C683" s="18">
        <v>8.01</v>
      </c>
      <c r="D683">
        <f t="shared" si="19"/>
        <v>1.9083969465648831E-2</v>
      </c>
    </row>
    <row r="684" spans="2:4" x14ac:dyDescent="0.25">
      <c r="B684" s="12">
        <v>40623</v>
      </c>
      <c r="C684" s="18">
        <v>7.86</v>
      </c>
      <c r="D684">
        <f t="shared" si="19"/>
        <v>0.14912280701754388</v>
      </c>
    </row>
    <row r="685" spans="2:4" x14ac:dyDescent="0.25">
      <c r="B685" s="12">
        <v>40616</v>
      </c>
      <c r="C685" s="18">
        <v>6.84</v>
      </c>
      <c r="D685">
        <f t="shared" si="19"/>
        <v>-6.938775510204076E-2</v>
      </c>
    </row>
    <row r="686" spans="2:4" x14ac:dyDescent="0.25">
      <c r="B686" s="12">
        <v>40609</v>
      </c>
      <c r="C686" s="18">
        <v>7.35</v>
      </c>
      <c r="D686">
        <f t="shared" si="19"/>
        <v>-2.7137042062416183E-3</v>
      </c>
    </row>
    <row r="687" spans="2:4" x14ac:dyDescent="0.25">
      <c r="B687" s="12">
        <v>40602</v>
      </c>
      <c r="C687" s="18">
        <v>7.37</v>
      </c>
      <c r="D687">
        <f t="shared" si="19"/>
        <v>7.906295754026349E-2</v>
      </c>
    </row>
    <row r="688" spans="2:4" x14ac:dyDescent="0.25">
      <c r="B688" s="12">
        <v>40595</v>
      </c>
      <c r="C688" s="18">
        <v>6.83</v>
      </c>
      <c r="D688">
        <f t="shared" si="19"/>
        <v>-5.0069541029207243E-2</v>
      </c>
    </row>
    <row r="689" spans="2:4" x14ac:dyDescent="0.25">
      <c r="B689" s="12">
        <v>40588</v>
      </c>
      <c r="C689" s="18">
        <v>7.19</v>
      </c>
      <c r="D689">
        <f t="shared" si="19"/>
        <v>1.3927576601673319E-3</v>
      </c>
    </row>
    <row r="690" spans="2:4" x14ac:dyDescent="0.25">
      <c r="B690" s="12">
        <v>40581</v>
      </c>
      <c r="C690" s="18">
        <v>7.18</v>
      </c>
      <c r="D690">
        <f t="shared" si="19"/>
        <v>-2.4456521739130488E-2</v>
      </c>
    </row>
    <row r="691" spans="2:4" x14ac:dyDescent="0.25">
      <c r="B691" s="12">
        <v>40574</v>
      </c>
      <c r="C691" s="18">
        <v>7.36</v>
      </c>
      <c r="D691">
        <f t="shared" si="19"/>
        <v>-1.4725568942436373E-2</v>
      </c>
    </row>
    <row r="692" spans="2:4" x14ac:dyDescent="0.25">
      <c r="B692" s="12">
        <v>40567</v>
      </c>
      <c r="C692" s="18">
        <v>7.47</v>
      </c>
      <c r="D692">
        <f t="shared" si="19"/>
        <v>2.7510316368638321E-2</v>
      </c>
    </row>
    <row r="693" spans="2:4" x14ac:dyDescent="0.25">
      <c r="B693" s="12">
        <v>40560</v>
      </c>
      <c r="C693" s="18">
        <v>7.27</v>
      </c>
      <c r="D693">
        <f t="shared" si="19"/>
        <v>-3.7086092715231778E-2</v>
      </c>
    </row>
    <row r="694" spans="2:4" x14ac:dyDescent="0.25">
      <c r="B694" s="12">
        <v>40553</v>
      </c>
      <c r="C694" s="18">
        <v>7.55</v>
      </c>
      <c r="D694">
        <f t="shared" si="19"/>
        <v>7.7032810271041363E-2</v>
      </c>
    </row>
    <row r="695" spans="2:4" x14ac:dyDescent="0.25">
      <c r="B695" s="12">
        <v>40546</v>
      </c>
      <c r="C695" s="18">
        <v>7.01</v>
      </c>
      <c r="D695">
        <f t="shared" si="19"/>
        <v>0.10220125786163514</v>
      </c>
    </row>
    <row r="696" spans="2:4" x14ac:dyDescent="0.25">
      <c r="B696" s="12">
        <v>40539</v>
      </c>
      <c r="C696" s="18">
        <v>6.36</v>
      </c>
      <c r="D696">
        <f t="shared" si="19"/>
        <v>1.760000000000006E-2</v>
      </c>
    </row>
    <row r="697" spans="2:4" x14ac:dyDescent="0.25">
      <c r="B697" s="12">
        <v>40532</v>
      </c>
      <c r="C697" s="18">
        <v>6.25</v>
      </c>
      <c r="D697">
        <f t="shared" si="19"/>
        <v>1.6025641025640969E-3</v>
      </c>
    </row>
    <row r="698" spans="2:4" x14ac:dyDescent="0.25">
      <c r="B698" s="12">
        <v>40525</v>
      </c>
      <c r="C698" s="18">
        <v>6.24</v>
      </c>
      <c r="D698">
        <f t="shared" si="19"/>
        <v>8.1455805892547861E-2</v>
      </c>
    </row>
    <row r="699" spans="2:4" x14ac:dyDescent="0.25">
      <c r="B699" s="12">
        <v>40518</v>
      </c>
      <c r="C699" s="18">
        <v>5.77</v>
      </c>
      <c r="D699">
        <f t="shared" si="19"/>
        <v>-4.4701986754966949E-2</v>
      </c>
    </row>
    <row r="700" spans="2:4" x14ac:dyDescent="0.25">
      <c r="B700" s="12">
        <v>40511</v>
      </c>
      <c r="C700" s="18">
        <v>6.04</v>
      </c>
      <c r="D700">
        <f t="shared" si="19"/>
        <v>-1.6528925619834212E-3</v>
      </c>
    </row>
    <row r="701" spans="2:4" x14ac:dyDescent="0.25">
      <c r="B701" s="12">
        <v>40504</v>
      </c>
      <c r="C701" s="18">
        <v>6.05</v>
      </c>
      <c r="D701">
        <f t="shared" si="19"/>
        <v>-2.5764895330112725E-2</v>
      </c>
    </row>
    <row r="702" spans="2:4" x14ac:dyDescent="0.25">
      <c r="B702" s="12">
        <v>40497</v>
      </c>
      <c r="C702" s="18">
        <v>6.21</v>
      </c>
      <c r="D702">
        <f t="shared" si="19"/>
        <v>8.116883116883189E-3</v>
      </c>
    </row>
    <row r="703" spans="2:4" x14ac:dyDescent="0.25">
      <c r="B703" s="12">
        <v>40490</v>
      </c>
      <c r="C703" s="18">
        <v>6.16</v>
      </c>
      <c r="D703">
        <f t="shared" si="19"/>
        <v>-6.2404870624048758E-2</v>
      </c>
    </row>
    <row r="704" spans="2:4" x14ac:dyDescent="0.25">
      <c r="B704" s="12">
        <v>40483</v>
      </c>
      <c r="C704" s="18">
        <v>6.57</v>
      </c>
      <c r="D704">
        <f t="shared" si="19"/>
        <v>4.7846889952153138E-2</v>
      </c>
    </row>
    <row r="705" spans="2:4" x14ac:dyDescent="0.25">
      <c r="B705" s="12">
        <v>40476</v>
      </c>
      <c r="C705" s="18">
        <v>6.27</v>
      </c>
      <c r="D705">
        <f t="shared" si="19"/>
        <v>6.271186440677945E-2</v>
      </c>
    </row>
    <row r="706" spans="2:4" x14ac:dyDescent="0.25">
      <c r="B706" s="12">
        <v>40469</v>
      </c>
      <c r="C706" s="18">
        <v>5.9</v>
      </c>
      <c r="D706">
        <f t="shared" si="19"/>
        <v>5.9245960502692929E-2</v>
      </c>
    </row>
    <row r="707" spans="2:4" x14ac:dyDescent="0.25">
      <c r="B707" s="12">
        <v>40462</v>
      </c>
      <c r="C707" s="18">
        <v>5.57</v>
      </c>
      <c r="D707">
        <f t="shared" ref="D707:D770" si="20">C707/C708-1</f>
        <v>-1.7921146953404632E-3</v>
      </c>
    </row>
    <row r="708" spans="2:4" x14ac:dyDescent="0.25">
      <c r="B708" s="12">
        <v>40455</v>
      </c>
      <c r="C708" s="18">
        <v>5.58</v>
      </c>
      <c r="D708">
        <f t="shared" si="20"/>
        <v>9.6267190569744532E-2</v>
      </c>
    </row>
    <row r="709" spans="2:4" x14ac:dyDescent="0.25">
      <c r="B709" s="12">
        <v>40448</v>
      </c>
      <c r="C709" s="18">
        <v>5.09</v>
      </c>
      <c r="D709">
        <f t="shared" si="20"/>
        <v>3.8775510204081431E-2</v>
      </c>
    </row>
    <row r="710" spans="2:4" x14ac:dyDescent="0.25">
      <c r="B710" s="12">
        <v>40441</v>
      </c>
      <c r="C710" s="18">
        <v>4.9000000000000004</v>
      </c>
      <c r="D710">
        <f t="shared" si="20"/>
        <v>2.044989775051187E-3</v>
      </c>
    </row>
    <row r="711" spans="2:4" x14ac:dyDescent="0.25">
      <c r="B711" s="12">
        <v>40434</v>
      </c>
      <c r="C711" s="18">
        <v>4.8899999999999997</v>
      </c>
      <c r="D711">
        <f t="shared" si="20"/>
        <v>7.9470198675496651E-2</v>
      </c>
    </row>
    <row r="712" spans="2:4" x14ac:dyDescent="0.25">
      <c r="B712" s="12">
        <v>40427</v>
      </c>
      <c r="C712" s="18">
        <v>4.53</v>
      </c>
      <c r="D712">
        <f t="shared" si="20"/>
        <v>8.9086859688196629E-3</v>
      </c>
    </row>
    <row r="713" spans="2:4" x14ac:dyDescent="0.25">
      <c r="B713" s="12">
        <v>40420</v>
      </c>
      <c r="C713" s="18">
        <v>4.49</v>
      </c>
      <c r="D713">
        <f t="shared" si="20"/>
        <v>5.89622641509433E-2</v>
      </c>
    </row>
    <row r="714" spans="2:4" x14ac:dyDescent="0.25">
      <c r="B714" s="12">
        <v>40413</v>
      </c>
      <c r="C714" s="18">
        <v>4.24</v>
      </c>
      <c r="D714">
        <f t="shared" si="20"/>
        <v>1.4354066985646119E-2</v>
      </c>
    </row>
    <row r="715" spans="2:4" x14ac:dyDescent="0.25">
      <c r="B715" s="12">
        <v>40406</v>
      </c>
      <c r="C715" s="18">
        <v>4.18</v>
      </c>
      <c r="D715">
        <f t="shared" si="20"/>
        <v>9.7112860892388353E-2</v>
      </c>
    </row>
    <row r="716" spans="2:4" x14ac:dyDescent="0.25">
      <c r="B716" s="12">
        <v>40399</v>
      </c>
      <c r="C716" s="18">
        <v>3.81</v>
      </c>
      <c r="D716">
        <f t="shared" si="20"/>
        <v>-2.0565552699228773E-2</v>
      </c>
    </row>
    <row r="717" spans="2:4" x14ac:dyDescent="0.25">
      <c r="B717" s="12">
        <v>40392</v>
      </c>
      <c r="C717" s="18">
        <v>3.89</v>
      </c>
      <c r="D717">
        <f t="shared" si="20"/>
        <v>0</v>
      </c>
    </row>
    <row r="718" spans="2:4" x14ac:dyDescent="0.25">
      <c r="B718" s="12">
        <v>40385</v>
      </c>
      <c r="C718" s="18">
        <v>3.89</v>
      </c>
      <c r="D718">
        <f t="shared" si="20"/>
        <v>-5.3527980535279851E-2</v>
      </c>
    </row>
    <row r="719" spans="2:4" x14ac:dyDescent="0.25">
      <c r="B719" s="12">
        <v>40378</v>
      </c>
      <c r="C719" s="18">
        <v>4.1100000000000003</v>
      </c>
      <c r="D719">
        <f t="shared" si="20"/>
        <v>0.12602739726027412</v>
      </c>
    </row>
    <row r="720" spans="2:4" x14ac:dyDescent="0.25">
      <c r="B720" s="12">
        <v>40371</v>
      </c>
      <c r="C720" s="18">
        <v>3.65</v>
      </c>
      <c r="D720">
        <f t="shared" si="20"/>
        <v>-8.2914572864321578E-2</v>
      </c>
    </row>
    <row r="721" spans="2:4" x14ac:dyDescent="0.25">
      <c r="B721" s="12">
        <v>40364</v>
      </c>
      <c r="C721" s="18">
        <v>3.98</v>
      </c>
      <c r="D721">
        <f t="shared" si="20"/>
        <v>8.1521739130434812E-2</v>
      </c>
    </row>
    <row r="722" spans="2:4" x14ac:dyDescent="0.25">
      <c r="B722" s="12">
        <v>40357</v>
      </c>
      <c r="C722" s="18">
        <v>3.68</v>
      </c>
      <c r="D722">
        <f t="shared" si="20"/>
        <v>-0.13207547169811318</v>
      </c>
    </row>
    <row r="723" spans="2:4" x14ac:dyDescent="0.25">
      <c r="B723" s="12">
        <v>40350</v>
      </c>
      <c r="C723" s="18">
        <v>4.24</v>
      </c>
      <c r="D723">
        <f t="shared" si="20"/>
        <v>-3.4168564920273203E-2</v>
      </c>
    </row>
    <row r="724" spans="2:4" x14ac:dyDescent="0.25">
      <c r="B724" s="12">
        <v>40343</v>
      </c>
      <c r="C724" s="18">
        <v>4.3899999999999997</v>
      </c>
      <c r="D724">
        <f t="shared" si="20"/>
        <v>6.0386473429951737E-2</v>
      </c>
    </row>
    <row r="725" spans="2:4" x14ac:dyDescent="0.25">
      <c r="B725" s="12">
        <v>40336</v>
      </c>
      <c r="C725" s="18">
        <v>4.1399999999999997</v>
      </c>
      <c r="D725">
        <f t="shared" si="20"/>
        <v>3.2418952618453734E-2</v>
      </c>
    </row>
    <row r="726" spans="2:4" x14ac:dyDescent="0.25">
      <c r="B726" s="12">
        <v>40329</v>
      </c>
      <c r="C726" s="18">
        <v>4.01</v>
      </c>
      <c r="D726">
        <f t="shared" si="20"/>
        <v>-6.5268065268065278E-2</v>
      </c>
    </row>
    <row r="727" spans="2:4" x14ac:dyDescent="0.25">
      <c r="B727" s="12">
        <v>40322</v>
      </c>
      <c r="C727" s="18">
        <v>4.29</v>
      </c>
      <c r="D727">
        <f t="shared" si="20"/>
        <v>0.16893732970027253</v>
      </c>
    </row>
    <row r="728" spans="2:4" x14ac:dyDescent="0.25">
      <c r="B728" s="12">
        <v>40315</v>
      </c>
      <c r="C728" s="18">
        <v>3.67</v>
      </c>
      <c r="D728">
        <f t="shared" si="20"/>
        <v>-9.1584158415841554E-2</v>
      </c>
    </row>
    <row r="729" spans="2:4" x14ac:dyDescent="0.25">
      <c r="B729" s="12">
        <v>40308</v>
      </c>
      <c r="C729" s="18">
        <v>4.04</v>
      </c>
      <c r="D729">
        <f t="shared" si="20"/>
        <v>5.7591623036649331E-2</v>
      </c>
    </row>
    <row r="730" spans="2:4" x14ac:dyDescent="0.25">
      <c r="B730" s="12">
        <v>40301</v>
      </c>
      <c r="C730" s="18">
        <v>3.82</v>
      </c>
      <c r="D730">
        <f t="shared" si="20"/>
        <v>-0.19747899159663862</v>
      </c>
    </row>
    <row r="731" spans="2:4" x14ac:dyDescent="0.25">
      <c r="B731" s="12">
        <v>40294</v>
      </c>
      <c r="C731" s="18">
        <v>4.76</v>
      </c>
      <c r="D731">
        <f t="shared" si="20"/>
        <v>-1.8556701030927769E-2</v>
      </c>
    </row>
    <row r="732" spans="2:4" x14ac:dyDescent="0.25">
      <c r="B732" s="12">
        <v>40287</v>
      </c>
      <c r="C732" s="18">
        <v>4.8499999999999996</v>
      </c>
      <c r="D732">
        <f t="shared" si="20"/>
        <v>2.1052631578947212E-2</v>
      </c>
    </row>
    <row r="733" spans="2:4" x14ac:dyDescent="0.25">
      <c r="B733" s="12">
        <v>40280</v>
      </c>
      <c r="C733" s="18">
        <v>4.75</v>
      </c>
      <c r="D733">
        <f t="shared" si="20"/>
        <v>-0.13162705667276042</v>
      </c>
    </row>
    <row r="734" spans="2:4" x14ac:dyDescent="0.25">
      <c r="B734" s="12">
        <v>40273</v>
      </c>
      <c r="C734" s="18">
        <v>5.47</v>
      </c>
      <c r="D734">
        <f t="shared" si="20"/>
        <v>0.17381974248927023</v>
      </c>
    </row>
    <row r="735" spans="2:4" x14ac:dyDescent="0.25">
      <c r="B735" s="12">
        <v>40266</v>
      </c>
      <c r="C735" s="18">
        <v>4.66</v>
      </c>
      <c r="D735">
        <f t="shared" si="20"/>
        <v>-4.3121149897330624E-2</v>
      </c>
    </row>
    <row r="736" spans="2:4" x14ac:dyDescent="0.25">
      <c r="B736" s="12">
        <v>40259</v>
      </c>
      <c r="C736" s="18">
        <v>4.87</v>
      </c>
      <c r="D736">
        <f t="shared" si="20"/>
        <v>7.0329670329670302E-2</v>
      </c>
    </row>
    <row r="737" spans="2:4" x14ac:dyDescent="0.25">
      <c r="B737" s="12">
        <v>40252</v>
      </c>
      <c r="C737" s="18">
        <v>4.55</v>
      </c>
      <c r="D737">
        <f t="shared" si="20"/>
        <v>1.7897091722595126E-2</v>
      </c>
    </row>
    <row r="738" spans="2:4" x14ac:dyDescent="0.25">
      <c r="B738" s="12">
        <v>40245</v>
      </c>
      <c r="C738" s="18">
        <v>4.47</v>
      </c>
      <c r="D738">
        <f t="shared" si="20"/>
        <v>2.0547945205479312E-2</v>
      </c>
    </row>
    <row r="739" spans="2:4" x14ac:dyDescent="0.25">
      <c r="B739" s="12">
        <v>40238</v>
      </c>
      <c r="C739" s="18">
        <v>4.38</v>
      </c>
      <c r="D739">
        <f t="shared" si="20"/>
        <v>8.4158415841584233E-2</v>
      </c>
    </row>
    <row r="740" spans="2:4" x14ac:dyDescent="0.25">
      <c r="B740" s="12">
        <v>40231</v>
      </c>
      <c r="C740" s="18">
        <v>4.04</v>
      </c>
      <c r="D740">
        <f t="shared" si="20"/>
        <v>6.5963060686015762E-2</v>
      </c>
    </row>
    <row r="741" spans="2:4" x14ac:dyDescent="0.25">
      <c r="B741" s="12">
        <v>40224</v>
      </c>
      <c r="C741" s="18">
        <v>3.79</v>
      </c>
      <c r="D741">
        <f t="shared" si="20"/>
        <v>1.3368983957219305E-2</v>
      </c>
    </row>
    <row r="742" spans="2:4" x14ac:dyDescent="0.25">
      <c r="B742" s="12">
        <v>40217</v>
      </c>
      <c r="C742" s="18">
        <v>3.74</v>
      </c>
      <c r="D742">
        <f t="shared" si="20"/>
        <v>6.25E-2</v>
      </c>
    </row>
    <row r="743" spans="2:4" x14ac:dyDescent="0.25">
      <c r="B743" s="12">
        <v>40210</v>
      </c>
      <c r="C743" s="18">
        <v>3.52</v>
      </c>
      <c r="D743">
        <f t="shared" si="20"/>
        <v>-1.4005602240896309E-2</v>
      </c>
    </row>
    <row r="744" spans="2:4" x14ac:dyDescent="0.25">
      <c r="B744" s="12">
        <v>40203</v>
      </c>
      <c r="C744" s="18">
        <v>3.57</v>
      </c>
      <c r="D744">
        <f t="shared" si="20"/>
        <v>1.4204545454545414E-2</v>
      </c>
    </row>
    <row r="745" spans="2:4" x14ac:dyDescent="0.25">
      <c r="B745" s="12">
        <v>40196</v>
      </c>
      <c r="C745" s="18">
        <v>3.52</v>
      </c>
      <c r="D745">
        <f t="shared" si="20"/>
        <v>-6.1333333333333351E-2</v>
      </c>
    </row>
    <row r="746" spans="2:4" x14ac:dyDescent="0.25">
      <c r="B746" s="12">
        <v>40189</v>
      </c>
      <c r="C746" s="18">
        <v>3.75</v>
      </c>
      <c r="D746">
        <f t="shared" si="20"/>
        <v>-8.9805825242718518E-2</v>
      </c>
    </row>
    <row r="747" spans="2:4" x14ac:dyDescent="0.25">
      <c r="B747" s="12">
        <v>40182</v>
      </c>
      <c r="C747" s="18">
        <v>4.12</v>
      </c>
      <c r="D747">
        <f t="shared" si="20"/>
        <v>0.22619047619047628</v>
      </c>
    </row>
    <row r="748" spans="2:4" x14ac:dyDescent="0.25">
      <c r="B748" s="12">
        <v>40175</v>
      </c>
      <c r="C748" s="18">
        <v>3.36</v>
      </c>
      <c r="D748">
        <f t="shared" si="20"/>
        <v>-2.0408163265306256E-2</v>
      </c>
    </row>
    <row r="749" spans="2:4" x14ac:dyDescent="0.25">
      <c r="B749" s="12">
        <v>40168</v>
      </c>
      <c r="C749" s="18">
        <v>3.43</v>
      </c>
      <c r="D749">
        <f t="shared" si="20"/>
        <v>-5.509641873278226E-2</v>
      </c>
    </row>
    <row r="750" spans="2:4" x14ac:dyDescent="0.25">
      <c r="B750" s="12">
        <v>40161</v>
      </c>
      <c r="C750" s="18">
        <v>3.63</v>
      </c>
      <c r="D750">
        <f t="shared" si="20"/>
        <v>-3.2000000000000028E-2</v>
      </c>
    </row>
    <row r="751" spans="2:4" x14ac:dyDescent="0.25">
      <c r="B751" s="12">
        <v>40154</v>
      </c>
      <c r="C751" s="18">
        <v>3.75</v>
      </c>
      <c r="D751">
        <f t="shared" si="20"/>
        <v>-0.12177985948477743</v>
      </c>
    </row>
    <row r="752" spans="2:4" x14ac:dyDescent="0.25">
      <c r="B752" s="12">
        <v>40147</v>
      </c>
      <c r="C752" s="18">
        <v>4.2699999999999996</v>
      </c>
      <c r="D752">
        <f t="shared" si="20"/>
        <v>3.6407766990291135E-2</v>
      </c>
    </row>
    <row r="753" spans="2:4" x14ac:dyDescent="0.25">
      <c r="B753" s="12">
        <v>40140</v>
      </c>
      <c r="C753" s="18">
        <v>4.12</v>
      </c>
      <c r="D753">
        <f t="shared" si="20"/>
        <v>-6.3636363636363713E-2</v>
      </c>
    </row>
    <row r="754" spans="2:4" x14ac:dyDescent="0.25">
      <c r="B754" s="12">
        <v>40133</v>
      </c>
      <c r="C754" s="18">
        <v>4.4000000000000004</v>
      </c>
      <c r="D754">
        <f t="shared" si="20"/>
        <v>2.277904328018332E-3</v>
      </c>
    </row>
    <row r="755" spans="2:4" x14ac:dyDescent="0.25">
      <c r="B755" s="12">
        <v>40126</v>
      </c>
      <c r="C755" s="18">
        <v>4.3899999999999997</v>
      </c>
      <c r="D755">
        <f t="shared" si="20"/>
        <v>-0.1306930693069307</v>
      </c>
    </row>
    <row r="756" spans="2:4" x14ac:dyDescent="0.25">
      <c r="B756" s="12">
        <v>40119</v>
      </c>
      <c r="C756" s="18">
        <v>5.05</v>
      </c>
      <c r="D756">
        <f t="shared" si="20"/>
        <v>1.8145161290322509E-2</v>
      </c>
    </row>
    <row r="757" spans="2:4" x14ac:dyDescent="0.25">
      <c r="B757" s="12">
        <v>40112</v>
      </c>
      <c r="C757" s="18">
        <v>4.96</v>
      </c>
      <c r="D757">
        <f t="shared" si="20"/>
        <v>-0.10469314079422387</v>
      </c>
    </row>
    <row r="758" spans="2:4" x14ac:dyDescent="0.25">
      <c r="B758" s="12">
        <v>40105</v>
      </c>
      <c r="C758" s="18">
        <v>5.54</v>
      </c>
      <c r="D758">
        <f t="shared" si="20"/>
        <v>-8.5808580858085737E-2</v>
      </c>
    </row>
    <row r="759" spans="2:4" x14ac:dyDescent="0.25">
      <c r="B759" s="12">
        <v>40098</v>
      </c>
      <c r="C759" s="18">
        <v>6.06</v>
      </c>
      <c r="D759">
        <f t="shared" si="20"/>
        <v>-0.15598885793871864</v>
      </c>
    </row>
    <row r="760" spans="2:4" x14ac:dyDescent="0.25">
      <c r="B760" s="12">
        <v>40091</v>
      </c>
      <c r="C760" s="18">
        <v>7.18</v>
      </c>
      <c r="D760">
        <f t="shared" si="20"/>
        <v>0.106317411402157</v>
      </c>
    </row>
    <row r="761" spans="2:4" x14ac:dyDescent="0.25">
      <c r="B761" s="12">
        <v>40084</v>
      </c>
      <c r="C761" s="18">
        <v>6.49</v>
      </c>
      <c r="D761">
        <f t="shared" si="20"/>
        <v>-0.12533692722371959</v>
      </c>
    </row>
    <row r="762" spans="2:4" x14ac:dyDescent="0.25">
      <c r="B762" s="12">
        <v>40077</v>
      </c>
      <c r="C762" s="18">
        <v>7.42</v>
      </c>
      <c r="D762">
        <f t="shared" si="20"/>
        <v>5.8487874465049883E-2</v>
      </c>
    </row>
    <row r="763" spans="2:4" x14ac:dyDescent="0.25">
      <c r="B763" s="12">
        <v>40070</v>
      </c>
      <c r="C763" s="18">
        <v>7.01</v>
      </c>
      <c r="D763">
        <f t="shared" si="20"/>
        <v>5.7388809182210565E-3</v>
      </c>
    </row>
    <row r="764" spans="2:4" x14ac:dyDescent="0.25">
      <c r="B764" s="12">
        <v>40063</v>
      </c>
      <c r="C764" s="18">
        <v>6.97</v>
      </c>
      <c r="D764">
        <f t="shared" si="20"/>
        <v>8.5669781931464239E-2</v>
      </c>
    </row>
    <row r="765" spans="2:4" x14ac:dyDescent="0.25">
      <c r="B765" s="12">
        <v>40056</v>
      </c>
      <c r="C765" s="18">
        <v>6.42</v>
      </c>
      <c r="D765">
        <f t="shared" si="20"/>
        <v>-1.0785824345146411E-2</v>
      </c>
    </row>
    <row r="766" spans="2:4" x14ac:dyDescent="0.25">
      <c r="B766" s="12">
        <v>40049</v>
      </c>
      <c r="C766" s="18">
        <v>6.49</v>
      </c>
      <c r="D766">
        <f t="shared" si="20"/>
        <v>0.10940170940170946</v>
      </c>
    </row>
    <row r="767" spans="2:4" x14ac:dyDescent="0.25">
      <c r="B767" s="12">
        <v>40042</v>
      </c>
      <c r="C767" s="18">
        <v>5.85</v>
      </c>
      <c r="D767">
        <f t="shared" si="20"/>
        <v>7.9335793357933504E-2</v>
      </c>
    </row>
    <row r="768" spans="2:4" x14ac:dyDescent="0.25">
      <c r="B768" s="12">
        <v>40035</v>
      </c>
      <c r="C768" s="18">
        <v>5.42</v>
      </c>
      <c r="D768">
        <f t="shared" si="20"/>
        <v>5.5658627087198376E-3</v>
      </c>
    </row>
    <row r="769" spans="2:4" x14ac:dyDescent="0.25">
      <c r="B769" s="12">
        <v>40028</v>
      </c>
      <c r="C769" s="18">
        <v>5.39</v>
      </c>
      <c r="D769">
        <f t="shared" si="20"/>
        <v>-3.0575539568345356E-2</v>
      </c>
    </row>
    <row r="770" spans="2:4" x14ac:dyDescent="0.25">
      <c r="B770" s="12">
        <v>40021</v>
      </c>
      <c r="C770" s="18">
        <v>5.56</v>
      </c>
      <c r="D770">
        <f t="shared" si="20"/>
        <v>4.7080979284369162E-2</v>
      </c>
    </row>
    <row r="771" spans="2:4" x14ac:dyDescent="0.25">
      <c r="B771" s="12">
        <v>40014</v>
      </c>
      <c r="C771" s="18">
        <v>5.31</v>
      </c>
      <c r="D771">
        <f t="shared" ref="D771:D834" si="21">C771/C772-1</f>
        <v>8.1466395112016254E-2</v>
      </c>
    </row>
    <row r="772" spans="2:4" x14ac:dyDescent="0.25">
      <c r="B772" s="12">
        <v>40007</v>
      </c>
      <c r="C772" s="18">
        <v>4.91</v>
      </c>
      <c r="D772">
        <f t="shared" si="21"/>
        <v>0.15801886792452824</v>
      </c>
    </row>
    <row r="773" spans="2:4" x14ac:dyDescent="0.25">
      <c r="B773" s="12">
        <v>40000</v>
      </c>
      <c r="C773" s="18">
        <v>4.24</v>
      </c>
      <c r="D773">
        <f t="shared" si="21"/>
        <v>-6.8131868131868001E-2</v>
      </c>
    </row>
    <row r="774" spans="2:4" x14ac:dyDescent="0.25">
      <c r="B774" s="12">
        <v>39993</v>
      </c>
      <c r="C774" s="18">
        <v>4.55</v>
      </c>
      <c r="D774">
        <f t="shared" si="21"/>
        <v>-2.777777777777779E-2</v>
      </c>
    </row>
    <row r="775" spans="2:4" x14ac:dyDescent="0.25">
      <c r="B775" s="12">
        <v>39986</v>
      </c>
      <c r="C775" s="18">
        <v>4.68</v>
      </c>
      <c r="D775">
        <f t="shared" si="21"/>
        <v>-0.12030075187969935</v>
      </c>
    </row>
    <row r="776" spans="2:4" x14ac:dyDescent="0.25">
      <c r="B776" s="12">
        <v>39979</v>
      </c>
      <c r="C776" s="18">
        <v>5.32</v>
      </c>
      <c r="D776">
        <f t="shared" si="21"/>
        <v>7.4747474747474785E-2</v>
      </c>
    </row>
    <row r="777" spans="2:4" x14ac:dyDescent="0.25">
      <c r="B777" s="12">
        <v>39972</v>
      </c>
      <c r="C777" s="18">
        <v>4.95</v>
      </c>
      <c r="D777">
        <f t="shared" si="21"/>
        <v>-0.14507772020725385</v>
      </c>
    </row>
    <row r="778" spans="2:4" x14ac:dyDescent="0.25">
      <c r="B778" s="12">
        <v>39965</v>
      </c>
      <c r="C778" s="18">
        <v>5.79</v>
      </c>
      <c r="D778">
        <f t="shared" si="21"/>
        <v>-3.8205980066445155E-2</v>
      </c>
    </row>
    <row r="779" spans="2:4" x14ac:dyDescent="0.25">
      <c r="B779" s="12">
        <v>39958</v>
      </c>
      <c r="C779" s="18">
        <v>6.02</v>
      </c>
      <c r="D779">
        <f t="shared" si="21"/>
        <v>7.6923076923076872E-2</v>
      </c>
    </row>
    <row r="780" spans="2:4" x14ac:dyDescent="0.25">
      <c r="B780" s="12">
        <v>39951</v>
      </c>
      <c r="C780" s="18">
        <v>5.59</v>
      </c>
      <c r="D780">
        <f t="shared" si="21"/>
        <v>2.3809523809523725E-2</v>
      </c>
    </row>
    <row r="781" spans="2:4" x14ac:dyDescent="0.25">
      <c r="B781" s="12">
        <v>39944</v>
      </c>
      <c r="C781" s="18">
        <v>5.46</v>
      </c>
      <c r="D781">
        <f t="shared" si="21"/>
        <v>-8.9999999999999969E-2</v>
      </c>
    </row>
    <row r="782" spans="2:4" x14ac:dyDescent="0.25">
      <c r="B782" s="12">
        <v>39937</v>
      </c>
      <c r="C782" s="18">
        <v>6</v>
      </c>
      <c r="D782">
        <f t="shared" si="21"/>
        <v>0.19999999999999996</v>
      </c>
    </row>
    <row r="783" spans="2:4" x14ac:dyDescent="0.25">
      <c r="B783" s="12">
        <v>39930</v>
      </c>
      <c r="C783" s="18">
        <v>5</v>
      </c>
      <c r="D783">
        <f t="shared" si="21"/>
        <v>2.4590163934426146E-2</v>
      </c>
    </row>
    <row r="784" spans="2:4" x14ac:dyDescent="0.25">
      <c r="B784" s="12">
        <v>39923</v>
      </c>
      <c r="C784" s="18">
        <v>4.88</v>
      </c>
      <c r="D784">
        <f t="shared" si="21"/>
        <v>7.7262693156732842E-2</v>
      </c>
    </row>
    <row r="785" spans="2:4" x14ac:dyDescent="0.25">
      <c r="B785" s="12">
        <v>39916</v>
      </c>
      <c r="C785" s="18">
        <v>4.53</v>
      </c>
      <c r="D785">
        <f t="shared" si="21"/>
        <v>-6.0165975103734448E-2</v>
      </c>
    </row>
    <row r="786" spans="2:4" x14ac:dyDescent="0.25">
      <c r="B786" s="12">
        <v>39909</v>
      </c>
      <c r="C786" s="18">
        <v>4.82</v>
      </c>
      <c r="D786">
        <f t="shared" si="21"/>
        <v>5.2401746724890952E-2</v>
      </c>
    </row>
    <row r="787" spans="2:4" x14ac:dyDescent="0.25">
      <c r="B787" s="12">
        <v>39902</v>
      </c>
      <c r="C787" s="18">
        <v>4.58</v>
      </c>
      <c r="D787">
        <f t="shared" si="21"/>
        <v>0.32369942196531798</v>
      </c>
    </row>
    <row r="788" spans="2:4" x14ac:dyDescent="0.25">
      <c r="B788" s="12">
        <v>39895</v>
      </c>
      <c r="C788" s="18">
        <v>3.46</v>
      </c>
      <c r="D788">
        <f t="shared" si="21"/>
        <v>9.8412698412698507E-2</v>
      </c>
    </row>
    <row r="789" spans="2:4" x14ac:dyDescent="0.25">
      <c r="B789" s="12">
        <v>39888</v>
      </c>
      <c r="C789" s="18">
        <v>3.15</v>
      </c>
      <c r="D789">
        <f t="shared" si="21"/>
        <v>-2.7777777777777901E-2</v>
      </c>
    </row>
    <row r="790" spans="2:4" x14ac:dyDescent="0.25">
      <c r="B790" s="12">
        <v>39881</v>
      </c>
      <c r="C790" s="18">
        <v>3.24</v>
      </c>
      <c r="D790">
        <f t="shared" si="21"/>
        <v>0.23193916349809895</v>
      </c>
    </row>
    <row r="791" spans="2:4" x14ac:dyDescent="0.25">
      <c r="B791" s="12">
        <v>39874</v>
      </c>
      <c r="C791" s="18">
        <v>2.63</v>
      </c>
      <c r="D791">
        <f t="shared" si="21"/>
        <v>-7.067137809187285E-2</v>
      </c>
    </row>
    <row r="792" spans="2:4" x14ac:dyDescent="0.25">
      <c r="B792" s="12">
        <v>39867</v>
      </c>
      <c r="C792" s="18">
        <v>2.83</v>
      </c>
      <c r="D792">
        <f t="shared" si="21"/>
        <v>0.15040650406504064</v>
      </c>
    </row>
    <row r="793" spans="2:4" x14ac:dyDescent="0.25">
      <c r="B793" s="12">
        <v>39860</v>
      </c>
      <c r="C793" s="18">
        <v>2.46</v>
      </c>
      <c r="D793">
        <f t="shared" si="21"/>
        <v>-1.2048192771084487E-2</v>
      </c>
    </row>
    <row r="794" spans="2:4" x14ac:dyDescent="0.25">
      <c r="B794" s="12">
        <v>39853</v>
      </c>
      <c r="C794" s="18">
        <v>2.4900000000000002</v>
      </c>
      <c r="D794">
        <f t="shared" si="21"/>
        <v>-0.15593220338983049</v>
      </c>
    </row>
    <row r="795" spans="2:4" x14ac:dyDescent="0.25">
      <c r="B795" s="12">
        <v>39846</v>
      </c>
      <c r="C795" s="18">
        <v>2.95</v>
      </c>
      <c r="D795">
        <f t="shared" si="21"/>
        <v>5.7347670250896154E-2</v>
      </c>
    </row>
    <row r="796" spans="2:4" x14ac:dyDescent="0.25">
      <c r="B796" s="12">
        <v>39839</v>
      </c>
      <c r="C796" s="18">
        <v>2.79</v>
      </c>
      <c r="D796">
        <f t="shared" si="21"/>
        <v>-7.9207920792079167E-2</v>
      </c>
    </row>
    <row r="797" spans="2:4" x14ac:dyDescent="0.25">
      <c r="B797" s="12">
        <v>39832</v>
      </c>
      <c r="C797" s="18">
        <v>3.03</v>
      </c>
      <c r="D797">
        <f t="shared" si="21"/>
        <v>-0.12173913043478268</v>
      </c>
    </row>
    <row r="798" spans="2:4" x14ac:dyDescent="0.25">
      <c r="B798" s="12">
        <v>39825</v>
      </c>
      <c r="C798" s="18">
        <v>3.45</v>
      </c>
      <c r="D798">
        <f t="shared" si="21"/>
        <v>-7.999999999999996E-2</v>
      </c>
    </row>
    <row r="799" spans="2:4" x14ac:dyDescent="0.25">
      <c r="B799" s="12">
        <v>39818</v>
      </c>
      <c r="C799" s="18">
        <v>3.75</v>
      </c>
      <c r="D799">
        <f t="shared" si="21"/>
        <v>7.7586206896551824E-2</v>
      </c>
    </row>
    <row r="800" spans="2:4" x14ac:dyDescent="0.25">
      <c r="B800" s="12">
        <v>39811</v>
      </c>
      <c r="C800" s="18">
        <v>3.48</v>
      </c>
      <c r="D800">
        <f t="shared" si="21"/>
        <v>0.13355048859934859</v>
      </c>
    </row>
    <row r="801" spans="2:4" x14ac:dyDescent="0.25">
      <c r="B801" s="12">
        <v>39804</v>
      </c>
      <c r="C801" s="18">
        <v>3.07</v>
      </c>
      <c r="D801">
        <f t="shared" si="21"/>
        <v>-0.16802168021680219</v>
      </c>
    </row>
    <row r="802" spans="2:4" x14ac:dyDescent="0.25">
      <c r="B802" s="12">
        <v>39797</v>
      </c>
      <c r="C802" s="18">
        <v>3.69</v>
      </c>
      <c r="D802">
        <f t="shared" si="21"/>
        <v>0.33212996389891702</v>
      </c>
    </row>
    <row r="803" spans="2:4" x14ac:dyDescent="0.25">
      <c r="B803" s="12">
        <v>39790</v>
      </c>
      <c r="C803" s="18">
        <v>2.77</v>
      </c>
      <c r="D803">
        <f t="shared" si="21"/>
        <v>-0.13437500000000002</v>
      </c>
    </row>
    <row r="804" spans="2:4" x14ac:dyDescent="0.25">
      <c r="B804" s="12">
        <v>39783</v>
      </c>
      <c r="C804" s="18">
        <v>3.2</v>
      </c>
      <c r="D804">
        <f t="shared" si="21"/>
        <v>6.2893081761006275E-3</v>
      </c>
    </row>
    <row r="805" spans="2:4" x14ac:dyDescent="0.25">
      <c r="B805" s="12">
        <v>39776</v>
      </c>
      <c r="C805" s="18">
        <v>3.18</v>
      </c>
      <c r="D805">
        <f t="shared" si="21"/>
        <v>0.20000000000000018</v>
      </c>
    </row>
    <row r="806" spans="2:4" x14ac:dyDescent="0.25">
      <c r="B806" s="12">
        <v>39769</v>
      </c>
      <c r="C806" s="18">
        <v>2.65</v>
      </c>
      <c r="D806">
        <f t="shared" si="21"/>
        <v>-0.24929178470254953</v>
      </c>
    </row>
    <row r="807" spans="2:4" x14ac:dyDescent="0.25">
      <c r="B807" s="12">
        <v>39762</v>
      </c>
      <c r="C807" s="18">
        <v>3.53</v>
      </c>
      <c r="D807">
        <f t="shared" si="21"/>
        <v>-7.8328981723237656E-2</v>
      </c>
    </row>
    <row r="808" spans="2:4" x14ac:dyDescent="0.25">
      <c r="B808" s="12">
        <v>39755</v>
      </c>
      <c r="C808" s="18">
        <v>3.83</v>
      </c>
      <c r="D808">
        <f t="shared" si="21"/>
        <v>-6.5853658536585313E-2</v>
      </c>
    </row>
    <row r="809" spans="2:4" x14ac:dyDescent="0.25">
      <c r="B809" s="12">
        <v>39748</v>
      </c>
      <c r="C809" s="18">
        <v>4.0999999999999996</v>
      </c>
      <c r="D809">
        <f t="shared" si="21"/>
        <v>0.28930817610062864</v>
      </c>
    </row>
    <row r="810" spans="2:4" x14ac:dyDescent="0.25">
      <c r="B810" s="12">
        <v>39741</v>
      </c>
      <c r="C810" s="18">
        <v>3.18</v>
      </c>
      <c r="D810">
        <f t="shared" si="21"/>
        <v>-2.4539877300613355E-2</v>
      </c>
    </row>
    <row r="811" spans="2:4" x14ac:dyDescent="0.25">
      <c r="B811" s="12">
        <v>39734</v>
      </c>
      <c r="C811" s="18">
        <v>3.26</v>
      </c>
      <c r="D811">
        <f t="shared" si="21"/>
        <v>0.13986013986013979</v>
      </c>
    </row>
    <row r="812" spans="2:4" x14ac:dyDescent="0.25">
      <c r="B812" s="12">
        <v>39727</v>
      </c>
      <c r="C812" s="18">
        <v>2.86</v>
      </c>
      <c r="D812">
        <f t="shared" si="21"/>
        <v>-0.1090342679127726</v>
      </c>
    </row>
    <row r="813" spans="2:4" x14ac:dyDescent="0.25">
      <c r="B813" s="12">
        <v>39720</v>
      </c>
      <c r="C813" s="18">
        <v>3.21</v>
      </c>
      <c r="D813">
        <f t="shared" si="21"/>
        <v>-0.21323529411764708</v>
      </c>
    </row>
    <row r="814" spans="2:4" x14ac:dyDescent="0.25">
      <c r="B814" s="12">
        <v>39713</v>
      </c>
      <c r="C814" s="18">
        <v>4.08</v>
      </c>
      <c r="D814">
        <f t="shared" si="21"/>
        <v>-0.15527950310559002</v>
      </c>
    </row>
    <row r="815" spans="2:4" x14ac:dyDescent="0.25">
      <c r="B815" s="12">
        <v>39706</v>
      </c>
      <c r="C815" s="18">
        <v>4.83</v>
      </c>
      <c r="D815">
        <f t="shared" si="21"/>
        <v>-9.2105263157894801E-2</v>
      </c>
    </row>
    <row r="816" spans="2:4" x14ac:dyDescent="0.25">
      <c r="B816" s="12">
        <v>39699</v>
      </c>
      <c r="C816" s="18">
        <v>5.32</v>
      </c>
      <c r="D816">
        <f t="shared" si="21"/>
        <v>-0.13495934959349598</v>
      </c>
    </row>
    <row r="817" spans="2:4" x14ac:dyDescent="0.25">
      <c r="B817" s="12">
        <v>39692</v>
      </c>
      <c r="C817" s="18">
        <v>6.15</v>
      </c>
      <c r="D817">
        <f t="shared" si="21"/>
        <v>-6.8181818181818121E-2</v>
      </c>
    </row>
    <row r="818" spans="2:4" x14ac:dyDescent="0.25">
      <c r="B818" s="12">
        <v>39685</v>
      </c>
      <c r="C818" s="18">
        <v>6.6</v>
      </c>
      <c r="D818">
        <f t="shared" si="21"/>
        <v>7.3170731707316916E-2</v>
      </c>
    </row>
    <row r="819" spans="2:4" x14ac:dyDescent="0.25">
      <c r="B819" s="12">
        <v>39678</v>
      </c>
      <c r="C819" s="18">
        <v>6.15</v>
      </c>
      <c r="D819">
        <f t="shared" si="21"/>
        <v>-0.16440217391304346</v>
      </c>
    </row>
    <row r="820" spans="2:4" x14ac:dyDescent="0.25">
      <c r="B820" s="12">
        <v>39671</v>
      </c>
      <c r="C820" s="18">
        <v>7.36</v>
      </c>
      <c r="D820">
        <f t="shared" si="21"/>
        <v>0.17948717948717952</v>
      </c>
    </row>
    <row r="821" spans="2:4" x14ac:dyDescent="0.25">
      <c r="B821" s="12">
        <v>39664</v>
      </c>
      <c r="C821" s="18">
        <v>6.24</v>
      </c>
      <c r="D821">
        <f t="shared" si="21"/>
        <v>6.8493150684931559E-2</v>
      </c>
    </row>
    <row r="822" spans="2:4" x14ac:dyDescent="0.25">
      <c r="B822" s="12">
        <v>39657</v>
      </c>
      <c r="C822" s="18">
        <v>5.84</v>
      </c>
      <c r="D822">
        <f t="shared" si="21"/>
        <v>-0.14494875549048314</v>
      </c>
    </row>
    <row r="823" spans="2:4" x14ac:dyDescent="0.25">
      <c r="B823" s="12">
        <v>39650</v>
      </c>
      <c r="C823" s="18">
        <v>6.83</v>
      </c>
      <c r="D823">
        <f t="shared" si="21"/>
        <v>2.7067669172932352E-2</v>
      </c>
    </row>
    <row r="824" spans="2:4" x14ac:dyDescent="0.25">
      <c r="B824" s="12">
        <v>39643</v>
      </c>
      <c r="C824" s="18">
        <v>6.65</v>
      </c>
      <c r="D824">
        <f t="shared" si="21"/>
        <v>-6.3380281690140761E-2</v>
      </c>
    </row>
    <row r="825" spans="2:4" x14ac:dyDescent="0.25">
      <c r="B825" s="12">
        <v>39636</v>
      </c>
      <c r="C825" s="18">
        <v>7.1</v>
      </c>
      <c r="D825">
        <f t="shared" si="21"/>
        <v>-9.3231162196679485E-2</v>
      </c>
    </row>
    <row r="826" spans="2:4" x14ac:dyDescent="0.25">
      <c r="B826" s="12">
        <v>39629</v>
      </c>
      <c r="C826" s="18">
        <v>7.83</v>
      </c>
      <c r="D826">
        <f t="shared" si="21"/>
        <v>-0.16346153846153844</v>
      </c>
    </row>
    <row r="827" spans="2:4" x14ac:dyDescent="0.25">
      <c r="B827" s="12">
        <v>39622</v>
      </c>
      <c r="C827" s="18">
        <v>9.36</v>
      </c>
      <c r="D827">
        <f t="shared" si="21"/>
        <v>1.4084507042253502E-2</v>
      </c>
    </row>
    <row r="828" spans="2:4" x14ac:dyDescent="0.25">
      <c r="B828" s="12">
        <v>39615</v>
      </c>
      <c r="C828" s="18">
        <v>9.23</v>
      </c>
      <c r="D828">
        <f t="shared" si="21"/>
        <v>-0.11590038314176232</v>
      </c>
    </row>
    <row r="829" spans="2:4" x14ac:dyDescent="0.25">
      <c r="B829" s="12">
        <v>39608</v>
      </c>
      <c r="C829" s="18">
        <v>10.44</v>
      </c>
      <c r="D829">
        <f t="shared" si="21"/>
        <v>-1.6949152542372836E-2</v>
      </c>
    </row>
    <row r="830" spans="2:4" x14ac:dyDescent="0.25">
      <c r="B830" s="12">
        <v>39601</v>
      </c>
      <c r="C830" s="18">
        <v>10.62</v>
      </c>
      <c r="D830">
        <f t="shared" si="21"/>
        <v>-0.10681244743481932</v>
      </c>
    </row>
    <row r="831" spans="2:4" x14ac:dyDescent="0.25">
      <c r="B831" s="12">
        <v>39594</v>
      </c>
      <c r="C831" s="18">
        <v>11.89</v>
      </c>
      <c r="D831">
        <f t="shared" si="21"/>
        <v>-3.9579967689822304E-2</v>
      </c>
    </row>
    <row r="832" spans="2:4" x14ac:dyDescent="0.25">
      <c r="B832" s="12">
        <v>39587</v>
      </c>
      <c r="C832" s="18">
        <v>12.38</v>
      </c>
      <c r="D832">
        <f t="shared" si="21"/>
        <v>-5.5682684973302754E-2</v>
      </c>
    </row>
    <row r="833" spans="2:4" x14ac:dyDescent="0.25">
      <c r="B833" s="12">
        <v>39580</v>
      </c>
      <c r="C833" s="18">
        <v>13.11</v>
      </c>
      <c r="D833">
        <f t="shared" si="21"/>
        <v>-9.0846047156726839E-2</v>
      </c>
    </row>
    <row r="834" spans="2:4" x14ac:dyDescent="0.25">
      <c r="B834" s="12">
        <v>39573</v>
      </c>
      <c r="C834" s="18">
        <v>14.42</v>
      </c>
      <c r="D834">
        <f t="shared" si="21"/>
        <v>7.3715562174236693E-2</v>
      </c>
    </row>
    <row r="835" spans="2:4" x14ac:dyDescent="0.25">
      <c r="B835" s="12">
        <v>39566</v>
      </c>
      <c r="C835" s="18">
        <v>13.43</v>
      </c>
      <c r="D835">
        <f t="shared" ref="D835:D898" si="22">C835/C836-1</f>
        <v>-3.3812949640287804E-2</v>
      </c>
    </row>
    <row r="836" spans="2:4" x14ac:dyDescent="0.25">
      <c r="B836" s="12">
        <v>39559</v>
      </c>
      <c r="C836" s="18">
        <v>13.9</v>
      </c>
      <c r="D836">
        <f t="shared" si="22"/>
        <v>8.255451713395634E-2</v>
      </c>
    </row>
    <row r="837" spans="2:4" x14ac:dyDescent="0.25">
      <c r="B837" s="12">
        <v>39552</v>
      </c>
      <c r="C837" s="18">
        <v>12.84</v>
      </c>
      <c r="D837">
        <f t="shared" si="22"/>
        <v>-8.494208494208455E-3</v>
      </c>
    </row>
    <row r="838" spans="2:4" x14ac:dyDescent="0.25">
      <c r="B838" s="12">
        <v>39545</v>
      </c>
      <c r="C838" s="18">
        <v>12.95</v>
      </c>
      <c r="D838">
        <f t="shared" si="22"/>
        <v>8.5669781931463351E-3</v>
      </c>
    </row>
    <row r="839" spans="2:4" x14ac:dyDescent="0.25">
      <c r="B839" s="12">
        <v>39538</v>
      </c>
      <c r="C839" s="18">
        <v>12.84</v>
      </c>
      <c r="D839">
        <f t="shared" si="22"/>
        <v>8.3544303797468356E-2</v>
      </c>
    </row>
    <row r="840" spans="2:4" x14ac:dyDescent="0.25">
      <c r="B840" s="12">
        <v>39531</v>
      </c>
      <c r="C840" s="18">
        <v>11.85</v>
      </c>
      <c r="D840">
        <f t="shared" si="22"/>
        <v>1.6906170752324368E-3</v>
      </c>
    </row>
    <row r="841" spans="2:4" x14ac:dyDescent="0.25">
      <c r="B841" s="12">
        <v>39524</v>
      </c>
      <c r="C841" s="18">
        <v>11.83</v>
      </c>
      <c r="D841">
        <f t="shared" si="22"/>
        <v>9.385665529010101E-3</v>
      </c>
    </row>
    <row r="842" spans="2:4" x14ac:dyDescent="0.25">
      <c r="B842" s="12">
        <v>39517</v>
      </c>
      <c r="C842" s="18">
        <v>11.72</v>
      </c>
      <c r="D842">
        <f t="shared" si="22"/>
        <v>6.0085836909871126E-3</v>
      </c>
    </row>
    <row r="843" spans="2:4" x14ac:dyDescent="0.25">
      <c r="B843" s="12">
        <v>39510</v>
      </c>
      <c r="C843" s="18">
        <v>11.65</v>
      </c>
      <c r="D843">
        <f t="shared" si="22"/>
        <v>-3.7190082644628086E-2</v>
      </c>
    </row>
    <row r="844" spans="2:4" x14ac:dyDescent="0.25">
      <c r="B844" s="12">
        <v>39503</v>
      </c>
      <c r="C844" s="18">
        <v>12.1</v>
      </c>
      <c r="D844">
        <f t="shared" si="22"/>
        <v>-3.2773780975219879E-2</v>
      </c>
    </row>
    <row r="845" spans="2:4" x14ac:dyDescent="0.25">
      <c r="B845" s="12">
        <v>39496</v>
      </c>
      <c r="C845" s="18">
        <v>12.51</v>
      </c>
      <c r="D845">
        <f t="shared" si="22"/>
        <v>4.7738693467336724E-2</v>
      </c>
    </row>
    <row r="846" spans="2:4" x14ac:dyDescent="0.25">
      <c r="B846" s="12">
        <v>39489</v>
      </c>
      <c r="C846" s="18">
        <v>11.94</v>
      </c>
      <c r="D846">
        <f t="shared" si="22"/>
        <v>9.9447513812154664E-2</v>
      </c>
    </row>
    <row r="847" spans="2:4" x14ac:dyDescent="0.25">
      <c r="B847" s="12">
        <v>39482</v>
      </c>
      <c r="C847" s="18">
        <v>10.86</v>
      </c>
      <c r="D847">
        <f t="shared" si="22"/>
        <v>-0.12277867528271413</v>
      </c>
    </row>
    <row r="848" spans="2:4" x14ac:dyDescent="0.25">
      <c r="B848" s="12">
        <v>39475</v>
      </c>
      <c r="C848" s="18">
        <v>12.38</v>
      </c>
      <c r="D848">
        <f t="shared" si="22"/>
        <v>6.8162208800690349E-2</v>
      </c>
    </row>
    <row r="849" spans="2:4" x14ac:dyDescent="0.25">
      <c r="B849" s="12">
        <v>39468</v>
      </c>
      <c r="C849" s="18">
        <v>11.59</v>
      </c>
      <c r="D849">
        <f t="shared" si="22"/>
        <v>0.21743697478991608</v>
      </c>
    </row>
    <row r="850" spans="2:4" x14ac:dyDescent="0.25">
      <c r="B850" s="12">
        <v>39461</v>
      </c>
      <c r="C850" s="18">
        <v>9.52</v>
      </c>
      <c r="D850">
        <f t="shared" si="22"/>
        <v>-4.3216080402009971E-2</v>
      </c>
    </row>
    <row r="851" spans="2:4" x14ac:dyDescent="0.25">
      <c r="B851" s="12">
        <v>39454</v>
      </c>
      <c r="C851" s="18">
        <v>9.9499999999999993</v>
      </c>
      <c r="D851">
        <f t="shared" si="22"/>
        <v>-8.7992667277726921E-2</v>
      </c>
    </row>
    <row r="852" spans="2:4" x14ac:dyDescent="0.25">
      <c r="B852" s="12">
        <v>39447</v>
      </c>
      <c r="C852" s="18">
        <v>10.91</v>
      </c>
      <c r="D852">
        <f t="shared" si="22"/>
        <v>-7.385398981324276E-2</v>
      </c>
    </row>
    <row r="853" spans="2:4" x14ac:dyDescent="0.25">
      <c r="B853" s="12">
        <v>39440</v>
      </c>
      <c r="C853" s="18">
        <v>11.78</v>
      </c>
      <c r="D853">
        <f t="shared" si="22"/>
        <v>-3.2046014790468424E-2</v>
      </c>
    </row>
    <row r="854" spans="2:4" x14ac:dyDescent="0.25">
      <c r="B854" s="12">
        <v>39433</v>
      </c>
      <c r="C854" s="18">
        <v>12.17</v>
      </c>
      <c r="D854">
        <f t="shared" si="22"/>
        <v>3.7510656436487544E-2</v>
      </c>
    </row>
    <row r="855" spans="2:4" x14ac:dyDescent="0.25">
      <c r="B855" s="12">
        <v>39426</v>
      </c>
      <c r="C855" s="18">
        <v>11.73</v>
      </c>
      <c r="D855">
        <f t="shared" si="22"/>
        <v>-9.210526315789469E-2</v>
      </c>
    </row>
    <row r="856" spans="2:4" x14ac:dyDescent="0.25">
      <c r="B856" s="12">
        <v>39419</v>
      </c>
      <c r="C856" s="18">
        <v>12.92</v>
      </c>
      <c r="D856">
        <f t="shared" si="22"/>
        <v>-0.10835058661145625</v>
      </c>
    </row>
    <row r="857" spans="2:4" x14ac:dyDescent="0.25">
      <c r="B857" s="12">
        <v>39412</v>
      </c>
      <c r="C857" s="18">
        <v>14.49</v>
      </c>
      <c r="D857">
        <f t="shared" si="22"/>
        <v>0.1171935235158057</v>
      </c>
    </row>
    <row r="858" spans="2:4" x14ac:dyDescent="0.25">
      <c r="B858" s="12">
        <v>39405</v>
      </c>
      <c r="C858" s="18">
        <v>12.97</v>
      </c>
      <c r="D858">
        <f t="shared" si="22"/>
        <v>-0.1347565043362241</v>
      </c>
    </row>
    <row r="859" spans="2:4" x14ac:dyDescent="0.25">
      <c r="B859" s="12">
        <v>39398</v>
      </c>
      <c r="C859" s="18">
        <v>14.99</v>
      </c>
      <c r="D859">
        <f t="shared" si="22"/>
        <v>8.3875632682574031E-2</v>
      </c>
    </row>
    <row r="860" spans="2:4" x14ac:dyDescent="0.25">
      <c r="B860" s="12">
        <v>39391</v>
      </c>
      <c r="C860" s="18">
        <v>13.83</v>
      </c>
      <c r="D860">
        <f t="shared" si="22"/>
        <v>-4.6864231564438308E-2</v>
      </c>
    </row>
    <row r="861" spans="2:4" x14ac:dyDescent="0.25">
      <c r="B861" s="12">
        <v>39384</v>
      </c>
      <c r="C861" s="18">
        <v>14.51</v>
      </c>
      <c r="D861">
        <f t="shared" si="22"/>
        <v>-4.9770792403405317E-2</v>
      </c>
    </row>
    <row r="862" spans="2:4" x14ac:dyDescent="0.25">
      <c r="B862" s="12">
        <v>39377</v>
      </c>
      <c r="C862" s="18">
        <v>15.27</v>
      </c>
      <c r="D862">
        <f t="shared" si="22"/>
        <v>-9.3230403800475092E-2</v>
      </c>
    </row>
    <row r="863" spans="2:4" x14ac:dyDescent="0.25">
      <c r="B863" s="12">
        <v>39370</v>
      </c>
      <c r="C863" s="18">
        <v>16.84</v>
      </c>
      <c r="D863">
        <f t="shared" si="22"/>
        <v>-8.726292209957065E-2</v>
      </c>
    </row>
    <row r="864" spans="2:4" x14ac:dyDescent="0.25">
      <c r="B864" s="12">
        <v>39363</v>
      </c>
      <c r="C864" s="18">
        <v>18.450001</v>
      </c>
      <c r="D864">
        <f t="shared" si="22"/>
        <v>-8.0644623655914405E-3</v>
      </c>
    </row>
    <row r="865" spans="2:4" x14ac:dyDescent="0.25">
      <c r="B865" s="12">
        <v>39356</v>
      </c>
      <c r="C865" s="18">
        <v>18.600000000000001</v>
      </c>
      <c r="D865">
        <f t="shared" si="22"/>
        <v>0.12727272727272743</v>
      </c>
    </row>
    <row r="866" spans="2:4" x14ac:dyDescent="0.25">
      <c r="B866" s="12">
        <v>39349</v>
      </c>
      <c r="C866" s="18">
        <v>16.5</v>
      </c>
      <c r="D866">
        <f t="shared" si="22"/>
        <v>6.3829787234042534E-2</v>
      </c>
    </row>
    <row r="867" spans="2:4" x14ac:dyDescent="0.25">
      <c r="B867" s="12">
        <v>39342</v>
      </c>
      <c r="C867" s="18">
        <v>15.51</v>
      </c>
      <c r="D867">
        <f t="shared" si="22"/>
        <v>2.1066491112573971E-2</v>
      </c>
    </row>
    <row r="868" spans="2:4" x14ac:dyDescent="0.25">
      <c r="B868" s="12">
        <v>39335</v>
      </c>
      <c r="C868" s="18">
        <v>15.19</v>
      </c>
      <c r="D868">
        <f t="shared" si="22"/>
        <v>0.11119239209948795</v>
      </c>
    </row>
    <row r="869" spans="2:4" x14ac:dyDescent="0.25">
      <c r="B869" s="12">
        <v>39328</v>
      </c>
      <c r="C869" s="18">
        <v>13.67</v>
      </c>
      <c r="D869">
        <f t="shared" si="22"/>
        <v>4.9117421335379996E-2</v>
      </c>
    </row>
    <row r="870" spans="2:4" x14ac:dyDescent="0.25">
      <c r="B870" s="12">
        <v>39321</v>
      </c>
      <c r="C870" s="18">
        <v>13.03</v>
      </c>
      <c r="D870">
        <f t="shared" si="22"/>
        <v>4.6260601387817513E-3</v>
      </c>
    </row>
    <row r="871" spans="2:4" x14ac:dyDescent="0.25">
      <c r="B871" s="12">
        <v>39314</v>
      </c>
      <c r="C871" s="18">
        <v>12.97</v>
      </c>
      <c r="D871">
        <f t="shared" si="22"/>
        <v>0.12979094076655051</v>
      </c>
    </row>
    <row r="872" spans="2:4" x14ac:dyDescent="0.25">
      <c r="B872" s="12">
        <v>39307</v>
      </c>
      <c r="C872" s="18">
        <v>11.48</v>
      </c>
      <c r="D872">
        <f t="shared" si="22"/>
        <v>-0.13489073097211746</v>
      </c>
    </row>
    <row r="873" spans="2:4" x14ac:dyDescent="0.25">
      <c r="B873" s="12">
        <v>39300</v>
      </c>
      <c r="C873" s="18">
        <v>13.27</v>
      </c>
      <c r="D873">
        <f t="shared" si="22"/>
        <v>3.7529319781079096E-2</v>
      </c>
    </row>
    <row r="874" spans="2:4" x14ac:dyDescent="0.25">
      <c r="B874" s="12">
        <v>39293</v>
      </c>
      <c r="C874" s="18">
        <v>12.79</v>
      </c>
      <c r="D874">
        <f t="shared" si="22"/>
        <v>4.1530944625407074E-2</v>
      </c>
    </row>
    <row r="875" spans="2:4" x14ac:dyDescent="0.25">
      <c r="B875" s="12">
        <v>39286</v>
      </c>
      <c r="C875" s="18">
        <v>12.28</v>
      </c>
      <c r="D875">
        <f t="shared" si="22"/>
        <v>-5.5384615384615477E-2</v>
      </c>
    </row>
    <row r="876" spans="2:4" x14ac:dyDescent="0.25">
      <c r="B876" s="12">
        <v>39279</v>
      </c>
      <c r="C876" s="18">
        <v>13</v>
      </c>
      <c r="D876">
        <f t="shared" si="22"/>
        <v>-6.6091954022988508E-2</v>
      </c>
    </row>
    <row r="877" spans="2:4" x14ac:dyDescent="0.25">
      <c r="B877" s="12">
        <v>39272</v>
      </c>
      <c r="C877" s="18">
        <v>13.92</v>
      </c>
      <c r="D877">
        <f t="shared" si="22"/>
        <v>1.8288222384784225E-2</v>
      </c>
    </row>
    <row r="878" spans="2:4" x14ac:dyDescent="0.25">
      <c r="B878" s="12">
        <v>39265</v>
      </c>
      <c r="C878" s="18">
        <v>13.67</v>
      </c>
      <c r="D878">
        <f t="shared" si="22"/>
        <v>8.8375796178343791E-2</v>
      </c>
    </row>
    <row r="879" spans="2:4" x14ac:dyDescent="0.25">
      <c r="B879" s="12">
        <v>39258</v>
      </c>
      <c r="C879" s="18">
        <v>12.56</v>
      </c>
      <c r="D879">
        <f t="shared" si="22"/>
        <v>8.7445887445887438E-2</v>
      </c>
    </row>
    <row r="880" spans="2:4" x14ac:dyDescent="0.25">
      <c r="B880" s="12">
        <v>39251</v>
      </c>
      <c r="C880" s="18">
        <v>11.55</v>
      </c>
      <c r="D880">
        <f t="shared" si="22"/>
        <v>-8.4786053882725754E-2</v>
      </c>
    </row>
    <row r="881" spans="2:4" x14ac:dyDescent="0.25">
      <c r="B881" s="12">
        <v>39244</v>
      </c>
      <c r="C881" s="18">
        <v>12.62</v>
      </c>
      <c r="D881">
        <f t="shared" si="22"/>
        <v>-4.8265460030165963E-2</v>
      </c>
    </row>
    <row r="882" spans="2:4" x14ac:dyDescent="0.25">
      <c r="B882" s="12">
        <v>39237</v>
      </c>
      <c r="C882" s="18">
        <v>13.26</v>
      </c>
      <c r="D882">
        <f t="shared" si="22"/>
        <v>-5.2857142857142825E-2</v>
      </c>
    </row>
    <row r="883" spans="2:4" x14ac:dyDescent="0.25">
      <c r="B883" s="12">
        <v>39230</v>
      </c>
      <c r="C883" s="18">
        <v>14</v>
      </c>
      <c r="D883">
        <f t="shared" si="22"/>
        <v>3.0169242089771897E-2</v>
      </c>
    </row>
    <row r="884" spans="2:4" x14ac:dyDescent="0.25">
      <c r="B884" s="12">
        <v>39223</v>
      </c>
      <c r="C884" s="18">
        <v>13.59</v>
      </c>
      <c r="D884">
        <f t="shared" si="22"/>
        <v>-2.9285714285714248E-2</v>
      </c>
    </row>
    <row r="885" spans="2:4" x14ac:dyDescent="0.25">
      <c r="B885" s="12">
        <v>39216</v>
      </c>
      <c r="C885" s="18">
        <v>14</v>
      </c>
      <c r="D885">
        <f t="shared" si="22"/>
        <v>-0.15509957754978876</v>
      </c>
    </row>
    <row r="886" spans="2:4" x14ac:dyDescent="0.25">
      <c r="B886" s="12">
        <v>39209</v>
      </c>
      <c r="C886" s="18">
        <v>16.57</v>
      </c>
      <c r="D886">
        <f t="shared" si="22"/>
        <v>-7.1188340807174844E-2</v>
      </c>
    </row>
    <row r="887" spans="2:4" x14ac:dyDescent="0.25">
      <c r="B887" s="12">
        <v>39202</v>
      </c>
      <c r="C887" s="18">
        <v>17.84</v>
      </c>
      <c r="D887">
        <f t="shared" si="22"/>
        <v>-5.0195203569436408E-3</v>
      </c>
    </row>
    <row r="888" spans="2:4" x14ac:dyDescent="0.25">
      <c r="B888" s="12">
        <v>39195</v>
      </c>
      <c r="C888" s="18">
        <v>17.93</v>
      </c>
      <c r="D888">
        <f t="shared" si="22"/>
        <v>-5.1824431517715541E-2</v>
      </c>
    </row>
    <row r="889" spans="2:4" x14ac:dyDescent="0.25">
      <c r="B889" s="12">
        <v>39188</v>
      </c>
      <c r="C889" s="18">
        <v>18.91</v>
      </c>
      <c r="D889">
        <f t="shared" si="22"/>
        <v>0.14121907060953531</v>
      </c>
    </row>
    <row r="890" spans="2:4" x14ac:dyDescent="0.25">
      <c r="B890" s="12">
        <v>39181</v>
      </c>
      <c r="C890" s="18">
        <v>16.57</v>
      </c>
      <c r="D890">
        <f t="shared" si="22"/>
        <v>1.656447954383311E-2</v>
      </c>
    </row>
    <row r="891" spans="2:4" x14ac:dyDescent="0.25">
      <c r="B891" s="12">
        <v>39174</v>
      </c>
      <c r="C891" s="18">
        <v>16.299999</v>
      </c>
      <c r="D891">
        <f t="shared" si="22"/>
        <v>9.9132595980953031E-3</v>
      </c>
    </row>
    <row r="892" spans="2:4" x14ac:dyDescent="0.25">
      <c r="B892" s="12">
        <v>39167</v>
      </c>
      <c r="C892" s="18">
        <v>16.139999</v>
      </c>
      <c r="D892">
        <f t="shared" si="22"/>
        <v>-2.4183916312943476E-2</v>
      </c>
    </row>
    <row r="893" spans="2:4" x14ac:dyDescent="0.25">
      <c r="B893" s="12">
        <v>39160</v>
      </c>
      <c r="C893" s="18">
        <v>16.540001</v>
      </c>
      <c r="D893">
        <f t="shared" si="22"/>
        <v>6.6408833010960677E-2</v>
      </c>
    </row>
    <row r="894" spans="2:4" x14ac:dyDescent="0.25">
      <c r="B894" s="12">
        <v>39153</v>
      </c>
      <c r="C894" s="18">
        <v>15.51</v>
      </c>
      <c r="D894">
        <f t="shared" si="22"/>
        <v>-2.8195488721804551E-2</v>
      </c>
    </row>
    <row r="895" spans="2:4" x14ac:dyDescent="0.25">
      <c r="B895" s="12">
        <v>39146</v>
      </c>
      <c r="C895" s="18">
        <v>15.96</v>
      </c>
      <c r="D895">
        <f t="shared" si="22"/>
        <v>-3.037661180902862E-2</v>
      </c>
    </row>
    <row r="896" spans="2:4" x14ac:dyDescent="0.25">
      <c r="B896" s="12">
        <v>39139</v>
      </c>
      <c r="C896" s="18">
        <v>16.459999</v>
      </c>
      <c r="D896">
        <f t="shared" si="22"/>
        <v>-0.10543483695652167</v>
      </c>
    </row>
    <row r="897" spans="2:4" x14ac:dyDescent="0.25">
      <c r="B897" s="12">
        <v>39132</v>
      </c>
      <c r="C897" s="18">
        <v>18.399999999999999</v>
      </c>
      <c r="D897">
        <f t="shared" si="22"/>
        <v>2.7247956403269047E-3</v>
      </c>
    </row>
    <row r="898" spans="2:4" x14ac:dyDescent="0.25">
      <c r="B898" s="12">
        <v>39125</v>
      </c>
      <c r="C898" s="18">
        <v>18.350000000000001</v>
      </c>
      <c r="D898">
        <f t="shared" si="22"/>
        <v>-1.4500589983856504E-2</v>
      </c>
    </row>
    <row r="899" spans="2:4" x14ac:dyDescent="0.25">
      <c r="B899" s="12">
        <v>39118</v>
      </c>
      <c r="C899" s="18">
        <v>18.620000999999998</v>
      </c>
      <c r="D899">
        <f t="shared" ref="D899:D906" si="23">C899/C900-1</f>
        <v>-8.8148824681684723E-2</v>
      </c>
    </row>
    <row r="900" spans="2:4" x14ac:dyDescent="0.25">
      <c r="B900" s="12">
        <v>39111</v>
      </c>
      <c r="C900" s="18">
        <v>20.420000000000002</v>
      </c>
      <c r="D900">
        <f t="shared" si="23"/>
        <v>1.4713585812340391E-3</v>
      </c>
    </row>
    <row r="901" spans="2:4" x14ac:dyDescent="0.25">
      <c r="B901" s="12">
        <v>39104</v>
      </c>
      <c r="C901" s="18">
        <v>20.389999</v>
      </c>
      <c r="D901">
        <f t="shared" si="23"/>
        <v>-6.5536251145737912E-2</v>
      </c>
    </row>
    <row r="902" spans="2:4" x14ac:dyDescent="0.25">
      <c r="B902" s="12">
        <v>39097</v>
      </c>
      <c r="C902" s="18">
        <v>21.82</v>
      </c>
      <c r="D902">
        <f t="shared" si="23"/>
        <v>5.7683037211974542E-2</v>
      </c>
    </row>
    <row r="903" spans="2:4" x14ac:dyDescent="0.25">
      <c r="B903" s="12">
        <v>39090</v>
      </c>
      <c r="C903" s="18">
        <v>20.629999000000002</v>
      </c>
      <c r="D903">
        <f t="shared" si="23"/>
        <v>-7.2185752060357489E-3</v>
      </c>
    </row>
    <row r="904" spans="2:4" x14ac:dyDescent="0.25">
      <c r="B904" s="12">
        <v>39083</v>
      </c>
      <c r="C904" s="18">
        <v>20.780000999999999</v>
      </c>
      <c r="D904">
        <f t="shared" si="23"/>
        <v>-2.2577563499529774E-2</v>
      </c>
    </row>
    <row r="905" spans="2:4" x14ac:dyDescent="0.25">
      <c r="B905" s="12">
        <v>39076</v>
      </c>
      <c r="C905" s="18">
        <v>21.26</v>
      </c>
      <c r="D905">
        <f t="shared" si="23"/>
        <v>8.969759097898522E-2</v>
      </c>
    </row>
    <row r="906" spans="2:4" x14ac:dyDescent="0.25">
      <c r="B906" s="12">
        <v>39069</v>
      </c>
      <c r="C906" s="18">
        <v>19.510000000000002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AAD57A08-6A72-45FD-A3F3-77BD7CAF064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KPIs</vt:lpstr>
      <vt:lpstr>Model-graph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2024-04-19T13:52:46Z</dcterms:modified>
</cp:coreProperties>
</file>