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imon\Documents\models\Crypto\"/>
    </mc:Choice>
  </mc:AlternateContent>
  <xr:revisionPtr revIDLastSave="0" documentId="13_ncr:1_{E0AB91CD-70DB-40B3-8D13-18ACB8C751FA}" xr6:coauthVersionLast="47" xr6:coauthVersionMax="47" xr10:uidLastSave="{00000000-0000-0000-0000-000000000000}"/>
  <bookViews>
    <workbookView xWindow="14295" yWindow="0" windowWidth="14610" windowHeight="15585" xr2:uid="{00000000-000D-0000-FFFF-FFFF00000000}"/>
  </bookViews>
  <sheets>
    <sheet name="Main" sheetId="1" r:id="rId1"/>
    <sheet name="Model" sheetId="2" r:id="rId2"/>
    <sheet name="KPIs" sheetId="9" r:id="rId3"/>
    <sheet name="Model-graph" sheetId="3" r:id="rId4"/>
    <sheet name="Catalysts" sheetId="4" r:id="rId5"/>
    <sheet name="DoR" sheetId="5" r:id="rId6"/>
    <sheet name="BTC(Daily)" sheetId="6" r:id="rId7"/>
    <sheet name="Ratio Speads" sheetId="7" r:id="rId8"/>
  </sheets>
  <definedNames>
    <definedName name="_xlchart.v1.0" hidden="1">Model!$B$6</definedName>
    <definedName name="_xlchart.v1.1" hidden="1">Model!$B$7</definedName>
    <definedName name="_xlchart.v1.2" hidden="1">Model!$P$2:$AA$2</definedName>
    <definedName name="_xlchart.v1.3" hidden="1">Model!$P$6:$AA$6</definedName>
    <definedName name="_xlchart.v1.4" hidden="1">Model!$P$7:$AA$7</definedName>
    <definedName name="_xlchart.v1.5" hidden="1">Model!$B$22</definedName>
    <definedName name="_xlchart.v1.6" hidden="1">Model!$B$23</definedName>
    <definedName name="_xlchart.v1.7" hidden="1">Model!$P$22:$AA$22</definedName>
    <definedName name="_xlchart.v1.8" hidden="1">Model!$P$23:$AA$23</definedName>
    <definedName name="_xlchart.v1.9" hidden="1">Model!$P$2:$AA$2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 i="1" l="1"/>
  <c r="C31" i="1"/>
  <c r="C29" i="1"/>
  <c r="C28" i="1"/>
  <c r="C27" i="1"/>
  <c r="C25" i="1"/>
  <c r="C24" i="1"/>
  <c r="C10" i="1"/>
  <c r="C9" i="1"/>
  <c r="C7" i="1"/>
  <c r="Z36" i="2"/>
  <c r="Z17" i="2"/>
  <c r="Z15" i="2"/>
  <c r="Z61" i="2"/>
  <c r="T19" i="9"/>
  <c r="T20" i="9"/>
  <c r="T21" i="9"/>
  <c r="T27" i="9"/>
  <c r="T34" i="9"/>
  <c r="T13" i="9"/>
  <c r="T6" i="9"/>
  <c r="T2" i="9"/>
  <c r="T17" i="9" s="1"/>
  <c r="AB24" i="2"/>
  <c r="AB26" i="2"/>
  <c r="AB27" i="2"/>
  <c r="AB29" i="2"/>
  <c r="AB30" i="2"/>
  <c r="AA6" i="2"/>
  <c r="AA28" i="2" s="1"/>
  <c r="AB6" i="2"/>
  <c r="AB15" i="2" s="1"/>
  <c r="AB18" i="2" s="1"/>
  <c r="AB20" i="2" s="1"/>
  <c r="Z26" i="2"/>
  <c r="Z30" i="2"/>
  <c r="Z29" i="2"/>
  <c r="Z70" i="2"/>
  <c r="Z62" i="2"/>
  <c r="Z66" i="2" s="1"/>
  <c r="Z47" i="2"/>
  <c r="Z55" i="2" s="1"/>
  <c r="R87" i="6"/>
  <c r="E787" i="6"/>
  <c r="F787" i="6"/>
  <c r="H787" i="6" s="1"/>
  <c r="H788" i="6" s="1"/>
  <c r="H789" i="6" s="1"/>
  <c r="H790" i="6" s="1"/>
  <c r="H791" i="6" s="1"/>
  <c r="H792" i="6" s="1"/>
  <c r="H793" i="6" s="1"/>
  <c r="H794" i="6" s="1"/>
  <c r="H795" i="6" s="1"/>
  <c r="H796" i="6" s="1"/>
  <c r="H797" i="6" s="1"/>
  <c r="H798" i="6" s="1"/>
  <c r="H799" i="6" s="1"/>
  <c r="H800" i="6" s="1"/>
  <c r="H801" i="6" s="1"/>
  <c r="H802" i="6" s="1"/>
  <c r="H803" i="6" s="1"/>
  <c r="H804" i="6" s="1"/>
  <c r="H805" i="6" s="1"/>
  <c r="H806" i="6" s="1"/>
  <c r="H807" i="6" s="1"/>
  <c r="H808" i="6" s="1"/>
  <c r="H809" i="6" s="1"/>
  <c r="H810" i="6" s="1"/>
  <c r="H811" i="6" s="1"/>
  <c r="H812" i="6" s="1"/>
  <c r="H813" i="6" s="1"/>
  <c r="H814" i="6" s="1"/>
  <c r="H815" i="6" s="1"/>
  <c r="H816" i="6" s="1"/>
  <c r="H817" i="6" s="1"/>
  <c r="H818" i="6" s="1"/>
  <c r="H819" i="6" s="1"/>
  <c r="H820" i="6" s="1"/>
  <c r="H821" i="6" s="1"/>
  <c r="H822" i="6" s="1"/>
  <c r="H823" i="6" s="1"/>
  <c r="H824" i="6" s="1"/>
  <c r="H825" i="6" s="1"/>
  <c r="H826" i="6" s="1"/>
  <c r="H827" i="6" s="1"/>
  <c r="H828" i="6" s="1"/>
  <c r="H829" i="6" s="1"/>
  <c r="H830" i="6" s="1"/>
  <c r="H831" i="6" s="1"/>
  <c r="H832" i="6" s="1"/>
  <c r="H833" i="6" s="1"/>
  <c r="H834" i="6" s="1"/>
  <c r="H835" i="6" s="1"/>
  <c r="H836" i="6" s="1"/>
  <c r="H837" i="6" s="1"/>
  <c r="H838" i="6" s="1"/>
  <c r="H839" i="6" s="1"/>
  <c r="H840" i="6" s="1"/>
  <c r="H841" i="6" s="1"/>
  <c r="H842" i="6" s="1"/>
  <c r="H843" i="6" s="1"/>
  <c r="G787" i="6"/>
  <c r="I787" i="6"/>
  <c r="J787" i="6"/>
  <c r="K787" i="6"/>
  <c r="L787" i="6"/>
  <c r="M787" i="6"/>
  <c r="N787" i="6"/>
  <c r="E788" i="6"/>
  <c r="F788" i="6"/>
  <c r="G788" i="6"/>
  <c r="I788" i="6"/>
  <c r="J788" i="6"/>
  <c r="K788" i="6"/>
  <c r="L788" i="6"/>
  <c r="M788" i="6"/>
  <c r="N788" i="6"/>
  <c r="E789" i="6"/>
  <c r="M791" i="6" s="1"/>
  <c r="F789" i="6"/>
  <c r="I789" i="6" s="1"/>
  <c r="G789" i="6"/>
  <c r="G790" i="6" s="1"/>
  <c r="G791" i="6" s="1"/>
  <c r="G792" i="6" s="1"/>
  <c r="G793" i="6" s="1"/>
  <c r="G794" i="6" s="1"/>
  <c r="G795" i="6" s="1"/>
  <c r="G796" i="6" s="1"/>
  <c r="G797" i="6" s="1"/>
  <c r="G798" i="6" s="1"/>
  <c r="G799" i="6" s="1"/>
  <c r="G800" i="6" s="1"/>
  <c r="G801" i="6" s="1"/>
  <c r="G802" i="6" s="1"/>
  <c r="G803" i="6" s="1"/>
  <c r="G804" i="6" s="1"/>
  <c r="G805" i="6" s="1"/>
  <c r="G806" i="6" s="1"/>
  <c r="G807" i="6" s="1"/>
  <c r="G808" i="6" s="1"/>
  <c r="G809" i="6" s="1"/>
  <c r="G810" i="6" s="1"/>
  <c r="G811" i="6" s="1"/>
  <c r="G812" i="6" s="1"/>
  <c r="G813" i="6" s="1"/>
  <c r="G814" i="6" s="1"/>
  <c r="G815" i="6" s="1"/>
  <c r="G816" i="6" s="1"/>
  <c r="G817" i="6" s="1"/>
  <c r="G818" i="6" s="1"/>
  <c r="G819" i="6" s="1"/>
  <c r="G820" i="6" s="1"/>
  <c r="G821" i="6" s="1"/>
  <c r="G822" i="6" s="1"/>
  <c r="G823" i="6" s="1"/>
  <c r="G824" i="6" s="1"/>
  <c r="G825" i="6" s="1"/>
  <c r="G826" i="6" s="1"/>
  <c r="G827" i="6" s="1"/>
  <c r="G828" i="6" s="1"/>
  <c r="G829" i="6" s="1"/>
  <c r="G830" i="6" s="1"/>
  <c r="G831" i="6" s="1"/>
  <c r="G832" i="6" s="1"/>
  <c r="G833" i="6" s="1"/>
  <c r="G834" i="6" s="1"/>
  <c r="G835" i="6" s="1"/>
  <c r="G836" i="6" s="1"/>
  <c r="G837" i="6" s="1"/>
  <c r="G838" i="6" s="1"/>
  <c r="G839" i="6" s="1"/>
  <c r="G840" i="6" s="1"/>
  <c r="G841" i="6" s="1"/>
  <c r="G842" i="6" s="1"/>
  <c r="G843" i="6" s="1"/>
  <c r="N789" i="6"/>
  <c r="E790" i="6"/>
  <c r="I810" i="6" s="1"/>
  <c r="F790" i="6"/>
  <c r="L790" i="6"/>
  <c r="E791" i="6"/>
  <c r="F791" i="6"/>
  <c r="J791" i="6"/>
  <c r="E792" i="6"/>
  <c r="F792" i="6"/>
  <c r="E793" i="6"/>
  <c r="M812" i="6" s="1"/>
  <c r="F793" i="6"/>
  <c r="M811" i="6" s="1"/>
  <c r="N793" i="6"/>
  <c r="E794" i="6"/>
  <c r="F794" i="6"/>
  <c r="I814" i="6" s="1"/>
  <c r="L794" i="6"/>
  <c r="E795" i="6"/>
  <c r="F795" i="6"/>
  <c r="J795" i="6"/>
  <c r="E796" i="6"/>
  <c r="F796" i="6"/>
  <c r="E797" i="6"/>
  <c r="M816" i="6" s="1"/>
  <c r="F797" i="6"/>
  <c r="M815" i="6" s="1"/>
  <c r="N797" i="6"/>
  <c r="E798" i="6"/>
  <c r="F798" i="6"/>
  <c r="I818" i="6" s="1"/>
  <c r="L798" i="6"/>
  <c r="E799" i="6"/>
  <c r="F799" i="6"/>
  <c r="J799" i="6"/>
  <c r="E800" i="6"/>
  <c r="F800" i="6"/>
  <c r="E801" i="6"/>
  <c r="M820" i="6" s="1"/>
  <c r="F801" i="6"/>
  <c r="M819" i="6" s="1"/>
  <c r="N801" i="6"/>
  <c r="E802" i="6"/>
  <c r="F802" i="6"/>
  <c r="I822" i="6" s="1"/>
  <c r="L802" i="6"/>
  <c r="E803" i="6"/>
  <c r="F803" i="6"/>
  <c r="J803" i="6"/>
  <c r="E804" i="6"/>
  <c r="F804" i="6"/>
  <c r="E805" i="6"/>
  <c r="F805" i="6"/>
  <c r="M823" i="6" s="1"/>
  <c r="N805" i="6"/>
  <c r="E806" i="6"/>
  <c r="F806" i="6"/>
  <c r="I826" i="6" s="1"/>
  <c r="L806" i="6"/>
  <c r="E807" i="6"/>
  <c r="F807" i="6"/>
  <c r="J807" i="6"/>
  <c r="E808" i="6"/>
  <c r="F808" i="6"/>
  <c r="E809" i="6"/>
  <c r="F809" i="6"/>
  <c r="M827" i="6" s="1"/>
  <c r="N809" i="6"/>
  <c r="E810" i="6"/>
  <c r="F810" i="6"/>
  <c r="I830" i="6" s="1"/>
  <c r="L810" i="6"/>
  <c r="E811" i="6"/>
  <c r="F811" i="6"/>
  <c r="J811" i="6"/>
  <c r="E812" i="6"/>
  <c r="F812" i="6"/>
  <c r="E813" i="6"/>
  <c r="F813" i="6"/>
  <c r="M831" i="6" s="1"/>
  <c r="N813" i="6"/>
  <c r="E814" i="6"/>
  <c r="F814" i="6"/>
  <c r="I834" i="6" s="1"/>
  <c r="L814" i="6"/>
  <c r="E815" i="6"/>
  <c r="F815" i="6"/>
  <c r="J815" i="6"/>
  <c r="E816" i="6"/>
  <c r="F816" i="6"/>
  <c r="E817" i="6"/>
  <c r="F817" i="6"/>
  <c r="M835" i="6" s="1"/>
  <c r="N817" i="6"/>
  <c r="E818" i="6"/>
  <c r="F818" i="6"/>
  <c r="I838" i="6" s="1"/>
  <c r="L818" i="6"/>
  <c r="E819" i="6"/>
  <c r="F819" i="6"/>
  <c r="J819" i="6"/>
  <c r="E820" i="6"/>
  <c r="F820" i="6"/>
  <c r="E821" i="6"/>
  <c r="F821" i="6"/>
  <c r="M839" i="6" s="1"/>
  <c r="N821" i="6"/>
  <c r="E822" i="6"/>
  <c r="F822" i="6"/>
  <c r="I842" i="6" s="1"/>
  <c r="L822" i="6"/>
  <c r="E823" i="6"/>
  <c r="F823" i="6"/>
  <c r="M843" i="6" s="1"/>
  <c r="J823" i="6"/>
  <c r="E824" i="6"/>
  <c r="F824" i="6"/>
  <c r="E825" i="6"/>
  <c r="F825" i="6"/>
  <c r="I843" i="6" s="1"/>
  <c r="N825" i="6"/>
  <c r="E826" i="6"/>
  <c r="F826" i="6"/>
  <c r="L826" i="6"/>
  <c r="E827" i="6"/>
  <c r="F827" i="6"/>
  <c r="J827" i="6"/>
  <c r="E828" i="6"/>
  <c r="F828" i="6"/>
  <c r="E829" i="6"/>
  <c r="F829" i="6"/>
  <c r="N829" i="6"/>
  <c r="E830" i="6"/>
  <c r="F830" i="6"/>
  <c r="L830" i="6"/>
  <c r="E831" i="6"/>
  <c r="F831" i="6"/>
  <c r="J831" i="6"/>
  <c r="E832" i="6"/>
  <c r="F832" i="6"/>
  <c r="E833" i="6"/>
  <c r="F833" i="6"/>
  <c r="N833" i="6"/>
  <c r="E834" i="6"/>
  <c r="F834" i="6"/>
  <c r="L834" i="6"/>
  <c r="E835" i="6"/>
  <c r="F835" i="6"/>
  <c r="J835" i="6"/>
  <c r="E836" i="6"/>
  <c r="F836" i="6"/>
  <c r="E837" i="6"/>
  <c r="F837" i="6"/>
  <c r="N837" i="6"/>
  <c r="E838" i="6"/>
  <c r="F838" i="6"/>
  <c r="L838" i="6"/>
  <c r="E839" i="6"/>
  <c r="F839" i="6"/>
  <c r="J839" i="6"/>
  <c r="E840" i="6"/>
  <c r="F840" i="6"/>
  <c r="E841" i="6"/>
  <c r="F841" i="6"/>
  <c r="N841" i="6"/>
  <c r="E842" i="6"/>
  <c r="F842" i="6"/>
  <c r="L842" i="6"/>
  <c r="E843" i="6"/>
  <c r="F843" i="6"/>
  <c r="J843" i="6"/>
  <c r="E751" i="6"/>
  <c r="F751" i="6"/>
  <c r="E752" i="6"/>
  <c r="F752" i="6"/>
  <c r="E753" i="6"/>
  <c r="F753" i="6"/>
  <c r="E754" i="6"/>
  <c r="F754" i="6"/>
  <c r="E755" i="6"/>
  <c r="F755" i="6"/>
  <c r="E756" i="6"/>
  <c r="F756" i="6"/>
  <c r="E757" i="6"/>
  <c r="F757" i="6"/>
  <c r="E758" i="6"/>
  <c r="F758" i="6"/>
  <c r="E759" i="6"/>
  <c r="F759" i="6"/>
  <c r="E760" i="6"/>
  <c r="F760" i="6"/>
  <c r="E761" i="6"/>
  <c r="F761" i="6"/>
  <c r="E762" i="6"/>
  <c r="F762" i="6"/>
  <c r="E763" i="6"/>
  <c r="F763" i="6"/>
  <c r="E764" i="6"/>
  <c r="F764" i="6"/>
  <c r="E765" i="6"/>
  <c r="F765" i="6"/>
  <c r="E766" i="6"/>
  <c r="F766" i="6"/>
  <c r="E767" i="6"/>
  <c r="F767" i="6"/>
  <c r="E768" i="6"/>
  <c r="F768" i="6"/>
  <c r="E769" i="6"/>
  <c r="F769" i="6"/>
  <c r="E770" i="6"/>
  <c r="F770" i="6"/>
  <c r="E771" i="6"/>
  <c r="F771" i="6"/>
  <c r="E772" i="6"/>
  <c r="F772" i="6"/>
  <c r="E773" i="6"/>
  <c r="F773" i="6"/>
  <c r="E774" i="6"/>
  <c r="F774" i="6"/>
  <c r="E775" i="6"/>
  <c r="F775" i="6"/>
  <c r="E776" i="6"/>
  <c r="F776" i="6"/>
  <c r="E777" i="6"/>
  <c r="F777" i="6"/>
  <c r="E778" i="6"/>
  <c r="F778" i="6"/>
  <c r="E779" i="6"/>
  <c r="F779" i="6"/>
  <c r="E780" i="6"/>
  <c r="F780" i="6"/>
  <c r="E781" i="6"/>
  <c r="F781" i="6"/>
  <c r="E782" i="6"/>
  <c r="F782" i="6"/>
  <c r="E783" i="6"/>
  <c r="F783" i="6"/>
  <c r="E784" i="6"/>
  <c r="F784" i="6"/>
  <c r="E785" i="6"/>
  <c r="F785" i="6"/>
  <c r="E786" i="6"/>
  <c r="F786" i="6"/>
  <c r="D158" i="5"/>
  <c r="D159" i="5"/>
  <c r="D160" i="5"/>
  <c r="D161" i="5"/>
  <c r="D162" i="5"/>
  <c r="D163" i="5"/>
  <c r="D164" i="5"/>
  <c r="D165" i="5"/>
  <c r="D166" i="5"/>
  <c r="D167" i="5"/>
  <c r="D168" i="5"/>
  <c r="D169" i="5"/>
  <c r="D170" i="5"/>
  <c r="D171" i="5"/>
  <c r="D172" i="5"/>
  <c r="D173" i="5"/>
  <c r="D174" i="5"/>
  <c r="D175" i="5"/>
  <c r="C35" i="1"/>
  <c r="C17" i="1"/>
  <c r="C13" i="1"/>
  <c r="Y5" i="2"/>
  <c r="Y4" i="2"/>
  <c r="Y30" i="2" s="1"/>
  <c r="Y3" i="2"/>
  <c r="S3" i="9"/>
  <c r="S19" i="9" s="1"/>
  <c r="S20" i="9"/>
  <c r="S27" i="9"/>
  <c r="S34" i="9"/>
  <c r="S13" i="9"/>
  <c r="S6" i="9"/>
  <c r="S21" i="9" s="1"/>
  <c r="S2" i="9"/>
  <c r="Y17" i="2"/>
  <c r="Y70" i="2"/>
  <c r="Y67" i="2"/>
  <c r="Y66" i="2"/>
  <c r="Y61" i="2"/>
  <c r="Y62" i="2" s="1"/>
  <c r="W46" i="2"/>
  <c r="Y43" i="2"/>
  <c r="I26" i="2"/>
  <c r="Y47" i="2"/>
  <c r="Y55" i="2" s="1"/>
  <c r="Y36" i="2"/>
  <c r="X36" i="2"/>
  <c r="AA26" i="2"/>
  <c r="Y26" i="2"/>
  <c r="AA30" i="2"/>
  <c r="AA29" i="2"/>
  <c r="Y29" i="2"/>
  <c r="X17" i="2"/>
  <c r="X61" i="2"/>
  <c r="X62" i="2" s="1"/>
  <c r="X66" i="2" s="1"/>
  <c r="X43" i="2"/>
  <c r="R2" i="9"/>
  <c r="X3" i="2" s="1"/>
  <c r="R20" i="9"/>
  <c r="R19" i="9"/>
  <c r="R3" i="9"/>
  <c r="R34" i="9"/>
  <c r="R27" i="9"/>
  <c r="R13" i="9"/>
  <c r="X5" i="2" s="1"/>
  <c r="R6" i="9"/>
  <c r="R21" i="9" s="1"/>
  <c r="X70" i="2"/>
  <c r="X47" i="2"/>
  <c r="X55" i="2" s="1"/>
  <c r="W37" i="2"/>
  <c r="Q34" i="9"/>
  <c r="P34" i="9"/>
  <c r="O34" i="9"/>
  <c r="N34" i="9"/>
  <c r="M34" i="9"/>
  <c r="F34" i="9"/>
  <c r="E34" i="9"/>
  <c r="N27" i="9"/>
  <c r="O27" i="9"/>
  <c r="P27" i="9"/>
  <c r="Q27" i="9"/>
  <c r="M27" i="9"/>
  <c r="F27" i="9"/>
  <c r="E27" i="9"/>
  <c r="Q21" i="9"/>
  <c r="P21" i="9"/>
  <c r="O21" i="9"/>
  <c r="N21" i="9"/>
  <c r="C21" i="9"/>
  <c r="D21" i="9"/>
  <c r="E21" i="9"/>
  <c r="F21" i="9"/>
  <c r="E20" i="9"/>
  <c r="F20" i="9"/>
  <c r="C19" i="9"/>
  <c r="Q20" i="9"/>
  <c r="P20" i="9"/>
  <c r="U5" i="2"/>
  <c r="F71" i="2"/>
  <c r="G71" i="2"/>
  <c r="C21" i="1"/>
  <c r="C15" i="1"/>
  <c r="C14" i="1"/>
  <c r="Q19" i="9"/>
  <c r="W19" i="2"/>
  <c r="W17" i="2"/>
  <c r="W16" i="2"/>
  <c r="W14" i="2"/>
  <c r="W13" i="2"/>
  <c r="W12" i="2"/>
  <c r="W11" i="2"/>
  <c r="W10" i="2"/>
  <c r="W9" i="2"/>
  <c r="W8" i="2"/>
  <c r="W5" i="2"/>
  <c r="W3" i="2"/>
  <c r="S12" i="2"/>
  <c r="S19" i="2"/>
  <c r="S17" i="2"/>
  <c r="S16" i="2"/>
  <c r="S14" i="2"/>
  <c r="S13" i="2"/>
  <c r="S11" i="2"/>
  <c r="S10" i="2"/>
  <c r="S9" i="2"/>
  <c r="S8" i="2"/>
  <c r="Q15" i="9"/>
  <c r="Q14" i="9"/>
  <c r="Q11" i="9"/>
  <c r="Q10" i="9"/>
  <c r="Q9" i="9"/>
  <c r="Q8" i="9"/>
  <c r="Q7" i="9"/>
  <c r="Q4" i="9"/>
  <c r="Q2" i="9" s="1"/>
  <c r="Q3" i="9"/>
  <c r="M15" i="9"/>
  <c r="M14" i="9"/>
  <c r="M11" i="9"/>
  <c r="M10" i="9"/>
  <c r="M9" i="9"/>
  <c r="M8" i="9"/>
  <c r="M7" i="9"/>
  <c r="M4" i="9"/>
  <c r="M3" i="9"/>
  <c r="M36" i="2"/>
  <c r="N36" i="2"/>
  <c r="O36" i="2"/>
  <c r="P36" i="2"/>
  <c r="Q36" i="2"/>
  <c r="R36" i="2"/>
  <c r="T36" i="2"/>
  <c r="U36" i="2"/>
  <c r="V36" i="2"/>
  <c r="L36" i="2"/>
  <c r="W65" i="2"/>
  <c r="W64" i="2"/>
  <c r="W63" i="2"/>
  <c r="W61" i="2"/>
  <c r="W60" i="2"/>
  <c r="W59" i="2"/>
  <c r="W58" i="2"/>
  <c r="W57" i="2"/>
  <c r="W56" i="2"/>
  <c r="W54" i="2"/>
  <c r="W53" i="2"/>
  <c r="W52" i="2"/>
  <c r="W51" i="2"/>
  <c r="W50" i="2"/>
  <c r="W49" i="2"/>
  <c r="W48" i="2"/>
  <c r="W45" i="2"/>
  <c r="W44" i="2"/>
  <c r="W41" i="2"/>
  <c r="W40" i="2"/>
  <c r="W39" i="2"/>
  <c r="W38" i="2"/>
  <c r="T70" i="2"/>
  <c r="U70" i="2"/>
  <c r="V70" i="2"/>
  <c r="S65" i="2"/>
  <c r="S64" i="2"/>
  <c r="S63" i="2"/>
  <c r="S61" i="2"/>
  <c r="S60" i="2"/>
  <c r="S59" i="2"/>
  <c r="S58" i="2"/>
  <c r="S57" i="2"/>
  <c r="S56" i="2"/>
  <c r="S54" i="2"/>
  <c r="S53" i="2"/>
  <c r="S52" i="2"/>
  <c r="S51" i="2"/>
  <c r="S50" i="2"/>
  <c r="S49" i="2"/>
  <c r="S48" i="2"/>
  <c r="S46" i="2"/>
  <c r="S45" i="2"/>
  <c r="S44" i="2"/>
  <c r="S41" i="2"/>
  <c r="S40" i="2"/>
  <c r="S39" i="2"/>
  <c r="S70" i="2" s="1"/>
  <c r="S38" i="2"/>
  <c r="S37" i="2"/>
  <c r="R5" i="2"/>
  <c r="V5" i="2"/>
  <c r="R4" i="2"/>
  <c r="R30" i="2" s="1"/>
  <c r="V4" i="2"/>
  <c r="R3" i="2"/>
  <c r="V3" i="2"/>
  <c r="O19" i="9"/>
  <c r="P19" i="9"/>
  <c r="N19" i="9"/>
  <c r="K2" i="9"/>
  <c r="Q3" i="2" s="1"/>
  <c r="L2" i="9"/>
  <c r="N2" i="9"/>
  <c r="T3" i="2" s="1"/>
  <c r="O2" i="9"/>
  <c r="P2" i="9"/>
  <c r="K6" i="9"/>
  <c r="Q4" i="2" s="1"/>
  <c r="Q30" i="2" s="1"/>
  <c r="L6" i="9"/>
  <c r="N6" i="9"/>
  <c r="T4" i="2" s="1"/>
  <c r="O6" i="9"/>
  <c r="U4" i="2" s="1"/>
  <c r="P6" i="9"/>
  <c r="K13" i="9"/>
  <c r="Q5" i="2" s="1"/>
  <c r="L13" i="9"/>
  <c r="N13" i="9"/>
  <c r="T5" i="2" s="1"/>
  <c r="O13" i="9"/>
  <c r="P13" i="9"/>
  <c r="J13" i="9"/>
  <c r="P5" i="2" s="1"/>
  <c r="J6" i="9"/>
  <c r="P4" i="2" s="1"/>
  <c r="J2" i="9"/>
  <c r="AB31" i="2" l="1"/>
  <c r="AB25" i="2"/>
  <c r="AB28" i="2"/>
  <c r="Z6" i="2"/>
  <c r="Z67" i="2"/>
  <c r="L839" i="6"/>
  <c r="N838" i="6"/>
  <c r="J836" i="6"/>
  <c r="L831" i="6"/>
  <c r="L827" i="6"/>
  <c r="N826" i="6"/>
  <c r="J824" i="6"/>
  <c r="L819" i="6"/>
  <c r="N818" i="6"/>
  <c r="J816" i="6"/>
  <c r="L815" i="6"/>
  <c r="N814" i="6"/>
  <c r="J812" i="6"/>
  <c r="L811" i="6"/>
  <c r="N810" i="6"/>
  <c r="J808" i="6"/>
  <c r="L807" i="6"/>
  <c r="N806" i="6"/>
  <c r="J804" i="6"/>
  <c r="L803" i="6"/>
  <c r="N802" i="6"/>
  <c r="J800" i="6"/>
  <c r="L799" i="6"/>
  <c r="N798" i="6"/>
  <c r="J796" i="6"/>
  <c r="L795" i="6"/>
  <c r="N794" i="6"/>
  <c r="J792" i="6"/>
  <c r="L791" i="6"/>
  <c r="N790" i="6"/>
  <c r="L843" i="6"/>
  <c r="N842" i="6"/>
  <c r="J840" i="6"/>
  <c r="L835" i="6"/>
  <c r="N834" i="6"/>
  <c r="J832" i="6"/>
  <c r="N830" i="6"/>
  <c r="J828" i="6"/>
  <c r="L823" i="6"/>
  <c r="N822" i="6"/>
  <c r="J820" i="6"/>
  <c r="K843" i="6"/>
  <c r="M842" i="6"/>
  <c r="I840" i="6"/>
  <c r="K839" i="6"/>
  <c r="M838" i="6"/>
  <c r="I836" i="6"/>
  <c r="K835" i="6"/>
  <c r="M834" i="6"/>
  <c r="I832" i="6"/>
  <c r="K831" i="6"/>
  <c r="M830" i="6"/>
  <c r="I828" i="6"/>
  <c r="K827" i="6"/>
  <c r="M826" i="6"/>
  <c r="I824" i="6"/>
  <c r="K823" i="6"/>
  <c r="M822" i="6"/>
  <c r="I820" i="6"/>
  <c r="K819" i="6"/>
  <c r="M818" i="6"/>
  <c r="I816" i="6"/>
  <c r="K815" i="6"/>
  <c r="M814" i="6"/>
  <c r="I812" i="6"/>
  <c r="K811" i="6"/>
  <c r="M810" i="6"/>
  <c r="I808" i="6"/>
  <c r="K807" i="6"/>
  <c r="M806" i="6"/>
  <c r="I804" i="6"/>
  <c r="K803" i="6"/>
  <c r="M802" i="6"/>
  <c r="I800" i="6"/>
  <c r="K799" i="6"/>
  <c r="M798" i="6"/>
  <c r="I796" i="6"/>
  <c r="K795" i="6"/>
  <c r="M794" i="6"/>
  <c r="I792" i="6"/>
  <c r="K791" i="6"/>
  <c r="M790" i="6"/>
  <c r="K842" i="6"/>
  <c r="M841" i="6"/>
  <c r="I839" i="6"/>
  <c r="K838" i="6"/>
  <c r="M837" i="6"/>
  <c r="I835" i="6"/>
  <c r="K834" i="6"/>
  <c r="M833" i="6"/>
  <c r="I831" i="6"/>
  <c r="K830" i="6"/>
  <c r="M829" i="6"/>
  <c r="I827" i="6"/>
  <c r="K826" i="6"/>
  <c r="M825" i="6"/>
  <c r="I823" i="6"/>
  <c r="K822" i="6"/>
  <c r="M821" i="6"/>
  <c r="I819" i="6"/>
  <c r="K818" i="6"/>
  <c r="M817" i="6"/>
  <c r="I815" i="6"/>
  <c r="K814" i="6"/>
  <c r="M813" i="6"/>
  <c r="I811" i="6"/>
  <c r="K810" i="6"/>
  <c r="M809" i="6"/>
  <c r="I807" i="6"/>
  <c r="K806" i="6"/>
  <c r="M805" i="6"/>
  <c r="I803" i="6"/>
  <c r="K802" i="6"/>
  <c r="M801" i="6"/>
  <c r="I799" i="6"/>
  <c r="K798" i="6"/>
  <c r="M797" i="6"/>
  <c r="I795" i="6"/>
  <c r="K794" i="6"/>
  <c r="M793" i="6"/>
  <c r="I791" i="6"/>
  <c r="K790" i="6"/>
  <c r="M789" i="6"/>
  <c r="L841" i="6"/>
  <c r="L837" i="6"/>
  <c r="N836" i="6"/>
  <c r="J834" i="6"/>
  <c r="L829" i="6"/>
  <c r="N828" i="6"/>
  <c r="L825" i="6"/>
  <c r="N824" i="6"/>
  <c r="J822" i="6"/>
  <c r="L821" i="6"/>
  <c r="N820" i="6"/>
  <c r="J818" i="6"/>
  <c r="L817" i="6"/>
  <c r="N816" i="6"/>
  <c r="J814" i="6"/>
  <c r="L813" i="6"/>
  <c r="N812" i="6"/>
  <c r="J810" i="6"/>
  <c r="L809" i="6"/>
  <c r="N808" i="6"/>
  <c r="J806" i="6"/>
  <c r="L805" i="6"/>
  <c r="N804" i="6"/>
  <c r="J802" i="6"/>
  <c r="L801" i="6"/>
  <c r="N800" i="6"/>
  <c r="J798" i="6"/>
  <c r="L797" i="6"/>
  <c r="N796" i="6"/>
  <c r="J794" i="6"/>
  <c r="L793" i="6"/>
  <c r="N792" i="6"/>
  <c r="J790" i="6"/>
  <c r="L789" i="6"/>
  <c r="J842" i="6"/>
  <c r="N840" i="6"/>
  <c r="J838" i="6"/>
  <c r="L833" i="6"/>
  <c r="N832" i="6"/>
  <c r="J830" i="6"/>
  <c r="J826" i="6"/>
  <c r="K841" i="6"/>
  <c r="M840" i="6"/>
  <c r="K837" i="6"/>
  <c r="M836" i="6"/>
  <c r="K833" i="6"/>
  <c r="M832" i="6"/>
  <c r="K829" i="6"/>
  <c r="M828" i="6"/>
  <c r="K825" i="6"/>
  <c r="M824" i="6"/>
  <c r="K821" i="6"/>
  <c r="K817" i="6"/>
  <c r="K813" i="6"/>
  <c r="K809" i="6"/>
  <c r="M808" i="6"/>
  <c r="I806" i="6"/>
  <c r="K805" i="6"/>
  <c r="M804" i="6"/>
  <c r="I802" i="6"/>
  <c r="K801" i="6"/>
  <c r="M800" i="6"/>
  <c r="I798" i="6"/>
  <c r="K797" i="6"/>
  <c r="M796" i="6"/>
  <c r="I794" i="6"/>
  <c r="K793" i="6"/>
  <c r="M792" i="6"/>
  <c r="I790" i="6"/>
  <c r="K789" i="6"/>
  <c r="N843" i="6"/>
  <c r="J841" i="6"/>
  <c r="L836" i="6"/>
  <c r="N835" i="6"/>
  <c r="J833" i="6"/>
  <c r="L828" i="6"/>
  <c r="N827" i="6"/>
  <c r="J825" i="6"/>
  <c r="N823" i="6"/>
  <c r="J821" i="6"/>
  <c r="L820" i="6"/>
  <c r="N819" i="6"/>
  <c r="J817" i="6"/>
  <c r="L816" i="6"/>
  <c r="N815" i="6"/>
  <c r="J813" i="6"/>
  <c r="L812" i="6"/>
  <c r="N811" i="6"/>
  <c r="J809" i="6"/>
  <c r="L808" i="6"/>
  <c r="N807" i="6"/>
  <c r="J805" i="6"/>
  <c r="L804" i="6"/>
  <c r="N803" i="6"/>
  <c r="J801" i="6"/>
  <c r="L800" i="6"/>
  <c r="N799" i="6"/>
  <c r="J797" i="6"/>
  <c r="L796" i="6"/>
  <c r="N795" i="6"/>
  <c r="J793" i="6"/>
  <c r="L792" i="6"/>
  <c r="N791" i="6"/>
  <c r="J789" i="6"/>
  <c r="L840" i="6"/>
  <c r="N839" i="6"/>
  <c r="J837" i="6"/>
  <c r="L832" i="6"/>
  <c r="N831" i="6"/>
  <c r="J829" i="6"/>
  <c r="L824" i="6"/>
  <c r="I841" i="6"/>
  <c r="K840" i="6"/>
  <c r="I837" i="6"/>
  <c r="K836" i="6"/>
  <c r="I833" i="6"/>
  <c r="K832" i="6"/>
  <c r="I829" i="6"/>
  <c r="K828" i="6"/>
  <c r="I825" i="6"/>
  <c r="K824" i="6"/>
  <c r="I821" i="6"/>
  <c r="K820" i="6"/>
  <c r="I817" i="6"/>
  <c r="K816" i="6"/>
  <c r="I813" i="6"/>
  <c r="K812" i="6"/>
  <c r="I809" i="6"/>
  <c r="K808" i="6"/>
  <c r="M807" i="6"/>
  <c r="I805" i="6"/>
  <c r="K804" i="6"/>
  <c r="M803" i="6"/>
  <c r="I801" i="6"/>
  <c r="K800" i="6"/>
  <c r="M799" i="6"/>
  <c r="I797" i="6"/>
  <c r="K796" i="6"/>
  <c r="M795" i="6"/>
  <c r="I793" i="6"/>
  <c r="K792" i="6"/>
  <c r="I785" i="6"/>
  <c r="I786" i="6"/>
  <c r="I783" i="6"/>
  <c r="I781" i="6"/>
  <c r="I782" i="6"/>
  <c r="I779" i="6"/>
  <c r="I777" i="6"/>
  <c r="I778" i="6"/>
  <c r="I775" i="6"/>
  <c r="I773" i="6"/>
  <c r="I774" i="6"/>
  <c r="I771" i="6"/>
  <c r="M783" i="6"/>
  <c r="M784" i="6"/>
  <c r="M785" i="6"/>
  <c r="M779" i="6"/>
  <c r="M780" i="6"/>
  <c r="M781" i="6"/>
  <c r="M775" i="6"/>
  <c r="M776" i="6"/>
  <c r="M777" i="6"/>
  <c r="M771" i="6"/>
  <c r="M772" i="6"/>
  <c r="M773" i="6"/>
  <c r="M786" i="6"/>
  <c r="I784" i="6"/>
  <c r="M782" i="6"/>
  <c r="I780" i="6"/>
  <c r="M778" i="6"/>
  <c r="I776" i="6"/>
  <c r="M774" i="6"/>
  <c r="I772" i="6"/>
  <c r="S17" i="9"/>
  <c r="AA27" i="2"/>
  <c r="AA15" i="2"/>
  <c r="AA18" i="2" s="1"/>
  <c r="AA20" i="2" s="1"/>
  <c r="AA24" i="2"/>
  <c r="V30" i="2"/>
  <c r="X29" i="2"/>
  <c r="X67" i="2"/>
  <c r="V29" i="2"/>
  <c r="S36" i="2"/>
  <c r="W36" i="2"/>
  <c r="R17" i="9"/>
  <c r="X4" i="2"/>
  <c r="X30" i="2" s="1"/>
  <c r="O17" i="9"/>
  <c r="Q13" i="9"/>
  <c r="Q6" i="9"/>
  <c r="M13" i="9"/>
  <c r="S5" i="2" s="1"/>
  <c r="M6" i="9"/>
  <c r="S4" i="2" s="1"/>
  <c r="M2" i="9"/>
  <c r="S3" i="2" s="1"/>
  <c r="W29" i="2" s="1"/>
  <c r="J17" i="9"/>
  <c r="T30" i="2"/>
  <c r="P3" i="2"/>
  <c r="P6" i="2" s="1"/>
  <c r="P28" i="2" s="1"/>
  <c r="U30" i="2"/>
  <c r="K17" i="9"/>
  <c r="U3" i="2"/>
  <c r="U29" i="2" s="1"/>
  <c r="W70" i="2"/>
  <c r="L17" i="9"/>
  <c r="P17" i="9"/>
  <c r="N17" i="9"/>
  <c r="I31" i="2"/>
  <c r="I20" i="2"/>
  <c r="I25" i="2" s="1"/>
  <c r="H20" i="2"/>
  <c r="H32" i="2"/>
  <c r="C3" i="2"/>
  <c r="D3" i="2"/>
  <c r="D29" i="2" s="1"/>
  <c r="C4" i="2"/>
  <c r="D4" i="2"/>
  <c r="C5" i="2"/>
  <c r="D5" i="2"/>
  <c r="B11" i="9"/>
  <c r="C13" i="9"/>
  <c r="D17" i="9"/>
  <c r="C17" i="9"/>
  <c r="C11" i="9"/>
  <c r="D19" i="9"/>
  <c r="B13" i="9"/>
  <c r="B6" i="9"/>
  <c r="B2" i="9"/>
  <c r="D70" i="2"/>
  <c r="E70" i="2"/>
  <c r="M27" i="2"/>
  <c r="O24" i="2"/>
  <c r="M6" i="2"/>
  <c r="M28" i="2" s="1"/>
  <c r="N6" i="2"/>
  <c r="N28" i="2" s="1"/>
  <c r="O6" i="2"/>
  <c r="O28" i="2" s="1"/>
  <c r="Q6" i="2"/>
  <c r="Q28" i="2" s="1"/>
  <c r="R6" i="2"/>
  <c r="R24" i="2" s="1"/>
  <c r="T6" i="2"/>
  <c r="T27" i="2" s="1"/>
  <c r="V6" i="2"/>
  <c r="V28" i="2" s="1"/>
  <c r="Y6" i="2"/>
  <c r="L6" i="2"/>
  <c r="L24" i="2" s="1"/>
  <c r="E5" i="2"/>
  <c r="G5" i="2"/>
  <c r="F3" i="2"/>
  <c r="G3" i="2"/>
  <c r="E19" i="9"/>
  <c r="F19" i="9"/>
  <c r="F13" i="9"/>
  <c r="E13" i="9"/>
  <c r="F5" i="2" s="1"/>
  <c r="D13" i="9"/>
  <c r="D6" i="9"/>
  <c r="E4" i="2" s="1"/>
  <c r="E6" i="9"/>
  <c r="F4" i="2" s="1"/>
  <c r="F6" i="9"/>
  <c r="G4" i="2" s="1"/>
  <c r="C6" i="9"/>
  <c r="E2" i="9"/>
  <c r="D2" i="9"/>
  <c r="E3" i="2" s="1"/>
  <c r="C2" i="9"/>
  <c r="F2" i="9"/>
  <c r="C70" i="2"/>
  <c r="F70" i="2"/>
  <c r="G70" i="2"/>
  <c r="F36" i="2"/>
  <c r="E36" i="2"/>
  <c r="D36" i="2"/>
  <c r="C36" i="2"/>
  <c r="G36" i="2"/>
  <c r="Z28" i="2" l="1"/>
  <c r="Z27" i="2"/>
  <c r="Z18" i="2"/>
  <c r="Z20" i="2" s="1"/>
  <c r="Z24" i="2"/>
  <c r="Y24" i="2"/>
  <c r="Y28" i="2"/>
  <c r="Y27" i="2"/>
  <c r="AA25" i="2"/>
  <c r="AA31" i="2"/>
  <c r="X6" i="2"/>
  <c r="X26" i="2" s="1"/>
  <c r="D30" i="2"/>
  <c r="E30" i="2"/>
  <c r="G30" i="2"/>
  <c r="G29" i="2"/>
  <c r="F30" i="2"/>
  <c r="F29" i="2"/>
  <c r="Q17" i="9"/>
  <c r="W4" i="2"/>
  <c r="W6" i="2" s="1"/>
  <c r="W28" i="2" s="1"/>
  <c r="M17" i="9"/>
  <c r="S6" i="2"/>
  <c r="S28" i="2" s="1"/>
  <c r="S30" i="2"/>
  <c r="T29" i="2"/>
  <c r="U6" i="2"/>
  <c r="U28" i="2" s="1"/>
  <c r="Q27" i="2"/>
  <c r="T24" i="2"/>
  <c r="Q24" i="2"/>
  <c r="T28" i="2"/>
  <c r="B17" i="9"/>
  <c r="F17" i="9"/>
  <c r="E17" i="9"/>
  <c r="P24" i="2"/>
  <c r="L27" i="2"/>
  <c r="R27" i="2"/>
  <c r="L28" i="2"/>
  <c r="R28" i="2"/>
  <c r="V24" i="2"/>
  <c r="N24" i="2"/>
  <c r="P27" i="2"/>
  <c r="M24" i="2"/>
  <c r="O27" i="2"/>
  <c r="V27" i="2"/>
  <c r="N27" i="2"/>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E3" i="6"/>
  <c r="Z31" i="2" l="1"/>
  <c r="Z22" i="2"/>
  <c r="Z25" i="2"/>
  <c r="J686" i="6"/>
  <c r="K764" i="6"/>
  <c r="L764" i="6"/>
  <c r="M747" i="6"/>
  <c r="N755" i="6"/>
  <c r="M715" i="6"/>
  <c r="N715" i="6"/>
  <c r="M675" i="6"/>
  <c r="N675" i="6"/>
  <c r="M635" i="6"/>
  <c r="N643" i="6"/>
  <c r="M603" i="6"/>
  <c r="N611" i="6"/>
  <c r="M571" i="6"/>
  <c r="N571" i="6"/>
  <c r="M531" i="6"/>
  <c r="N547" i="6"/>
  <c r="M507" i="6"/>
  <c r="N523" i="6"/>
  <c r="M483" i="6"/>
  <c r="N483" i="6"/>
  <c r="M443" i="6"/>
  <c r="N459" i="6"/>
  <c r="M419" i="6"/>
  <c r="N435" i="6"/>
  <c r="M395" i="6"/>
  <c r="N403" i="6"/>
  <c r="M363" i="6"/>
  <c r="N371" i="6"/>
  <c r="M331" i="6"/>
  <c r="N355" i="6"/>
  <c r="M315" i="6"/>
  <c r="N323" i="6"/>
  <c r="M283" i="6"/>
  <c r="N299" i="6"/>
  <c r="M259" i="6"/>
  <c r="N275" i="6"/>
  <c r="M235" i="6"/>
  <c r="N243" i="6"/>
  <c r="M203" i="6"/>
  <c r="N219" i="6"/>
  <c r="M179" i="6"/>
  <c r="N179" i="6"/>
  <c r="M139" i="6"/>
  <c r="J735" i="6"/>
  <c r="J719" i="6"/>
  <c r="K779" i="6"/>
  <c r="J703" i="6"/>
  <c r="K763" i="6"/>
  <c r="L779" i="6"/>
  <c r="J591" i="6"/>
  <c r="L771" i="6"/>
  <c r="L763" i="6"/>
  <c r="L755" i="6"/>
  <c r="J439" i="6"/>
  <c r="J407" i="6"/>
  <c r="J375" i="6"/>
  <c r="J343" i="6"/>
  <c r="J311" i="6"/>
  <c r="M770" i="6"/>
  <c r="M762" i="6"/>
  <c r="M754" i="6"/>
  <c r="N786" i="6"/>
  <c r="M746" i="6"/>
  <c r="N778" i="6"/>
  <c r="M738" i="6"/>
  <c r="N770" i="6"/>
  <c r="M730" i="6"/>
  <c r="N762" i="6"/>
  <c r="M722" i="6"/>
  <c r="N754" i="6"/>
  <c r="M714" i="6"/>
  <c r="M706" i="6"/>
  <c r="N746" i="6"/>
  <c r="N738" i="6"/>
  <c r="M698" i="6"/>
  <c r="N730" i="6"/>
  <c r="M690" i="6"/>
  <c r="N722" i="6"/>
  <c r="M682" i="6"/>
  <c r="N714" i="6"/>
  <c r="M674" i="6"/>
  <c r="N706" i="6"/>
  <c r="M666" i="6"/>
  <c r="N698" i="6"/>
  <c r="M658" i="6"/>
  <c r="N690" i="6"/>
  <c r="M650" i="6"/>
  <c r="M642" i="6"/>
  <c r="N682" i="6"/>
  <c r="N674" i="6"/>
  <c r="M634" i="6"/>
  <c r="N666" i="6"/>
  <c r="M626" i="6"/>
  <c r="N658" i="6"/>
  <c r="M618" i="6"/>
  <c r="N650" i="6"/>
  <c r="M610" i="6"/>
  <c r="N642" i="6"/>
  <c r="M602" i="6"/>
  <c r="N634" i="6"/>
  <c r="M594" i="6"/>
  <c r="N626" i="6"/>
  <c r="M586" i="6"/>
  <c r="N618" i="6"/>
  <c r="M578" i="6"/>
  <c r="N610" i="6"/>
  <c r="M570" i="6"/>
  <c r="N602" i="6"/>
  <c r="M562" i="6"/>
  <c r="N594" i="6"/>
  <c r="M554" i="6"/>
  <c r="N586" i="6"/>
  <c r="M546" i="6"/>
  <c r="N578" i="6"/>
  <c r="M538" i="6"/>
  <c r="N570" i="6"/>
  <c r="M530" i="6"/>
  <c r="N562" i="6"/>
  <c r="M522" i="6"/>
  <c r="M514" i="6"/>
  <c r="N554" i="6"/>
  <c r="N546" i="6"/>
  <c r="M506" i="6"/>
  <c r="N538" i="6"/>
  <c r="M498" i="6"/>
  <c r="N530" i="6"/>
  <c r="M490" i="6"/>
  <c r="N522" i="6"/>
  <c r="M482" i="6"/>
  <c r="N514" i="6"/>
  <c r="M474" i="6"/>
  <c r="N506" i="6"/>
  <c r="M466" i="6"/>
  <c r="N498" i="6"/>
  <c r="M458" i="6"/>
  <c r="N490" i="6"/>
  <c r="M450" i="6"/>
  <c r="N482" i="6"/>
  <c r="M442" i="6"/>
  <c r="N474" i="6"/>
  <c r="M434" i="6"/>
  <c r="N466" i="6"/>
  <c r="M426" i="6"/>
  <c r="N458" i="6"/>
  <c r="M418" i="6"/>
  <c r="N450" i="6"/>
  <c r="M410" i="6"/>
  <c r="N442" i="6"/>
  <c r="M402" i="6"/>
  <c r="N434" i="6"/>
  <c r="M394" i="6"/>
  <c r="N426" i="6"/>
  <c r="M386" i="6"/>
  <c r="N418" i="6"/>
  <c r="M378" i="6"/>
  <c r="N410" i="6"/>
  <c r="M370" i="6"/>
  <c r="N402" i="6"/>
  <c r="M362" i="6"/>
  <c r="N394" i="6"/>
  <c r="M354" i="6"/>
  <c r="N386" i="6"/>
  <c r="M346" i="6"/>
  <c r="N378" i="6"/>
  <c r="M338" i="6"/>
  <c r="N370" i="6"/>
  <c r="M330" i="6"/>
  <c r="N362" i="6"/>
  <c r="M322" i="6"/>
  <c r="M314" i="6"/>
  <c r="N354" i="6"/>
  <c r="N346" i="6"/>
  <c r="M306" i="6"/>
  <c r="N338" i="6"/>
  <c r="M298" i="6"/>
  <c r="N330" i="6"/>
  <c r="M290" i="6"/>
  <c r="N322" i="6"/>
  <c r="M282" i="6"/>
  <c r="N314" i="6"/>
  <c r="M274" i="6"/>
  <c r="N306" i="6"/>
  <c r="M266" i="6"/>
  <c r="N298" i="6"/>
  <c r="M258" i="6"/>
  <c r="N290" i="6"/>
  <c r="M250" i="6"/>
  <c r="N282" i="6"/>
  <c r="M242" i="6"/>
  <c r="N274" i="6"/>
  <c r="M234" i="6"/>
  <c r="N266" i="6"/>
  <c r="M226" i="6"/>
  <c r="N258" i="6"/>
  <c r="M218" i="6"/>
  <c r="N250" i="6"/>
  <c r="M210" i="6"/>
  <c r="N242" i="6"/>
  <c r="M202" i="6"/>
  <c r="N234" i="6"/>
  <c r="M194" i="6"/>
  <c r="N226" i="6"/>
  <c r="M186" i="6"/>
  <c r="N218" i="6"/>
  <c r="M178" i="6"/>
  <c r="M170" i="6"/>
  <c r="N210" i="6"/>
  <c r="N202" i="6"/>
  <c r="M162" i="6"/>
  <c r="N194" i="6"/>
  <c r="M154" i="6"/>
  <c r="N186" i="6"/>
  <c r="M146" i="6"/>
  <c r="N178" i="6"/>
  <c r="M138" i="6"/>
  <c r="N170" i="6"/>
  <c r="M130" i="6"/>
  <c r="N162" i="6"/>
  <c r="M122" i="6"/>
  <c r="N154" i="6"/>
  <c r="M114" i="6"/>
  <c r="M106" i="6"/>
  <c r="N146" i="6"/>
  <c r="N138" i="6"/>
  <c r="M98" i="6"/>
  <c r="N130" i="6"/>
  <c r="M90" i="6"/>
  <c r="N122" i="6"/>
  <c r="M82" i="6"/>
  <c r="N114" i="6"/>
  <c r="M74" i="6"/>
  <c r="M66" i="6"/>
  <c r="N106" i="6"/>
  <c r="N98" i="6"/>
  <c r="M58" i="6"/>
  <c r="N90" i="6"/>
  <c r="M50" i="6"/>
  <c r="M42" i="6"/>
  <c r="N82" i="6"/>
  <c r="N74" i="6"/>
  <c r="M34" i="6"/>
  <c r="N66" i="6"/>
  <c r="M26" i="6"/>
  <c r="J769" i="6"/>
  <c r="J641" i="6"/>
  <c r="N67" i="6"/>
  <c r="M27" i="6"/>
  <c r="I758" i="6"/>
  <c r="K762" i="6"/>
  <c r="L786" i="6"/>
  <c r="L778" i="6"/>
  <c r="L770" i="6"/>
  <c r="L762" i="6"/>
  <c r="L754" i="6"/>
  <c r="M769" i="6"/>
  <c r="M761" i="6"/>
  <c r="M753" i="6"/>
  <c r="N785" i="6"/>
  <c r="M745" i="6"/>
  <c r="N777" i="6"/>
  <c r="M737" i="6"/>
  <c r="N769" i="6"/>
  <c r="M729" i="6"/>
  <c r="N761" i="6"/>
  <c r="M721" i="6"/>
  <c r="N753" i="6"/>
  <c r="M713" i="6"/>
  <c r="N745" i="6"/>
  <c r="M705" i="6"/>
  <c r="N737" i="6"/>
  <c r="M697" i="6"/>
  <c r="N729" i="6"/>
  <c r="M689" i="6"/>
  <c r="N721" i="6"/>
  <c r="M681" i="6"/>
  <c r="N713" i="6"/>
  <c r="M673" i="6"/>
  <c r="N705" i="6"/>
  <c r="M665" i="6"/>
  <c r="N697" i="6"/>
  <c r="M657" i="6"/>
  <c r="N689" i="6"/>
  <c r="M649" i="6"/>
  <c r="N681" i="6"/>
  <c r="M641" i="6"/>
  <c r="N673" i="6"/>
  <c r="M633" i="6"/>
  <c r="N665" i="6"/>
  <c r="M625" i="6"/>
  <c r="N657" i="6"/>
  <c r="M617" i="6"/>
  <c r="N649" i="6"/>
  <c r="M609" i="6"/>
  <c r="N641" i="6"/>
  <c r="M601" i="6"/>
  <c r="N633" i="6"/>
  <c r="M593" i="6"/>
  <c r="N625" i="6"/>
  <c r="M585" i="6"/>
  <c r="N617" i="6"/>
  <c r="M577" i="6"/>
  <c r="N609" i="6"/>
  <c r="M569" i="6"/>
  <c r="N601" i="6"/>
  <c r="M561" i="6"/>
  <c r="N593" i="6"/>
  <c r="M553" i="6"/>
  <c r="N585" i="6"/>
  <c r="M545" i="6"/>
  <c r="M537" i="6"/>
  <c r="N577" i="6"/>
  <c r="N569" i="6"/>
  <c r="M529" i="6"/>
  <c r="N561" i="6"/>
  <c r="M521" i="6"/>
  <c r="N553" i="6"/>
  <c r="M513" i="6"/>
  <c r="N545" i="6"/>
  <c r="M505" i="6"/>
  <c r="N537" i="6"/>
  <c r="M497" i="6"/>
  <c r="N529" i="6"/>
  <c r="M489" i="6"/>
  <c r="N521" i="6"/>
  <c r="M481" i="6"/>
  <c r="M473" i="6"/>
  <c r="N513" i="6"/>
  <c r="N505" i="6"/>
  <c r="M465" i="6"/>
  <c r="N497" i="6"/>
  <c r="M457" i="6"/>
  <c r="N489" i="6"/>
  <c r="M449" i="6"/>
  <c r="N481" i="6"/>
  <c r="M441" i="6"/>
  <c r="N473" i="6"/>
  <c r="M433" i="6"/>
  <c r="N465" i="6"/>
  <c r="M425" i="6"/>
  <c r="N457" i="6"/>
  <c r="M417" i="6"/>
  <c r="N449" i="6"/>
  <c r="M409" i="6"/>
  <c r="N441" i="6"/>
  <c r="M401" i="6"/>
  <c r="N433" i="6"/>
  <c r="M393" i="6"/>
  <c r="N425" i="6"/>
  <c r="M385" i="6"/>
  <c r="N417" i="6"/>
  <c r="M377" i="6"/>
  <c r="N409" i="6"/>
  <c r="M369" i="6"/>
  <c r="N401" i="6"/>
  <c r="M361" i="6"/>
  <c r="N393" i="6"/>
  <c r="M353" i="6"/>
  <c r="N385" i="6"/>
  <c r="M345" i="6"/>
  <c r="N377" i="6"/>
  <c r="M337" i="6"/>
  <c r="N369" i="6"/>
  <c r="M329" i="6"/>
  <c r="N361" i="6"/>
  <c r="M321" i="6"/>
  <c r="N353" i="6"/>
  <c r="M313" i="6"/>
  <c r="N345" i="6"/>
  <c r="M305" i="6"/>
  <c r="N337" i="6"/>
  <c r="M297" i="6"/>
  <c r="N329" i="6"/>
  <c r="M289" i="6"/>
  <c r="N321" i="6"/>
  <c r="M281" i="6"/>
  <c r="M273" i="6"/>
  <c r="N313" i="6"/>
  <c r="N305" i="6"/>
  <c r="M265" i="6"/>
  <c r="N297" i="6"/>
  <c r="M257" i="6"/>
  <c r="N289" i="6"/>
  <c r="M249" i="6"/>
  <c r="N281" i="6"/>
  <c r="M241" i="6"/>
  <c r="N273" i="6"/>
  <c r="M233" i="6"/>
  <c r="N265" i="6"/>
  <c r="M225" i="6"/>
  <c r="N257" i="6"/>
  <c r="M217" i="6"/>
  <c r="N249" i="6"/>
  <c r="M209" i="6"/>
  <c r="N241" i="6"/>
  <c r="M201" i="6"/>
  <c r="N233" i="6"/>
  <c r="M193" i="6"/>
  <c r="N225" i="6"/>
  <c r="M185" i="6"/>
  <c r="N217" i="6"/>
  <c r="M177" i="6"/>
  <c r="N209" i="6"/>
  <c r="M169" i="6"/>
  <c r="N201" i="6"/>
  <c r="M161" i="6"/>
  <c r="N193" i="6"/>
  <c r="M153" i="6"/>
  <c r="N185" i="6"/>
  <c r="M145" i="6"/>
  <c r="N177" i="6"/>
  <c r="M137" i="6"/>
  <c r="N169" i="6"/>
  <c r="M129" i="6"/>
  <c r="N161" i="6"/>
  <c r="M121" i="6"/>
  <c r="N153" i="6"/>
  <c r="M113" i="6"/>
  <c r="N145" i="6"/>
  <c r="M105" i="6"/>
  <c r="N137" i="6"/>
  <c r="M97" i="6"/>
  <c r="N129" i="6"/>
  <c r="M89" i="6"/>
  <c r="M81" i="6"/>
  <c r="N121" i="6"/>
  <c r="N113" i="6"/>
  <c r="M73" i="6"/>
  <c r="N105" i="6"/>
  <c r="M65" i="6"/>
  <c r="N97" i="6"/>
  <c r="M57" i="6"/>
  <c r="N89" i="6"/>
  <c r="M49" i="6"/>
  <c r="N81" i="6"/>
  <c r="M41" i="6"/>
  <c r="N73" i="6"/>
  <c r="M33" i="6"/>
  <c r="I761" i="6"/>
  <c r="I737" i="6"/>
  <c r="J777" i="6"/>
  <c r="J753" i="6"/>
  <c r="J737" i="6"/>
  <c r="L781" i="6"/>
  <c r="I752" i="6"/>
  <c r="J776" i="6"/>
  <c r="J752" i="6"/>
  <c r="K756" i="6"/>
  <c r="L780" i="6"/>
  <c r="N779" i="6"/>
  <c r="M739" i="6"/>
  <c r="N731" i="6"/>
  <c r="M691" i="6"/>
  <c r="N699" i="6"/>
  <c r="M659" i="6"/>
  <c r="N667" i="6"/>
  <c r="M627" i="6"/>
  <c r="N627" i="6"/>
  <c r="M587" i="6"/>
  <c r="N603" i="6"/>
  <c r="M563" i="6"/>
  <c r="N563" i="6"/>
  <c r="M523" i="6"/>
  <c r="N515" i="6"/>
  <c r="M475" i="6"/>
  <c r="N475" i="6"/>
  <c r="M435" i="6"/>
  <c r="N427" i="6"/>
  <c r="M387" i="6"/>
  <c r="N379" i="6"/>
  <c r="M339" i="6"/>
  <c r="N347" i="6"/>
  <c r="M307" i="6"/>
  <c r="N315" i="6"/>
  <c r="M275" i="6"/>
  <c r="N283" i="6"/>
  <c r="M243" i="6"/>
  <c r="N251" i="6"/>
  <c r="M211" i="6"/>
  <c r="N227" i="6"/>
  <c r="M187" i="6"/>
  <c r="N203" i="6"/>
  <c r="M163" i="6"/>
  <c r="N195" i="6"/>
  <c r="M155" i="6"/>
  <c r="N171" i="6"/>
  <c r="M131" i="6"/>
  <c r="N163" i="6"/>
  <c r="M123" i="6"/>
  <c r="N155" i="6"/>
  <c r="M115" i="6"/>
  <c r="N147" i="6"/>
  <c r="M107" i="6"/>
  <c r="N139" i="6"/>
  <c r="M99" i="6"/>
  <c r="M91" i="6"/>
  <c r="N131" i="6"/>
  <c r="M83" i="6"/>
  <c r="N123" i="6"/>
  <c r="M75" i="6"/>
  <c r="N115" i="6"/>
  <c r="M67" i="6"/>
  <c r="N107" i="6"/>
  <c r="M59" i="6"/>
  <c r="N99" i="6"/>
  <c r="M51" i="6"/>
  <c r="N91" i="6"/>
  <c r="N83" i="6"/>
  <c r="M43" i="6"/>
  <c r="I767" i="6"/>
  <c r="I759" i="6"/>
  <c r="I751" i="6"/>
  <c r="I743" i="6"/>
  <c r="J783" i="6"/>
  <c r="J775" i="6"/>
  <c r="I727" i="6"/>
  <c r="J767" i="6"/>
  <c r="J759" i="6"/>
  <c r="J751" i="6"/>
  <c r="I631" i="6"/>
  <c r="K786" i="6"/>
  <c r="K754" i="6"/>
  <c r="I765" i="6"/>
  <c r="J685" i="6"/>
  <c r="J669" i="6"/>
  <c r="J661" i="6"/>
  <c r="J653" i="6"/>
  <c r="J645" i="6"/>
  <c r="L785" i="6"/>
  <c r="J597" i="6"/>
  <c r="L777" i="6"/>
  <c r="J589" i="6"/>
  <c r="L769" i="6"/>
  <c r="J581" i="6"/>
  <c r="L761" i="6"/>
  <c r="L753" i="6"/>
  <c r="J197" i="6"/>
  <c r="J133" i="6"/>
  <c r="J69" i="6"/>
  <c r="M768" i="6"/>
  <c r="M760" i="6"/>
  <c r="M752" i="6"/>
  <c r="N784" i="6"/>
  <c r="M744" i="6"/>
  <c r="N776" i="6"/>
  <c r="M736" i="6"/>
  <c r="N768" i="6"/>
  <c r="M728" i="6"/>
  <c r="N760" i="6"/>
  <c r="M720" i="6"/>
  <c r="N752" i="6"/>
  <c r="M712" i="6"/>
  <c r="N744" i="6"/>
  <c r="M704" i="6"/>
  <c r="N736" i="6"/>
  <c r="M696" i="6"/>
  <c r="N728" i="6"/>
  <c r="M688" i="6"/>
  <c r="N720" i="6"/>
  <c r="M680" i="6"/>
  <c r="N712" i="6"/>
  <c r="M672" i="6"/>
  <c r="N704" i="6"/>
  <c r="M664" i="6"/>
  <c r="N696" i="6"/>
  <c r="M656" i="6"/>
  <c r="N688" i="6"/>
  <c r="M648" i="6"/>
  <c r="N680" i="6"/>
  <c r="M640" i="6"/>
  <c r="N672" i="6"/>
  <c r="M632" i="6"/>
  <c r="N664" i="6"/>
  <c r="M624" i="6"/>
  <c r="N656" i="6"/>
  <c r="M616" i="6"/>
  <c r="N648" i="6"/>
  <c r="M608" i="6"/>
  <c r="N640" i="6"/>
  <c r="M600" i="6"/>
  <c r="N632" i="6"/>
  <c r="M592" i="6"/>
  <c r="N624" i="6"/>
  <c r="M584" i="6"/>
  <c r="N616" i="6"/>
  <c r="M576" i="6"/>
  <c r="N608" i="6"/>
  <c r="M568" i="6"/>
  <c r="N600" i="6"/>
  <c r="M560" i="6"/>
  <c r="N592" i="6"/>
  <c r="M552" i="6"/>
  <c r="N584" i="6"/>
  <c r="M544" i="6"/>
  <c r="N576" i="6"/>
  <c r="M536" i="6"/>
  <c r="N568" i="6"/>
  <c r="M528" i="6"/>
  <c r="N560" i="6"/>
  <c r="M520" i="6"/>
  <c r="N552" i="6"/>
  <c r="M512" i="6"/>
  <c r="N544" i="6"/>
  <c r="M504" i="6"/>
  <c r="N536" i="6"/>
  <c r="M496" i="6"/>
  <c r="N528" i="6"/>
  <c r="M488" i="6"/>
  <c r="N520" i="6"/>
  <c r="M480" i="6"/>
  <c r="N512" i="6"/>
  <c r="M472" i="6"/>
  <c r="N504" i="6"/>
  <c r="M464" i="6"/>
  <c r="N496" i="6"/>
  <c r="M456" i="6"/>
  <c r="N488" i="6"/>
  <c r="M448" i="6"/>
  <c r="N480" i="6"/>
  <c r="M440" i="6"/>
  <c r="N472" i="6"/>
  <c r="M432" i="6"/>
  <c r="N464" i="6"/>
  <c r="M424" i="6"/>
  <c r="N456" i="6"/>
  <c r="M416" i="6"/>
  <c r="N448" i="6"/>
  <c r="M408" i="6"/>
  <c r="N440" i="6"/>
  <c r="M400" i="6"/>
  <c r="N432" i="6"/>
  <c r="M392" i="6"/>
  <c r="N424" i="6"/>
  <c r="M384" i="6"/>
  <c r="N416" i="6"/>
  <c r="M376" i="6"/>
  <c r="N408" i="6"/>
  <c r="M368" i="6"/>
  <c r="N400" i="6"/>
  <c r="M360" i="6"/>
  <c r="N392" i="6"/>
  <c r="M352" i="6"/>
  <c r="N384" i="6"/>
  <c r="M344" i="6"/>
  <c r="N376" i="6"/>
  <c r="M336" i="6"/>
  <c r="N368" i="6"/>
  <c r="M328" i="6"/>
  <c r="N360" i="6"/>
  <c r="M320" i="6"/>
  <c r="N352" i="6"/>
  <c r="M312" i="6"/>
  <c r="N344" i="6"/>
  <c r="M304" i="6"/>
  <c r="N336" i="6"/>
  <c r="M296" i="6"/>
  <c r="N328" i="6"/>
  <c r="M288" i="6"/>
  <c r="N320" i="6"/>
  <c r="M280" i="6"/>
  <c r="N312" i="6"/>
  <c r="M272" i="6"/>
  <c r="N304" i="6"/>
  <c r="M264" i="6"/>
  <c r="N296" i="6"/>
  <c r="M256" i="6"/>
  <c r="N288" i="6"/>
  <c r="M248" i="6"/>
  <c r="N280" i="6"/>
  <c r="M240" i="6"/>
  <c r="N272" i="6"/>
  <c r="M232" i="6"/>
  <c r="N264" i="6"/>
  <c r="M224" i="6"/>
  <c r="N256" i="6"/>
  <c r="M216" i="6"/>
  <c r="N248" i="6"/>
  <c r="M208" i="6"/>
  <c r="N240" i="6"/>
  <c r="M200" i="6"/>
  <c r="N232" i="6"/>
  <c r="M192" i="6"/>
  <c r="N224" i="6"/>
  <c r="M184" i="6"/>
  <c r="N216" i="6"/>
  <c r="M176" i="6"/>
  <c r="N208" i="6"/>
  <c r="M168" i="6"/>
  <c r="N200" i="6"/>
  <c r="M160" i="6"/>
  <c r="N192" i="6"/>
  <c r="M152" i="6"/>
  <c r="N184" i="6"/>
  <c r="M144" i="6"/>
  <c r="N176" i="6"/>
  <c r="M136" i="6"/>
  <c r="N168" i="6"/>
  <c r="M128" i="6"/>
  <c r="N160" i="6"/>
  <c r="M120" i="6"/>
  <c r="N152" i="6"/>
  <c r="M112" i="6"/>
  <c r="N144" i="6"/>
  <c r="M104" i="6"/>
  <c r="N136" i="6"/>
  <c r="M96" i="6"/>
  <c r="N128" i="6"/>
  <c r="M88" i="6"/>
  <c r="N120" i="6"/>
  <c r="M80" i="6"/>
  <c r="N112" i="6"/>
  <c r="M72" i="6"/>
  <c r="N104" i="6"/>
  <c r="M64" i="6"/>
  <c r="N96" i="6"/>
  <c r="M56" i="6"/>
  <c r="N88" i="6"/>
  <c r="M48" i="6"/>
  <c r="N80" i="6"/>
  <c r="M40" i="6"/>
  <c r="N72" i="6"/>
  <c r="M32" i="6"/>
  <c r="I769" i="6"/>
  <c r="I745" i="6"/>
  <c r="J785" i="6"/>
  <c r="J745" i="6"/>
  <c r="J609" i="6"/>
  <c r="I760" i="6"/>
  <c r="J784" i="6"/>
  <c r="J768" i="6"/>
  <c r="J760" i="6"/>
  <c r="K772" i="6"/>
  <c r="L756" i="6"/>
  <c r="M755" i="6"/>
  <c r="N763" i="6"/>
  <c r="M723" i="6"/>
  <c r="N723" i="6"/>
  <c r="M683" i="6"/>
  <c r="N683" i="6"/>
  <c r="M643" i="6"/>
  <c r="N651" i="6"/>
  <c r="M611" i="6"/>
  <c r="N619" i="6"/>
  <c r="M579" i="6"/>
  <c r="N579" i="6"/>
  <c r="M539" i="6"/>
  <c r="N555" i="6"/>
  <c r="M515" i="6"/>
  <c r="N531" i="6"/>
  <c r="M491" i="6"/>
  <c r="N491" i="6"/>
  <c r="M451" i="6"/>
  <c r="N467" i="6"/>
  <c r="M427" i="6"/>
  <c r="N443" i="6"/>
  <c r="M403" i="6"/>
  <c r="N419" i="6"/>
  <c r="M379" i="6"/>
  <c r="N387" i="6"/>
  <c r="M347" i="6"/>
  <c r="N363" i="6"/>
  <c r="M323" i="6"/>
  <c r="N331" i="6"/>
  <c r="M291" i="6"/>
  <c r="N307" i="6"/>
  <c r="M267" i="6"/>
  <c r="N291" i="6"/>
  <c r="M251" i="6"/>
  <c r="N259" i="6"/>
  <c r="M219" i="6"/>
  <c r="N235" i="6"/>
  <c r="M195" i="6"/>
  <c r="N211" i="6"/>
  <c r="M171" i="6"/>
  <c r="N187" i="6"/>
  <c r="M147" i="6"/>
  <c r="K771" i="6"/>
  <c r="J782" i="6"/>
  <c r="J774" i="6"/>
  <c r="J766" i="6"/>
  <c r="J758" i="6"/>
  <c r="I757" i="6"/>
  <c r="J772" i="6"/>
  <c r="J756" i="6"/>
  <c r="J740" i="6"/>
  <c r="J732" i="6"/>
  <c r="J716" i="6"/>
  <c r="K776" i="6"/>
  <c r="J708" i="6"/>
  <c r="K768" i="6"/>
  <c r="J700" i="6"/>
  <c r="K760" i="6"/>
  <c r="J692" i="6"/>
  <c r="K752" i="6"/>
  <c r="J668" i="6"/>
  <c r="J660" i="6"/>
  <c r="J652" i="6"/>
  <c r="J644" i="6"/>
  <c r="J636" i="6"/>
  <c r="L784" i="6"/>
  <c r="J596" i="6"/>
  <c r="L776" i="6"/>
  <c r="J588" i="6"/>
  <c r="L768" i="6"/>
  <c r="J580" i="6"/>
  <c r="L760" i="6"/>
  <c r="L752" i="6"/>
  <c r="J564" i="6"/>
  <c r="J548" i="6"/>
  <c r="J532" i="6"/>
  <c r="J516" i="6"/>
  <c r="J500" i="6"/>
  <c r="J484" i="6"/>
  <c r="I436" i="6"/>
  <c r="J468" i="6"/>
  <c r="J452" i="6"/>
  <c r="I404" i="6"/>
  <c r="M767" i="6"/>
  <c r="M759" i="6"/>
  <c r="M751" i="6"/>
  <c r="N783" i="6"/>
  <c r="M743" i="6"/>
  <c r="N775" i="6"/>
  <c r="M735" i="6"/>
  <c r="N767" i="6"/>
  <c r="M727" i="6"/>
  <c r="N759" i="6"/>
  <c r="M719" i="6"/>
  <c r="N751" i="6"/>
  <c r="M711" i="6"/>
  <c r="N743" i="6"/>
  <c r="M703" i="6"/>
  <c r="N735" i="6"/>
  <c r="M695" i="6"/>
  <c r="N727" i="6"/>
  <c r="M687" i="6"/>
  <c r="N719" i="6"/>
  <c r="M679" i="6"/>
  <c r="N711" i="6"/>
  <c r="M671" i="6"/>
  <c r="N703" i="6"/>
  <c r="M663" i="6"/>
  <c r="N695" i="6"/>
  <c r="M655" i="6"/>
  <c r="N687" i="6"/>
  <c r="M647" i="6"/>
  <c r="N679" i="6"/>
  <c r="M639" i="6"/>
  <c r="N671" i="6"/>
  <c r="M631" i="6"/>
  <c r="N663" i="6"/>
  <c r="M623" i="6"/>
  <c r="N655" i="6"/>
  <c r="M615" i="6"/>
  <c r="N647" i="6"/>
  <c r="M607" i="6"/>
  <c r="N639" i="6"/>
  <c r="M599" i="6"/>
  <c r="N631" i="6"/>
  <c r="M591" i="6"/>
  <c r="N623" i="6"/>
  <c r="M583" i="6"/>
  <c r="N615" i="6"/>
  <c r="M575" i="6"/>
  <c r="N607" i="6"/>
  <c r="M567" i="6"/>
  <c r="N599" i="6"/>
  <c r="M559" i="6"/>
  <c r="N591" i="6"/>
  <c r="M551" i="6"/>
  <c r="N583" i="6"/>
  <c r="M543" i="6"/>
  <c r="N575" i="6"/>
  <c r="M535" i="6"/>
  <c r="N567" i="6"/>
  <c r="M527" i="6"/>
  <c r="N559" i="6"/>
  <c r="M519" i="6"/>
  <c r="N551" i="6"/>
  <c r="M511" i="6"/>
  <c r="N543" i="6"/>
  <c r="M503" i="6"/>
  <c r="N535" i="6"/>
  <c r="M495" i="6"/>
  <c r="N527" i="6"/>
  <c r="M487" i="6"/>
  <c r="N519" i="6"/>
  <c r="M479" i="6"/>
  <c r="N511" i="6"/>
  <c r="M471" i="6"/>
  <c r="N503" i="6"/>
  <c r="M463" i="6"/>
  <c r="N495" i="6"/>
  <c r="M455" i="6"/>
  <c r="N487" i="6"/>
  <c r="M447" i="6"/>
  <c r="N479" i="6"/>
  <c r="M439" i="6"/>
  <c r="N471" i="6"/>
  <c r="M431" i="6"/>
  <c r="N463" i="6"/>
  <c r="M423" i="6"/>
  <c r="N455" i="6"/>
  <c r="M415" i="6"/>
  <c r="N447" i="6"/>
  <c r="M407" i="6"/>
  <c r="N439" i="6"/>
  <c r="M399" i="6"/>
  <c r="N431" i="6"/>
  <c r="M391" i="6"/>
  <c r="N423" i="6"/>
  <c r="M383" i="6"/>
  <c r="N415" i="6"/>
  <c r="M375" i="6"/>
  <c r="N407" i="6"/>
  <c r="M367" i="6"/>
  <c r="N399" i="6"/>
  <c r="M359" i="6"/>
  <c r="N391" i="6"/>
  <c r="M351" i="6"/>
  <c r="N383" i="6"/>
  <c r="M343" i="6"/>
  <c r="N375" i="6"/>
  <c r="M335" i="6"/>
  <c r="N367" i="6"/>
  <c r="M327" i="6"/>
  <c r="N359" i="6"/>
  <c r="M319" i="6"/>
  <c r="N351" i="6"/>
  <c r="M311" i="6"/>
  <c r="N343" i="6"/>
  <c r="M303" i="6"/>
  <c r="N335" i="6"/>
  <c r="M295" i="6"/>
  <c r="N327" i="6"/>
  <c r="M287" i="6"/>
  <c r="N319" i="6"/>
  <c r="M279" i="6"/>
  <c r="N311" i="6"/>
  <c r="M271" i="6"/>
  <c r="N303" i="6"/>
  <c r="M263" i="6"/>
  <c r="N295" i="6"/>
  <c r="M255" i="6"/>
  <c r="N287" i="6"/>
  <c r="M247" i="6"/>
  <c r="N279" i="6"/>
  <c r="M239" i="6"/>
  <c r="N271" i="6"/>
  <c r="M231" i="6"/>
  <c r="N263" i="6"/>
  <c r="M223" i="6"/>
  <c r="N255" i="6"/>
  <c r="M215" i="6"/>
  <c r="N247" i="6"/>
  <c r="M207" i="6"/>
  <c r="N239" i="6"/>
  <c r="M199" i="6"/>
  <c r="N231" i="6"/>
  <c r="M191" i="6"/>
  <c r="N223" i="6"/>
  <c r="M183" i="6"/>
  <c r="N215" i="6"/>
  <c r="M175" i="6"/>
  <c r="N207" i="6"/>
  <c r="M167" i="6"/>
  <c r="N199" i="6"/>
  <c r="M159" i="6"/>
  <c r="N191" i="6"/>
  <c r="M151" i="6"/>
  <c r="N183" i="6"/>
  <c r="M143" i="6"/>
  <c r="N175" i="6"/>
  <c r="M135" i="6"/>
  <c r="N167" i="6"/>
  <c r="M127" i="6"/>
  <c r="M119" i="6"/>
  <c r="N159" i="6"/>
  <c r="N151" i="6"/>
  <c r="M111" i="6"/>
  <c r="N143" i="6"/>
  <c r="M103" i="6"/>
  <c r="N135" i="6"/>
  <c r="M95" i="6"/>
  <c r="N127" i="6"/>
  <c r="M87" i="6"/>
  <c r="N119" i="6"/>
  <c r="M79" i="6"/>
  <c r="N111" i="6"/>
  <c r="M71" i="6"/>
  <c r="N103" i="6"/>
  <c r="M63" i="6"/>
  <c r="M55" i="6"/>
  <c r="N95" i="6"/>
  <c r="N87" i="6"/>
  <c r="M47" i="6"/>
  <c r="N79" i="6"/>
  <c r="M39" i="6"/>
  <c r="N71" i="6"/>
  <c r="M31" i="6"/>
  <c r="I768" i="6"/>
  <c r="K780" i="6"/>
  <c r="L772" i="6"/>
  <c r="M763" i="6"/>
  <c r="N739" i="6"/>
  <c r="M699" i="6"/>
  <c r="N691" i="6"/>
  <c r="M651" i="6"/>
  <c r="N635" i="6"/>
  <c r="M595" i="6"/>
  <c r="N587" i="6"/>
  <c r="M547" i="6"/>
  <c r="N539" i="6"/>
  <c r="M499" i="6"/>
  <c r="N499" i="6"/>
  <c r="M459" i="6"/>
  <c r="N451" i="6"/>
  <c r="M411" i="6"/>
  <c r="N411" i="6"/>
  <c r="M371" i="6"/>
  <c r="N339" i="6"/>
  <c r="M299" i="6"/>
  <c r="N267" i="6"/>
  <c r="M227" i="6"/>
  <c r="K755" i="6"/>
  <c r="K770" i="6"/>
  <c r="J781" i="6"/>
  <c r="J773" i="6"/>
  <c r="J765" i="6"/>
  <c r="J757" i="6"/>
  <c r="J741" i="6"/>
  <c r="J717" i="6"/>
  <c r="K777" i="6"/>
  <c r="J677" i="6"/>
  <c r="J684" i="6"/>
  <c r="I739" i="6"/>
  <c r="J779" i="6"/>
  <c r="J771" i="6"/>
  <c r="I723" i="6"/>
  <c r="J763" i="6"/>
  <c r="J755" i="6"/>
  <c r="J747" i="6"/>
  <c r="J739" i="6"/>
  <c r="I691" i="6"/>
  <c r="J723" i="6"/>
  <c r="K783" i="6"/>
  <c r="I675" i="6"/>
  <c r="K775" i="6"/>
  <c r="J707" i="6"/>
  <c r="K767" i="6"/>
  <c r="I659" i="6"/>
  <c r="K759" i="6"/>
  <c r="J691" i="6"/>
  <c r="K751" i="6"/>
  <c r="J675" i="6"/>
  <c r="I627" i="6"/>
  <c r="J659" i="6"/>
  <c r="I611" i="6"/>
  <c r="J643" i="6"/>
  <c r="J635" i="6"/>
  <c r="J627" i="6"/>
  <c r="I579" i="6"/>
  <c r="I563" i="6"/>
  <c r="L783" i="6"/>
  <c r="J595" i="6"/>
  <c r="L775" i="6"/>
  <c r="I547" i="6"/>
  <c r="L767" i="6"/>
  <c r="L759" i="6"/>
  <c r="L751" i="6"/>
  <c r="I515" i="6"/>
  <c r="I499" i="6"/>
  <c r="I483" i="6"/>
  <c r="I395" i="6"/>
  <c r="I363" i="6"/>
  <c r="I347" i="6"/>
  <c r="I219" i="6"/>
  <c r="I155" i="6"/>
  <c r="I139" i="6"/>
  <c r="I75" i="6"/>
  <c r="M766" i="6"/>
  <c r="M758" i="6"/>
  <c r="N782" i="6"/>
  <c r="M742" i="6"/>
  <c r="N774" i="6"/>
  <c r="M734" i="6"/>
  <c r="N766" i="6"/>
  <c r="M726" i="6"/>
  <c r="N758" i="6"/>
  <c r="M718" i="6"/>
  <c r="M710" i="6"/>
  <c r="N742" i="6"/>
  <c r="M702" i="6"/>
  <c r="N734" i="6"/>
  <c r="M694" i="6"/>
  <c r="N726" i="6"/>
  <c r="M686" i="6"/>
  <c r="N718" i="6"/>
  <c r="M678" i="6"/>
  <c r="N710" i="6"/>
  <c r="M670" i="6"/>
  <c r="N702" i="6"/>
  <c r="M662" i="6"/>
  <c r="N694" i="6"/>
  <c r="M654" i="6"/>
  <c r="N686" i="6"/>
  <c r="M646" i="6"/>
  <c r="N678" i="6"/>
  <c r="M638" i="6"/>
  <c r="M630" i="6"/>
  <c r="N670" i="6"/>
  <c r="N662" i="6"/>
  <c r="M622" i="6"/>
  <c r="N654" i="6"/>
  <c r="M614" i="6"/>
  <c r="N646" i="6"/>
  <c r="M606" i="6"/>
  <c r="N638" i="6"/>
  <c r="M598" i="6"/>
  <c r="N630" i="6"/>
  <c r="M590" i="6"/>
  <c r="N622" i="6"/>
  <c r="M582" i="6"/>
  <c r="N614" i="6"/>
  <c r="M574" i="6"/>
  <c r="N606" i="6"/>
  <c r="M566" i="6"/>
  <c r="N598" i="6"/>
  <c r="M558" i="6"/>
  <c r="N590" i="6"/>
  <c r="M550" i="6"/>
  <c r="N582" i="6"/>
  <c r="M542" i="6"/>
  <c r="N574" i="6"/>
  <c r="M534" i="6"/>
  <c r="N566" i="6"/>
  <c r="M526" i="6"/>
  <c r="N558" i="6"/>
  <c r="M518" i="6"/>
  <c r="N550" i="6"/>
  <c r="M510" i="6"/>
  <c r="N542" i="6"/>
  <c r="M502" i="6"/>
  <c r="N534" i="6"/>
  <c r="M494" i="6"/>
  <c r="N526" i="6"/>
  <c r="M486" i="6"/>
  <c r="N518" i="6"/>
  <c r="M478" i="6"/>
  <c r="N510" i="6"/>
  <c r="M470" i="6"/>
  <c r="N502" i="6"/>
  <c r="M462" i="6"/>
  <c r="N494" i="6"/>
  <c r="M454" i="6"/>
  <c r="N486" i="6"/>
  <c r="M446" i="6"/>
  <c r="N478" i="6"/>
  <c r="M438" i="6"/>
  <c r="N470" i="6"/>
  <c r="M430" i="6"/>
  <c r="N462" i="6"/>
  <c r="M422" i="6"/>
  <c r="N454" i="6"/>
  <c r="M414" i="6"/>
  <c r="N446" i="6"/>
  <c r="M406" i="6"/>
  <c r="N438" i="6"/>
  <c r="M398" i="6"/>
  <c r="N430" i="6"/>
  <c r="M390" i="6"/>
  <c r="N422" i="6"/>
  <c r="M382" i="6"/>
  <c r="N414" i="6"/>
  <c r="M374" i="6"/>
  <c r="N406" i="6"/>
  <c r="M366" i="6"/>
  <c r="N398" i="6"/>
  <c r="M358" i="6"/>
  <c r="N390" i="6"/>
  <c r="M350" i="6"/>
  <c r="N382" i="6"/>
  <c r="M342" i="6"/>
  <c r="N374" i="6"/>
  <c r="M334" i="6"/>
  <c r="N366" i="6"/>
  <c r="M326" i="6"/>
  <c r="N358" i="6"/>
  <c r="M318" i="6"/>
  <c r="N350" i="6"/>
  <c r="M310" i="6"/>
  <c r="N342" i="6"/>
  <c r="M302" i="6"/>
  <c r="N334" i="6"/>
  <c r="M294" i="6"/>
  <c r="N326" i="6"/>
  <c r="M286" i="6"/>
  <c r="N318" i="6"/>
  <c r="M278" i="6"/>
  <c r="N310" i="6"/>
  <c r="M270" i="6"/>
  <c r="N302" i="6"/>
  <c r="M262" i="6"/>
  <c r="N294" i="6"/>
  <c r="M254" i="6"/>
  <c r="N286" i="6"/>
  <c r="M246" i="6"/>
  <c r="N278" i="6"/>
  <c r="M238" i="6"/>
  <c r="N270" i="6"/>
  <c r="M230" i="6"/>
  <c r="N262" i="6"/>
  <c r="M222" i="6"/>
  <c r="N254" i="6"/>
  <c r="M214" i="6"/>
  <c r="N246" i="6"/>
  <c r="M206" i="6"/>
  <c r="N238" i="6"/>
  <c r="M198" i="6"/>
  <c r="N230" i="6"/>
  <c r="M190" i="6"/>
  <c r="N222" i="6"/>
  <c r="M182" i="6"/>
  <c r="N214" i="6"/>
  <c r="M174" i="6"/>
  <c r="N206" i="6"/>
  <c r="M166" i="6"/>
  <c r="N198" i="6"/>
  <c r="M158" i="6"/>
  <c r="N190" i="6"/>
  <c r="M150" i="6"/>
  <c r="N182" i="6"/>
  <c r="M142" i="6"/>
  <c r="N174" i="6"/>
  <c r="M134" i="6"/>
  <c r="N166" i="6"/>
  <c r="M126" i="6"/>
  <c r="N158" i="6"/>
  <c r="M118" i="6"/>
  <c r="N150" i="6"/>
  <c r="M110" i="6"/>
  <c r="N142" i="6"/>
  <c r="M102" i="6"/>
  <c r="N134" i="6"/>
  <c r="M94" i="6"/>
  <c r="N126" i="6"/>
  <c r="M86" i="6"/>
  <c r="N118" i="6"/>
  <c r="M78" i="6"/>
  <c r="N110" i="6"/>
  <c r="M70" i="6"/>
  <c r="N102" i="6"/>
  <c r="M62" i="6"/>
  <c r="N94" i="6"/>
  <c r="M54" i="6"/>
  <c r="N86" i="6"/>
  <c r="M46" i="6"/>
  <c r="N78" i="6"/>
  <c r="M38" i="6"/>
  <c r="N70" i="6"/>
  <c r="M30" i="6"/>
  <c r="I681" i="6"/>
  <c r="K781" i="6"/>
  <c r="I673" i="6"/>
  <c r="K773" i="6"/>
  <c r="I665" i="6"/>
  <c r="K765" i="6"/>
  <c r="I657" i="6"/>
  <c r="K757" i="6"/>
  <c r="J678" i="6"/>
  <c r="J665" i="6"/>
  <c r="J625" i="6"/>
  <c r="N771" i="6"/>
  <c r="M731" i="6"/>
  <c r="N747" i="6"/>
  <c r="M707" i="6"/>
  <c r="N707" i="6"/>
  <c r="M667" i="6"/>
  <c r="N659" i="6"/>
  <c r="M619" i="6"/>
  <c r="N595" i="6"/>
  <c r="M555" i="6"/>
  <c r="N507" i="6"/>
  <c r="M467" i="6"/>
  <c r="N395" i="6"/>
  <c r="M355" i="6"/>
  <c r="M35" i="6"/>
  <c r="N75" i="6"/>
  <c r="I766" i="6"/>
  <c r="K778" i="6"/>
  <c r="J733" i="6"/>
  <c r="J725" i="6"/>
  <c r="K785" i="6"/>
  <c r="J709" i="6"/>
  <c r="K769" i="6"/>
  <c r="J701" i="6"/>
  <c r="K761" i="6"/>
  <c r="J693" i="6"/>
  <c r="K753" i="6"/>
  <c r="I764" i="6"/>
  <c r="I756" i="6"/>
  <c r="J780" i="6"/>
  <c r="J764" i="6"/>
  <c r="J748" i="6"/>
  <c r="J724" i="6"/>
  <c r="K784" i="6"/>
  <c r="J676" i="6"/>
  <c r="E4" i="6"/>
  <c r="I763" i="6"/>
  <c r="I755" i="6"/>
  <c r="J683" i="6"/>
  <c r="I770" i="6"/>
  <c r="I762" i="6"/>
  <c r="I754" i="6"/>
  <c r="J786" i="6"/>
  <c r="J778" i="6"/>
  <c r="J770" i="6"/>
  <c r="J762" i="6"/>
  <c r="J754" i="6"/>
  <c r="J746" i="6"/>
  <c r="J738" i="6"/>
  <c r="J730" i="6"/>
  <c r="J722" i="6"/>
  <c r="K782" i="6"/>
  <c r="J714" i="6"/>
  <c r="K774" i="6"/>
  <c r="J706" i="6"/>
  <c r="K766" i="6"/>
  <c r="J698" i="6"/>
  <c r="K758" i="6"/>
  <c r="J690" i="6"/>
  <c r="J682" i="6"/>
  <c r="J674" i="6"/>
  <c r="J666" i="6"/>
  <c r="J658" i="6"/>
  <c r="J650" i="6"/>
  <c r="J642" i="6"/>
  <c r="J634" i="6"/>
  <c r="J626" i="6"/>
  <c r="J618" i="6"/>
  <c r="L782" i="6"/>
  <c r="J594" i="6"/>
  <c r="L774" i="6"/>
  <c r="J586" i="6"/>
  <c r="L766" i="6"/>
  <c r="L758" i="6"/>
  <c r="J282" i="6"/>
  <c r="J266" i="6"/>
  <c r="M765" i="6"/>
  <c r="M757" i="6"/>
  <c r="N781" i="6"/>
  <c r="M741" i="6"/>
  <c r="N773" i="6"/>
  <c r="M733" i="6"/>
  <c r="N765" i="6"/>
  <c r="M725" i="6"/>
  <c r="N757" i="6"/>
  <c r="M717" i="6"/>
  <c r="M709" i="6"/>
  <c r="N741" i="6"/>
  <c r="M701" i="6"/>
  <c r="N733" i="6"/>
  <c r="M693" i="6"/>
  <c r="N725" i="6"/>
  <c r="M685" i="6"/>
  <c r="N717" i="6"/>
  <c r="M677" i="6"/>
  <c r="N709" i="6"/>
  <c r="M669" i="6"/>
  <c r="N701" i="6"/>
  <c r="M661" i="6"/>
  <c r="N693" i="6"/>
  <c r="M653" i="6"/>
  <c r="N685" i="6"/>
  <c r="M645" i="6"/>
  <c r="N677" i="6"/>
  <c r="M637" i="6"/>
  <c r="N669" i="6"/>
  <c r="M629" i="6"/>
  <c r="N661" i="6"/>
  <c r="M621" i="6"/>
  <c r="N653" i="6"/>
  <c r="M613" i="6"/>
  <c r="N645" i="6"/>
  <c r="M605" i="6"/>
  <c r="N637" i="6"/>
  <c r="M597" i="6"/>
  <c r="N629" i="6"/>
  <c r="M589" i="6"/>
  <c r="N621" i="6"/>
  <c r="M581" i="6"/>
  <c r="N613" i="6"/>
  <c r="M573" i="6"/>
  <c r="N605" i="6"/>
  <c r="M565" i="6"/>
  <c r="N597" i="6"/>
  <c r="M557" i="6"/>
  <c r="N589" i="6"/>
  <c r="M549" i="6"/>
  <c r="N581" i="6"/>
  <c r="M541" i="6"/>
  <c r="N573" i="6"/>
  <c r="M533" i="6"/>
  <c r="N565" i="6"/>
  <c r="M525" i="6"/>
  <c r="N557" i="6"/>
  <c r="M517" i="6"/>
  <c r="N549" i="6"/>
  <c r="M509" i="6"/>
  <c r="N541" i="6"/>
  <c r="M501" i="6"/>
  <c r="N533" i="6"/>
  <c r="M493" i="6"/>
  <c r="N525" i="6"/>
  <c r="M485" i="6"/>
  <c r="N517" i="6"/>
  <c r="M477" i="6"/>
  <c r="N509" i="6"/>
  <c r="M469" i="6"/>
  <c r="N501" i="6"/>
  <c r="M461" i="6"/>
  <c r="N493" i="6"/>
  <c r="M453" i="6"/>
  <c r="N485" i="6"/>
  <c r="M445" i="6"/>
  <c r="N477" i="6"/>
  <c r="M437" i="6"/>
  <c r="N469" i="6"/>
  <c r="M429" i="6"/>
  <c r="N461" i="6"/>
  <c r="M421" i="6"/>
  <c r="N453" i="6"/>
  <c r="M413" i="6"/>
  <c r="N445" i="6"/>
  <c r="M405" i="6"/>
  <c r="N437" i="6"/>
  <c r="M397" i="6"/>
  <c r="N429" i="6"/>
  <c r="M389" i="6"/>
  <c r="N421" i="6"/>
  <c r="M381" i="6"/>
  <c r="N413" i="6"/>
  <c r="M373" i="6"/>
  <c r="N405" i="6"/>
  <c r="M365" i="6"/>
  <c r="N397" i="6"/>
  <c r="M357" i="6"/>
  <c r="N389" i="6"/>
  <c r="M349" i="6"/>
  <c r="N381" i="6"/>
  <c r="M341" i="6"/>
  <c r="N373" i="6"/>
  <c r="M333" i="6"/>
  <c r="N365" i="6"/>
  <c r="M325" i="6"/>
  <c r="N357" i="6"/>
  <c r="M317" i="6"/>
  <c r="N349" i="6"/>
  <c r="M309" i="6"/>
  <c r="N341" i="6"/>
  <c r="M301" i="6"/>
  <c r="N333" i="6"/>
  <c r="M293" i="6"/>
  <c r="N325" i="6"/>
  <c r="M285" i="6"/>
  <c r="N317" i="6"/>
  <c r="M277" i="6"/>
  <c r="N309" i="6"/>
  <c r="M269" i="6"/>
  <c r="N301" i="6"/>
  <c r="M261" i="6"/>
  <c r="N293" i="6"/>
  <c r="M253" i="6"/>
  <c r="N285" i="6"/>
  <c r="M245" i="6"/>
  <c r="N277" i="6"/>
  <c r="M237" i="6"/>
  <c r="N269" i="6"/>
  <c r="M229" i="6"/>
  <c r="N261" i="6"/>
  <c r="M221" i="6"/>
  <c r="N253" i="6"/>
  <c r="M213" i="6"/>
  <c r="N245" i="6"/>
  <c r="M205" i="6"/>
  <c r="N237" i="6"/>
  <c r="M197" i="6"/>
  <c r="N229" i="6"/>
  <c r="M189" i="6"/>
  <c r="N221" i="6"/>
  <c r="M181" i="6"/>
  <c r="N213" i="6"/>
  <c r="M173" i="6"/>
  <c r="N205" i="6"/>
  <c r="M165" i="6"/>
  <c r="M157" i="6"/>
  <c r="N197" i="6"/>
  <c r="N189" i="6"/>
  <c r="M149" i="6"/>
  <c r="N181" i="6"/>
  <c r="M141" i="6"/>
  <c r="N173" i="6"/>
  <c r="M133" i="6"/>
  <c r="N165" i="6"/>
  <c r="M125" i="6"/>
  <c r="M117" i="6"/>
  <c r="N157" i="6"/>
  <c r="N149" i="6"/>
  <c r="M109" i="6"/>
  <c r="N141" i="6"/>
  <c r="M101" i="6"/>
  <c r="N133" i="6"/>
  <c r="M93" i="6"/>
  <c r="N125" i="6"/>
  <c r="M85" i="6"/>
  <c r="N117" i="6"/>
  <c r="M77" i="6"/>
  <c r="N109" i="6"/>
  <c r="M69" i="6"/>
  <c r="N101" i="6"/>
  <c r="M61" i="6"/>
  <c r="N93" i="6"/>
  <c r="M53" i="6"/>
  <c r="N85" i="6"/>
  <c r="M45" i="6"/>
  <c r="N77" i="6"/>
  <c r="M37" i="6"/>
  <c r="N69" i="6"/>
  <c r="M29" i="6"/>
  <c r="I753" i="6"/>
  <c r="J761" i="6"/>
  <c r="L773" i="6"/>
  <c r="L765" i="6"/>
  <c r="L757" i="6"/>
  <c r="J569" i="6"/>
  <c r="J561" i="6"/>
  <c r="J553" i="6"/>
  <c r="J529" i="6"/>
  <c r="J505" i="6"/>
  <c r="J481" i="6"/>
  <c r="J473" i="6"/>
  <c r="J457" i="6"/>
  <c r="J433" i="6"/>
  <c r="J425" i="6"/>
  <c r="J401" i="6"/>
  <c r="J393" i="6"/>
  <c r="J377" i="6"/>
  <c r="J337" i="6"/>
  <c r="J329" i="6"/>
  <c r="J305" i="6"/>
  <c r="J257" i="6"/>
  <c r="J213" i="6"/>
  <c r="J209" i="6"/>
  <c r="J145" i="6"/>
  <c r="J129" i="6"/>
  <c r="J113" i="6"/>
  <c r="K157" i="6"/>
  <c r="J81" i="6"/>
  <c r="M764" i="6"/>
  <c r="M756" i="6"/>
  <c r="M748" i="6"/>
  <c r="N780" i="6"/>
  <c r="M740" i="6"/>
  <c r="N772" i="6"/>
  <c r="M732" i="6"/>
  <c r="N764" i="6"/>
  <c r="M724" i="6"/>
  <c r="N756" i="6"/>
  <c r="M716" i="6"/>
  <c r="N748" i="6"/>
  <c r="M708" i="6"/>
  <c r="N740" i="6"/>
  <c r="M700" i="6"/>
  <c r="N732" i="6"/>
  <c r="M692" i="6"/>
  <c r="N724" i="6"/>
  <c r="M684" i="6"/>
  <c r="N716" i="6"/>
  <c r="M676" i="6"/>
  <c r="N708" i="6"/>
  <c r="M668" i="6"/>
  <c r="N700" i="6"/>
  <c r="M660" i="6"/>
  <c r="N692" i="6"/>
  <c r="M652" i="6"/>
  <c r="N684" i="6"/>
  <c r="M644" i="6"/>
  <c r="N676" i="6"/>
  <c r="M636" i="6"/>
  <c r="N668" i="6"/>
  <c r="M628" i="6"/>
  <c r="N660" i="6"/>
  <c r="M620" i="6"/>
  <c r="N652" i="6"/>
  <c r="M612" i="6"/>
  <c r="N644" i="6"/>
  <c r="M604" i="6"/>
  <c r="N636" i="6"/>
  <c r="M596" i="6"/>
  <c r="J628" i="6"/>
  <c r="N628" i="6"/>
  <c r="M588" i="6"/>
  <c r="J619" i="6"/>
  <c r="N620" i="6"/>
  <c r="M580" i="6"/>
  <c r="J610" i="6"/>
  <c r="N612" i="6"/>
  <c r="M572" i="6"/>
  <c r="N604" i="6"/>
  <c r="M564" i="6"/>
  <c r="N596" i="6"/>
  <c r="M556" i="6"/>
  <c r="N588" i="6"/>
  <c r="M548" i="6"/>
  <c r="N580" i="6"/>
  <c r="M540" i="6"/>
  <c r="N572" i="6"/>
  <c r="M532" i="6"/>
  <c r="N564" i="6"/>
  <c r="M524" i="6"/>
  <c r="N556" i="6"/>
  <c r="M516" i="6"/>
  <c r="N548" i="6"/>
  <c r="M508" i="6"/>
  <c r="N540" i="6"/>
  <c r="M500" i="6"/>
  <c r="N532" i="6"/>
  <c r="M492" i="6"/>
  <c r="N524" i="6"/>
  <c r="M484" i="6"/>
  <c r="N516" i="6"/>
  <c r="M476" i="6"/>
  <c r="N508" i="6"/>
  <c r="M468" i="6"/>
  <c r="N500" i="6"/>
  <c r="M460" i="6"/>
  <c r="N492" i="6"/>
  <c r="M452" i="6"/>
  <c r="I444" i="6"/>
  <c r="N484" i="6"/>
  <c r="M444" i="6"/>
  <c r="N476" i="6"/>
  <c r="M436" i="6"/>
  <c r="N468" i="6"/>
  <c r="M428" i="6"/>
  <c r="N460" i="6"/>
  <c r="M420" i="6"/>
  <c r="N452" i="6"/>
  <c r="M412" i="6"/>
  <c r="N444" i="6"/>
  <c r="M404" i="6"/>
  <c r="N436" i="6"/>
  <c r="M396" i="6"/>
  <c r="N428" i="6"/>
  <c r="M388" i="6"/>
  <c r="N420" i="6"/>
  <c r="M380" i="6"/>
  <c r="N412" i="6"/>
  <c r="M372" i="6"/>
  <c r="N404" i="6"/>
  <c r="M364" i="6"/>
  <c r="N396" i="6"/>
  <c r="M356" i="6"/>
  <c r="N388" i="6"/>
  <c r="M348" i="6"/>
  <c r="N380" i="6"/>
  <c r="M340" i="6"/>
  <c r="N372" i="6"/>
  <c r="M332" i="6"/>
  <c r="N364" i="6"/>
  <c r="M324" i="6"/>
  <c r="N356" i="6"/>
  <c r="M316" i="6"/>
  <c r="N348" i="6"/>
  <c r="M308" i="6"/>
  <c r="N340" i="6"/>
  <c r="M300" i="6"/>
  <c r="N332" i="6"/>
  <c r="M292" i="6"/>
  <c r="N324" i="6"/>
  <c r="M284" i="6"/>
  <c r="N316" i="6"/>
  <c r="M276" i="6"/>
  <c r="N308" i="6"/>
  <c r="M268" i="6"/>
  <c r="N300" i="6"/>
  <c r="M260" i="6"/>
  <c r="N292" i="6"/>
  <c r="M252" i="6"/>
  <c r="N284" i="6"/>
  <c r="M244" i="6"/>
  <c r="I235" i="6"/>
  <c r="N276" i="6"/>
  <c r="M236" i="6"/>
  <c r="N268" i="6"/>
  <c r="M228" i="6"/>
  <c r="N260" i="6"/>
  <c r="M220" i="6"/>
  <c r="N252" i="6"/>
  <c r="M212" i="6"/>
  <c r="N244" i="6"/>
  <c r="M204" i="6"/>
  <c r="N236" i="6"/>
  <c r="M196" i="6"/>
  <c r="N228" i="6"/>
  <c r="M188" i="6"/>
  <c r="N220" i="6"/>
  <c r="M180" i="6"/>
  <c r="N212" i="6"/>
  <c r="M172" i="6"/>
  <c r="N204" i="6"/>
  <c r="M164" i="6"/>
  <c r="N196" i="6"/>
  <c r="M156" i="6"/>
  <c r="N188" i="6"/>
  <c r="M148" i="6"/>
  <c r="N180" i="6"/>
  <c r="M140" i="6"/>
  <c r="N172" i="6"/>
  <c r="M132" i="6"/>
  <c r="N164" i="6"/>
  <c r="M124" i="6"/>
  <c r="N156" i="6"/>
  <c r="M116" i="6"/>
  <c r="N148" i="6"/>
  <c r="M108" i="6"/>
  <c r="N140" i="6"/>
  <c r="M100" i="6"/>
  <c r="N132" i="6"/>
  <c r="M92" i="6"/>
  <c r="N124" i="6"/>
  <c r="M84" i="6"/>
  <c r="N116" i="6"/>
  <c r="M76" i="6"/>
  <c r="N108" i="6"/>
  <c r="M68" i="6"/>
  <c r="N100" i="6"/>
  <c r="M60" i="6"/>
  <c r="N92" i="6"/>
  <c r="M52" i="6"/>
  <c r="N84" i="6"/>
  <c r="M44" i="6"/>
  <c r="N76" i="6"/>
  <c r="M36" i="6"/>
  <c r="N68" i="6"/>
  <c r="M28" i="6"/>
  <c r="J749" i="6"/>
  <c r="N750" i="6"/>
  <c r="M750" i="6"/>
  <c r="M749" i="6"/>
  <c r="N749" i="6"/>
  <c r="J750" i="6"/>
  <c r="X24" i="2"/>
  <c r="X27" i="2"/>
  <c r="X28" i="2"/>
  <c r="X15" i="2"/>
  <c r="X18" i="2" s="1"/>
  <c r="X20" i="2" s="1"/>
  <c r="X25" i="2" s="1"/>
  <c r="W30" i="2"/>
  <c r="W27" i="2"/>
  <c r="W24" i="2"/>
  <c r="S24" i="2"/>
  <c r="S27" i="2"/>
  <c r="U27" i="2"/>
  <c r="U24" i="2"/>
  <c r="I744" i="6"/>
  <c r="I736" i="6"/>
  <c r="I728" i="6"/>
  <c r="I720" i="6"/>
  <c r="I712" i="6"/>
  <c r="I704" i="6"/>
  <c r="I696" i="6"/>
  <c r="I688" i="6"/>
  <c r="I680" i="6"/>
  <c r="I672" i="6"/>
  <c r="I664" i="6"/>
  <c r="I656" i="6"/>
  <c r="K748" i="6"/>
  <c r="I648" i="6"/>
  <c r="K740" i="6"/>
  <c r="I640" i="6"/>
  <c r="K732" i="6"/>
  <c r="I632" i="6"/>
  <c r="K724" i="6"/>
  <c r="I624" i="6"/>
  <c r="K716" i="6"/>
  <c r="I616" i="6"/>
  <c r="K708" i="6"/>
  <c r="I608" i="6"/>
  <c r="K700" i="6"/>
  <c r="I600" i="6"/>
  <c r="K692" i="6"/>
  <c r="I592" i="6"/>
  <c r="K684" i="6"/>
  <c r="I584" i="6"/>
  <c r="K676" i="6"/>
  <c r="I576" i="6"/>
  <c r="K668" i="6"/>
  <c r="I568" i="6"/>
  <c r="K660" i="6"/>
  <c r="I560" i="6"/>
  <c r="K652" i="6"/>
  <c r="I552" i="6"/>
  <c r="K644" i="6"/>
  <c r="I544" i="6"/>
  <c r="K636" i="6"/>
  <c r="I536" i="6"/>
  <c r="L748" i="6"/>
  <c r="K628" i="6"/>
  <c r="I528" i="6"/>
  <c r="L740" i="6"/>
  <c r="K620" i="6"/>
  <c r="I520" i="6"/>
  <c r="L732" i="6"/>
  <c r="K612" i="6"/>
  <c r="I512" i="6"/>
  <c r="L724" i="6"/>
  <c r="K604" i="6"/>
  <c r="I504" i="6"/>
  <c r="L716" i="6"/>
  <c r="K596" i="6"/>
  <c r="I496" i="6"/>
  <c r="L708" i="6"/>
  <c r="K588" i="6"/>
  <c r="I488" i="6"/>
  <c r="L700" i="6"/>
  <c r="K580" i="6"/>
  <c r="I480" i="6"/>
  <c r="L692" i="6"/>
  <c r="K572" i="6"/>
  <c r="I472" i="6"/>
  <c r="L684" i="6"/>
  <c r="K564" i="6"/>
  <c r="I464" i="6"/>
  <c r="L676" i="6"/>
  <c r="K556" i="6"/>
  <c r="I456" i="6"/>
  <c r="L668" i="6"/>
  <c r="K548" i="6"/>
  <c r="I448" i="6"/>
  <c r="L660" i="6"/>
  <c r="K540" i="6"/>
  <c r="I440" i="6"/>
  <c r="L652" i="6"/>
  <c r="K532" i="6"/>
  <c r="I432" i="6"/>
  <c r="L644" i="6"/>
  <c r="K524" i="6"/>
  <c r="I424" i="6"/>
  <c r="L636" i="6"/>
  <c r="K516" i="6"/>
  <c r="I416" i="6"/>
  <c r="L628" i="6"/>
  <c r="K508" i="6"/>
  <c r="I408" i="6"/>
  <c r="L620" i="6"/>
  <c r="K500" i="6"/>
  <c r="I400" i="6"/>
  <c r="J440" i="6"/>
  <c r="L612" i="6"/>
  <c r="K492" i="6"/>
  <c r="I392" i="6"/>
  <c r="J432" i="6"/>
  <c r="L604" i="6"/>
  <c r="K484" i="6"/>
  <c r="I384" i="6"/>
  <c r="J424" i="6"/>
  <c r="L596" i="6"/>
  <c r="K476" i="6"/>
  <c r="I376" i="6"/>
  <c r="J416" i="6"/>
  <c r="L588" i="6"/>
  <c r="K468" i="6"/>
  <c r="I368" i="6"/>
  <c r="J408" i="6"/>
  <c r="L580" i="6"/>
  <c r="K460" i="6"/>
  <c r="I360" i="6"/>
  <c r="J400" i="6"/>
  <c r="L572" i="6"/>
  <c r="K452" i="6"/>
  <c r="I352" i="6"/>
  <c r="J392" i="6"/>
  <c r="L564" i="6"/>
  <c r="K444" i="6"/>
  <c r="I344" i="6"/>
  <c r="J384" i="6"/>
  <c r="L556" i="6"/>
  <c r="K436" i="6"/>
  <c r="I336" i="6"/>
  <c r="J376" i="6"/>
  <c r="L548" i="6"/>
  <c r="K428" i="6"/>
  <c r="I328" i="6"/>
  <c r="J368" i="6"/>
  <c r="L540" i="6"/>
  <c r="K420" i="6"/>
  <c r="I320" i="6"/>
  <c r="J360" i="6"/>
  <c r="L532" i="6"/>
  <c r="K412" i="6"/>
  <c r="I312" i="6"/>
  <c r="J352" i="6"/>
  <c r="L524" i="6"/>
  <c r="K404" i="6"/>
  <c r="I304" i="6"/>
  <c r="J344" i="6"/>
  <c r="L516" i="6"/>
  <c r="K396" i="6"/>
  <c r="I296" i="6"/>
  <c r="J336" i="6"/>
  <c r="L508" i="6"/>
  <c r="K388" i="6"/>
  <c r="I288" i="6"/>
  <c r="J328" i="6"/>
  <c r="L500" i="6"/>
  <c r="K380" i="6"/>
  <c r="I280" i="6"/>
  <c r="J320" i="6"/>
  <c r="L492" i="6"/>
  <c r="K372" i="6"/>
  <c r="I272" i="6"/>
  <c r="J312" i="6"/>
  <c r="L484" i="6"/>
  <c r="K364" i="6"/>
  <c r="I264" i="6"/>
  <c r="J304" i="6"/>
  <c r="L476" i="6"/>
  <c r="K356" i="6"/>
  <c r="I256" i="6"/>
  <c r="K348" i="6"/>
  <c r="L468" i="6"/>
  <c r="I248" i="6"/>
  <c r="J288" i="6"/>
  <c r="K340" i="6"/>
  <c r="L460" i="6"/>
  <c r="I240" i="6"/>
  <c r="K332" i="6"/>
  <c r="L452" i="6"/>
  <c r="I232" i="6"/>
  <c r="J272" i="6"/>
  <c r="K324" i="6"/>
  <c r="L444" i="6"/>
  <c r="I224" i="6"/>
  <c r="J264" i="6"/>
  <c r="K316" i="6"/>
  <c r="L436" i="6"/>
  <c r="I216" i="6"/>
  <c r="J256" i="6"/>
  <c r="K308" i="6"/>
  <c r="L428" i="6"/>
  <c r="I208" i="6"/>
  <c r="J248" i="6"/>
  <c r="K300" i="6"/>
  <c r="L420" i="6"/>
  <c r="I200" i="6"/>
  <c r="J240" i="6"/>
  <c r="K292" i="6"/>
  <c r="L412" i="6"/>
  <c r="I192" i="6"/>
  <c r="J232" i="6"/>
  <c r="K284" i="6"/>
  <c r="L404" i="6"/>
  <c r="I184" i="6"/>
  <c r="J224" i="6"/>
  <c r="K276" i="6"/>
  <c r="L396" i="6"/>
  <c r="I176" i="6"/>
  <c r="J216" i="6"/>
  <c r="K268" i="6"/>
  <c r="L388" i="6"/>
  <c r="I168" i="6"/>
  <c r="J208" i="6"/>
  <c r="K260" i="6"/>
  <c r="L380" i="6"/>
  <c r="I160" i="6"/>
  <c r="J200" i="6"/>
  <c r="K252" i="6"/>
  <c r="L372" i="6"/>
  <c r="I152" i="6"/>
  <c r="J192" i="6"/>
  <c r="K244" i="6"/>
  <c r="L364" i="6"/>
  <c r="I144" i="6"/>
  <c r="J184" i="6"/>
  <c r="K236" i="6"/>
  <c r="L356" i="6"/>
  <c r="I136" i="6"/>
  <c r="J176" i="6"/>
  <c r="K228" i="6"/>
  <c r="L348" i="6"/>
  <c r="I128" i="6"/>
  <c r="J168" i="6"/>
  <c r="K220" i="6"/>
  <c r="L340" i="6"/>
  <c r="I120" i="6"/>
  <c r="J160" i="6"/>
  <c r="K212" i="6"/>
  <c r="L332" i="6"/>
  <c r="I112" i="6"/>
  <c r="J152" i="6"/>
  <c r="K204" i="6"/>
  <c r="L324" i="6"/>
  <c r="I104" i="6"/>
  <c r="J144" i="6"/>
  <c r="K196" i="6"/>
  <c r="L316" i="6"/>
  <c r="I96" i="6"/>
  <c r="J136" i="6"/>
  <c r="K188" i="6"/>
  <c r="L308" i="6"/>
  <c r="I88" i="6"/>
  <c r="J128" i="6"/>
  <c r="K180" i="6"/>
  <c r="I80" i="6"/>
  <c r="J120" i="6"/>
  <c r="K172" i="6"/>
  <c r="I72" i="6"/>
  <c r="J112" i="6"/>
  <c r="K164" i="6"/>
  <c r="I64" i="6"/>
  <c r="J104" i="6"/>
  <c r="K156" i="6"/>
  <c r="I56" i="6"/>
  <c r="J96" i="6"/>
  <c r="K148" i="6"/>
  <c r="I48" i="6"/>
  <c r="J88" i="6"/>
  <c r="K140" i="6"/>
  <c r="I40" i="6"/>
  <c r="J80" i="6"/>
  <c r="K132" i="6"/>
  <c r="I32" i="6"/>
  <c r="J72" i="6"/>
  <c r="J600" i="6"/>
  <c r="J568" i="6"/>
  <c r="J552" i="6"/>
  <c r="J536" i="6"/>
  <c r="J520" i="6"/>
  <c r="J504" i="6"/>
  <c r="J488" i="6"/>
  <c r="J472" i="6"/>
  <c r="J456" i="6"/>
  <c r="I707" i="6"/>
  <c r="I643" i="6"/>
  <c r="K749" i="6"/>
  <c r="I649" i="6"/>
  <c r="K717" i="6"/>
  <c r="I617" i="6"/>
  <c r="I577" i="6"/>
  <c r="K677" i="6"/>
  <c r="K645" i="6"/>
  <c r="I545" i="6"/>
  <c r="L725" i="6"/>
  <c r="K605" i="6"/>
  <c r="I505" i="6"/>
  <c r="L677" i="6"/>
  <c r="K557" i="6"/>
  <c r="I457" i="6"/>
  <c r="L629" i="6"/>
  <c r="K509" i="6"/>
  <c r="I409" i="6"/>
  <c r="L597" i="6"/>
  <c r="K477" i="6"/>
  <c r="I377" i="6"/>
  <c r="L549" i="6"/>
  <c r="K429" i="6"/>
  <c r="I329" i="6"/>
  <c r="L493" i="6"/>
  <c r="K373" i="6"/>
  <c r="I273" i="6"/>
  <c r="L445" i="6"/>
  <c r="K325" i="6"/>
  <c r="J265" i="6"/>
  <c r="I225" i="6"/>
  <c r="L397" i="6"/>
  <c r="K277" i="6"/>
  <c r="I177" i="6"/>
  <c r="J217" i="6"/>
  <c r="L357" i="6"/>
  <c r="K237" i="6"/>
  <c r="I137" i="6"/>
  <c r="L317" i="6"/>
  <c r="K197" i="6"/>
  <c r="I97" i="6"/>
  <c r="J137" i="6"/>
  <c r="K133" i="6"/>
  <c r="I33" i="6"/>
  <c r="J73" i="6"/>
  <c r="J742" i="6"/>
  <c r="J694" i="6"/>
  <c r="J637" i="6"/>
  <c r="J583" i="6"/>
  <c r="I719" i="6"/>
  <c r="I687" i="6"/>
  <c r="K715" i="6"/>
  <c r="I607" i="6"/>
  <c r="K699" i="6"/>
  <c r="K691" i="6"/>
  <c r="I591" i="6"/>
  <c r="K683" i="6"/>
  <c r="K675" i="6"/>
  <c r="I575" i="6"/>
  <c r="K667" i="6"/>
  <c r="K659" i="6"/>
  <c r="I559" i="6"/>
  <c r="K651" i="6"/>
  <c r="K643" i="6"/>
  <c r="I543" i="6"/>
  <c r="K635" i="6"/>
  <c r="K627" i="6"/>
  <c r="L747" i="6"/>
  <c r="I527" i="6"/>
  <c r="K619" i="6"/>
  <c r="L739" i="6"/>
  <c r="K611" i="6"/>
  <c r="L731" i="6"/>
  <c r="I511" i="6"/>
  <c r="L723" i="6"/>
  <c r="K603" i="6"/>
  <c r="K595" i="6"/>
  <c r="L715" i="6"/>
  <c r="I495" i="6"/>
  <c r="K587" i="6"/>
  <c r="L707" i="6"/>
  <c r="K579" i="6"/>
  <c r="L699" i="6"/>
  <c r="I479" i="6"/>
  <c r="K571" i="6"/>
  <c r="L691" i="6"/>
  <c r="I471" i="6"/>
  <c r="K563" i="6"/>
  <c r="L683" i="6"/>
  <c r="I463" i="6"/>
  <c r="K555" i="6"/>
  <c r="I455" i="6"/>
  <c r="L675" i="6"/>
  <c r="K547" i="6"/>
  <c r="L667" i="6"/>
  <c r="I447" i="6"/>
  <c r="K539" i="6"/>
  <c r="I439" i="6"/>
  <c r="L659" i="6"/>
  <c r="K531" i="6"/>
  <c r="L651" i="6"/>
  <c r="I431" i="6"/>
  <c r="K523" i="6"/>
  <c r="L643" i="6"/>
  <c r="I423" i="6"/>
  <c r="K515" i="6"/>
  <c r="L635" i="6"/>
  <c r="I415" i="6"/>
  <c r="K507" i="6"/>
  <c r="L627" i="6"/>
  <c r="I407" i="6"/>
  <c r="K499" i="6"/>
  <c r="L619" i="6"/>
  <c r="I399" i="6"/>
  <c r="K491" i="6"/>
  <c r="L611" i="6"/>
  <c r="I391" i="6"/>
  <c r="K483" i="6"/>
  <c r="L603" i="6"/>
  <c r="I383" i="6"/>
  <c r="K475" i="6"/>
  <c r="L595" i="6"/>
  <c r="I375" i="6"/>
  <c r="L587" i="6"/>
  <c r="K467" i="6"/>
  <c r="I367" i="6"/>
  <c r="L579" i="6"/>
  <c r="K459" i="6"/>
  <c r="I359" i="6"/>
  <c r="L571" i="6"/>
  <c r="K451" i="6"/>
  <c r="I351" i="6"/>
  <c r="L563" i="6"/>
  <c r="K443" i="6"/>
  <c r="I343" i="6"/>
  <c r="L555" i="6"/>
  <c r="K435" i="6"/>
  <c r="I335" i="6"/>
  <c r="L547" i="6"/>
  <c r="K427" i="6"/>
  <c r="I327" i="6"/>
  <c r="L539" i="6"/>
  <c r="K419" i="6"/>
  <c r="I319" i="6"/>
  <c r="L531" i="6"/>
  <c r="K411" i="6"/>
  <c r="I311" i="6"/>
  <c r="L523" i="6"/>
  <c r="K403" i="6"/>
  <c r="I303" i="6"/>
  <c r="L515" i="6"/>
  <c r="K395" i="6"/>
  <c r="I295" i="6"/>
  <c r="L507" i="6"/>
  <c r="K387" i="6"/>
  <c r="I287" i="6"/>
  <c r="L499" i="6"/>
  <c r="K379" i="6"/>
  <c r="I279" i="6"/>
  <c r="L491" i="6"/>
  <c r="K371" i="6"/>
  <c r="I271" i="6"/>
  <c r="L483" i="6"/>
  <c r="K363" i="6"/>
  <c r="I263" i="6"/>
  <c r="L475" i="6"/>
  <c r="K355" i="6"/>
  <c r="I255" i="6"/>
  <c r="J295" i="6"/>
  <c r="L467" i="6"/>
  <c r="K347" i="6"/>
  <c r="I247" i="6"/>
  <c r="J287" i="6"/>
  <c r="L459" i="6"/>
  <c r="K339" i="6"/>
  <c r="I239" i="6"/>
  <c r="J279" i="6"/>
  <c r="L451" i="6"/>
  <c r="K331" i="6"/>
  <c r="I231" i="6"/>
  <c r="J271" i="6"/>
  <c r="L443" i="6"/>
  <c r="K323" i="6"/>
  <c r="I223" i="6"/>
  <c r="J263" i="6"/>
  <c r="L435" i="6"/>
  <c r="K315" i="6"/>
  <c r="I215" i="6"/>
  <c r="J255" i="6"/>
  <c r="L427" i="6"/>
  <c r="K307" i="6"/>
  <c r="I207" i="6"/>
  <c r="J247" i="6"/>
  <c r="L419" i="6"/>
  <c r="K299" i="6"/>
  <c r="I199" i="6"/>
  <c r="J239" i="6"/>
  <c r="L411" i="6"/>
  <c r="K291" i="6"/>
  <c r="I191" i="6"/>
  <c r="J231" i="6"/>
  <c r="L403" i="6"/>
  <c r="K283" i="6"/>
  <c r="I183" i="6"/>
  <c r="J223" i="6"/>
  <c r="L395" i="6"/>
  <c r="K275" i="6"/>
  <c r="I175" i="6"/>
  <c r="J215" i="6"/>
  <c r="L387" i="6"/>
  <c r="I167" i="6"/>
  <c r="K267" i="6"/>
  <c r="J207" i="6"/>
  <c r="L379" i="6"/>
  <c r="K259" i="6"/>
  <c r="I159" i="6"/>
  <c r="J199" i="6"/>
  <c r="L371" i="6"/>
  <c r="K251" i="6"/>
  <c r="I151" i="6"/>
  <c r="J191" i="6"/>
  <c r="L363" i="6"/>
  <c r="K243" i="6"/>
  <c r="I143" i="6"/>
  <c r="J183" i="6"/>
  <c r="L355" i="6"/>
  <c r="K235" i="6"/>
  <c r="I135" i="6"/>
  <c r="J175" i="6"/>
  <c r="L347" i="6"/>
  <c r="K227" i="6"/>
  <c r="I127" i="6"/>
  <c r="J167" i="6"/>
  <c r="L339" i="6"/>
  <c r="I119" i="6"/>
  <c r="J159" i="6"/>
  <c r="K219" i="6"/>
  <c r="L331" i="6"/>
  <c r="K211" i="6"/>
  <c r="I111" i="6"/>
  <c r="J151" i="6"/>
  <c r="L323" i="6"/>
  <c r="K203" i="6"/>
  <c r="I103" i="6"/>
  <c r="J143" i="6"/>
  <c r="L315" i="6"/>
  <c r="K195" i="6"/>
  <c r="I95" i="6"/>
  <c r="J135" i="6"/>
  <c r="L307" i="6"/>
  <c r="K187" i="6"/>
  <c r="I87" i="6"/>
  <c r="J127" i="6"/>
  <c r="K179" i="6"/>
  <c r="I79" i="6"/>
  <c r="J119" i="6"/>
  <c r="K171" i="6"/>
  <c r="I71" i="6"/>
  <c r="J111" i="6"/>
  <c r="K163" i="6"/>
  <c r="I63" i="6"/>
  <c r="J103" i="6"/>
  <c r="I55" i="6"/>
  <c r="K155" i="6"/>
  <c r="J95" i="6"/>
  <c r="K147" i="6"/>
  <c r="I47" i="6"/>
  <c r="J87" i="6"/>
  <c r="K139" i="6"/>
  <c r="I39" i="6"/>
  <c r="J79" i="6"/>
  <c r="K131" i="6"/>
  <c r="I31" i="6"/>
  <c r="J71" i="6"/>
  <c r="J617" i="6"/>
  <c r="J608" i="6"/>
  <c r="J599" i="6"/>
  <c r="J567" i="6"/>
  <c r="J551" i="6"/>
  <c r="J535" i="6"/>
  <c r="J519" i="6"/>
  <c r="J503" i="6"/>
  <c r="J487" i="6"/>
  <c r="J471" i="6"/>
  <c r="J455" i="6"/>
  <c r="J369" i="6"/>
  <c r="I695" i="6"/>
  <c r="I567" i="6"/>
  <c r="I503" i="6"/>
  <c r="K733" i="6"/>
  <c r="I633" i="6"/>
  <c r="K693" i="6"/>
  <c r="I593" i="6"/>
  <c r="K637" i="6"/>
  <c r="I537" i="6"/>
  <c r="L717" i="6"/>
  <c r="K597" i="6"/>
  <c r="I497" i="6"/>
  <c r="L669" i="6"/>
  <c r="K549" i="6"/>
  <c r="I449" i="6"/>
  <c r="L621" i="6"/>
  <c r="K501" i="6"/>
  <c r="I401" i="6"/>
  <c r="L589" i="6"/>
  <c r="K469" i="6"/>
  <c r="I369" i="6"/>
  <c r="L541" i="6"/>
  <c r="K421" i="6"/>
  <c r="I321" i="6"/>
  <c r="L501" i="6"/>
  <c r="K381" i="6"/>
  <c r="I281" i="6"/>
  <c r="L453" i="6"/>
  <c r="K333" i="6"/>
  <c r="I233" i="6"/>
  <c r="J273" i="6"/>
  <c r="L413" i="6"/>
  <c r="K293" i="6"/>
  <c r="I193" i="6"/>
  <c r="J233" i="6"/>
  <c r="L373" i="6"/>
  <c r="K253" i="6"/>
  <c r="I153" i="6"/>
  <c r="L325" i="6"/>
  <c r="K205" i="6"/>
  <c r="I105" i="6"/>
  <c r="K149" i="6"/>
  <c r="I49" i="6"/>
  <c r="J89" i="6"/>
  <c r="J734" i="6"/>
  <c r="J313" i="6"/>
  <c r="I647" i="6"/>
  <c r="K747" i="6"/>
  <c r="I750" i="6"/>
  <c r="I734" i="6"/>
  <c r="I718" i="6"/>
  <c r="I710" i="6"/>
  <c r="I702" i="6"/>
  <c r="I694" i="6"/>
  <c r="I686" i="6"/>
  <c r="I678" i="6"/>
  <c r="I670" i="6"/>
  <c r="I662" i="6"/>
  <c r="I654" i="6"/>
  <c r="K746" i="6"/>
  <c r="I646" i="6"/>
  <c r="K738" i="6"/>
  <c r="I638" i="6"/>
  <c r="K730" i="6"/>
  <c r="I630" i="6"/>
  <c r="K722" i="6"/>
  <c r="I622" i="6"/>
  <c r="K714" i="6"/>
  <c r="I614" i="6"/>
  <c r="K706" i="6"/>
  <c r="I606" i="6"/>
  <c r="K698" i="6"/>
  <c r="I598" i="6"/>
  <c r="J638" i="6"/>
  <c r="K690" i="6"/>
  <c r="I590" i="6"/>
  <c r="J630" i="6"/>
  <c r="K682" i="6"/>
  <c r="I582" i="6"/>
  <c r="J622" i="6"/>
  <c r="K674" i="6"/>
  <c r="I574" i="6"/>
  <c r="J614" i="6"/>
  <c r="K666" i="6"/>
  <c r="I566" i="6"/>
  <c r="J606" i="6"/>
  <c r="K658" i="6"/>
  <c r="I558" i="6"/>
  <c r="J598" i="6"/>
  <c r="K650" i="6"/>
  <c r="I550" i="6"/>
  <c r="J590" i="6"/>
  <c r="K642" i="6"/>
  <c r="I542" i="6"/>
  <c r="J582" i="6"/>
  <c r="K634" i="6"/>
  <c r="I534" i="6"/>
  <c r="J574" i="6"/>
  <c r="L746" i="6"/>
  <c r="K626" i="6"/>
  <c r="I526" i="6"/>
  <c r="J566" i="6"/>
  <c r="L738" i="6"/>
  <c r="K618" i="6"/>
  <c r="I518" i="6"/>
  <c r="J558" i="6"/>
  <c r="L730" i="6"/>
  <c r="K610" i="6"/>
  <c r="I510" i="6"/>
  <c r="J550" i="6"/>
  <c r="L722" i="6"/>
  <c r="K602" i="6"/>
  <c r="I502" i="6"/>
  <c r="J542" i="6"/>
  <c r="L714" i="6"/>
  <c r="K594" i="6"/>
  <c r="I494" i="6"/>
  <c r="J534" i="6"/>
  <c r="L706" i="6"/>
  <c r="K586" i="6"/>
  <c r="I486" i="6"/>
  <c r="J526" i="6"/>
  <c r="L698" i="6"/>
  <c r="K578" i="6"/>
  <c r="I478" i="6"/>
  <c r="J518" i="6"/>
  <c r="L690" i="6"/>
  <c r="K570" i="6"/>
  <c r="J510" i="6"/>
  <c r="L682" i="6"/>
  <c r="K562" i="6"/>
  <c r="I462" i="6"/>
  <c r="J502" i="6"/>
  <c r="L674" i="6"/>
  <c r="K554" i="6"/>
  <c r="I454" i="6"/>
  <c r="J494" i="6"/>
  <c r="L666" i="6"/>
  <c r="K546" i="6"/>
  <c r="I446" i="6"/>
  <c r="J486" i="6"/>
  <c r="L658" i="6"/>
  <c r="K538" i="6"/>
  <c r="J478" i="6"/>
  <c r="I438" i="6"/>
  <c r="L650" i="6"/>
  <c r="K530" i="6"/>
  <c r="I430" i="6"/>
  <c r="J470" i="6"/>
  <c r="L642" i="6"/>
  <c r="K522" i="6"/>
  <c r="I422" i="6"/>
  <c r="J462" i="6"/>
  <c r="L634" i="6"/>
  <c r="K514" i="6"/>
  <c r="I414" i="6"/>
  <c r="J454" i="6"/>
  <c r="L626" i="6"/>
  <c r="K506" i="6"/>
  <c r="I406" i="6"/>
  <c r="J446" i="6"/>
  <c r="L618" i="6"/>
  <c r="K498" i="6"/>
  <c r="I398" i="6"/>
  <c r="J438" i="6"/>
  <c r="L610" i="6"/>
  <c r="K490" i="6"/>
  <c r="I390" i="6"/>
  <c r="J430" i="6"/>
  <c r="L602" i="6"/>
  <c r="K482" i="6"/>
  <c r="I382" i="6"/>
  <c r="J422" i="6"/>
  <c r="L594" i="6"/>
  <c r="K474" i="6"/>
  <c r="I374" i="6"/>
  <c r="J414" i="6"/>
  <c r="L586" i="6"/>
  <c r="K466" i="6"/>
  <c r="I366" i="6"/>
  <c r="J406" i="6"/>
  <c r="L578" i="6"/>
  <c r="K458" i="6"/>
  <c r="I358" i="6"/>
  <c r="J398" i="6"/>
  <c r="L570" i="6"/>
  <c r="K450" i="6"/>
  <c r="I350" i="6"/>
  <c r="J390" i="6"/>
  <c r="L562" i="6"/>
  <c r="K442" i="6"/>
  <c r="I342" i="6"/>
  <c r="J382" i="6"/>
  <c r="L554" i="6"/>
  <c r="K434" i="6"/>
  <c r="I334" i="6"/>
  <c r="J374" i="6"/>
  <c r="L546" i="6"/>
  <c r="K426" i="6"/>
  <c r="I326" i="6"/>
  <c r="J366" i="6"/>
  <c r="L538" i="6"/>
  <c r="K418" i="6"/>
  <c r="I318" i="6"/>
  <c r="J358" i="6"/>
  <c r="L530" i="6"/>
  <c r="K410" i="6"/>
  <c r="I310" i="6"/>
  <c r="J350" i="6"/>
  <c r="L522" i="6"/>
  <c r="K402" i="6"/>
  <c r="I302" i="6"/>
  <c r="J342" i="6"/>
  <c r="L514" i="6"/>
  <c r="K394" i="6"/>
  <c r="I294" i="6"/>
  <c r="J334" i="6"/>
  <c r="L506" i="6"/>
  <c r="K386" i="6"/>
  <c r="I286" i="6"/>
  <c r="J326" i="6"/>
  <c r="L498" i="6"/>
  <c r="K378" i="6"/>
  <c r="I278" i="6"/>
  <c r="J318" i="6"/>
  <c r="L490" i="6"/>
  <c r="K370" i="6"/>
  <c r="I270" i="6"/>
  <c r="J310" i="6"/>
  <c r="L482" i="6"/>
  <c r="K362" i="6"/>
  <c r="I262" i="6"/>
  <c r="J302" i="6"/>
  <c r="L474" i="6"/>
  <c r="K354" i="6"/>
  <c r="I254" i="6"/>
  <c r="J294" i="6"/>
  <c r="L466" i="6"/>
  <c r="K346" i="6"/>
  <c r="I246" i="6"/>
  <c r="J286" i="6"/>
  <c r="L458" i="6"/>
  <c r="K338" i="6"/>
  <c r="I238" i="6"/>
  <c r="J278" i="6"/>
  <c r="L450" i="6"/>
  <c r="K330" i="6"/>
  <c r="I230" i="6"/>
  <c r="L442" i="6"/>
  <c r="K322" i="6"/>
  <c r="I222" i="6"/>
  <c r="J262" i="6"/>
  <c r="L434" i="6"/>
  <c r="K314" i="6"/>
  <c r="I214" i="6"/>
  <c r="L426" i="6"/>
  <c r="K306" i="6"/>
  <c r="I206" i="6"/>
  <c r="J246" i="6"/>
  <c r="L418" i="6"/>
  <c r="K298" i="6"/>
  <c r="I198" i="6"/>
  <c r="J238" i="6"/>
  <c r="L410" i="6"/>
  <c r="K290" i="6"/>
  <c r="I190" i="6"/>
  <c r="J230" i="6"/>
  <c r="L402" i="6"/>
  <c r="K282" i="6"/>
  <c r="I182" i="6"/>
  <c r="J222" i="6"/>
  <c r="L394" i="6"/>
  <c r="K274" i="6"/>
  <c r="I174" i="6"/>
  <c r="J214" i="6"/>
  <c r="L386" i="6"/>
  <c r="K266" i="6"/>
  <c r="I166" i="6"/>
  <c r="J206" i="6"/>
  <c r="L378" i="6"/>
  <c r="I158" i="6"/>
  <c r="K258" i="6"/>
  <c r="J198" i="6"/>
  <c r="L370" i="6"/>
  <c r="K250" i="6"/>
  <c r="I150" i="6"/>
  <c r="J190" i="6"/>
  <c r="L362" i="6"/>
  <c r="K242" i="6"/>
  <c r="I142" i="6"/>
  <c r="J182" i="6"/>
  <c r="L354" i="6"/>
  <c r="K234" i="6"/>
  <c r="I134" i="6"/>
  <c r="J174" i="6"/>
  <c r="L346" i="6"/>
  <c r="K226" i="6"/>
  <c r="I126" i="6"/>
  <c r="J166" i="6"/>
  <c r="L338" i="6"/>
  <c r="K218" i="6"/>
  <c r="I118" i="6"/>
  <c r="J158" i="6"/>
  <c r="L330" i="6"/>
  <c r="K210" i="6"/>
  <c r="I110" i="6"/>
  <c r="J150" i="6"/>
  <c r="L322" i="6"/>
  <c r="K202" i="6"/>
  <c r="I102" i="6"/>
  <c r="J142" i="6"/>
  <c r="L314" i="6"/>
  <c r="K194" i="6"/>
  <c r="I94" i="6"/>
  <c r="J134" i="6"/>
  <c r="L306" i="6"/>
  <c r="K186" i="6"/>
  <c r="I86" i="6"/>
  <c r="J126" i="6"/>
  <c r="K178" i="6"/>
  <c r="I78" i="6"/>
  <c r="J118" i="6"/>
  <c r="K170" i="6"/>
  <c r="I70" i="6"/>
  <c r="J110" i="6"/>
  <c r="K162" i="6"/>
  <c r="I62" i="6"/>
  <c r="J102" i="6"/>
  <c r="K154" i="6"/>
  <c r="I54" i="6"/>
  <c r="J94" i="6"/>
  <c r="K146" i="6"/>
  <c r="I46" i="6"/>
  <c r="J86" i="6"/>
  <c r="K138" i="6"/>
  <c r="I38" i="6"/>
  <c r="J78" i="6"/>
  <c r="I30" i="6"/>
  <c r="K130" i="6"/>
  <c r="J70" i="6"/>
  <c r="G3" i="6"/>
  <c r="G4" i="6" s="1"/>
  <c r="J731" i="6"/>
  <c r="J715" i="6"/>
  <c r="J699" i="6"/>
  <c r="J667" i="6"/>
  <c r="J651" i="6"/>
  <c r="J616" i="6"/>
  <c r="J607" i="6"/>
  <c r="J577" i="6"/>
  <c r="J431" i="6"/>
  <c r="J399" i="6"/>
  <c r="J367" i="6"/>
  <c r="J335" i="6"/>
  <c r="J303" i="6"/>
  <c r="J254" i="6"/>
  <c r="J193" i="6"/>
  <c r="K709" i="6"/>
  <c r="I609" i="6"/>
  <c r="K653" i="6"/>
  <c r="I553" i="6"/>
  <c r="L733" i="6"/>
  <c r="K613" i="6"/>
  <c r="I513" i="6"/>
  <c r="L693" i="6"/>
  <c r="K573" i="6"/>
  <c r="I473" i="6"/>
  <c r="L645" i="6"/>
  <c r="K525" i="6"/>
  <c r="I425" i="6"/>
  <c r="L581" i="6"/>
  <c r="K461" i="6"/>
  <c r="I361" i="6"/>
  <c r="L525" i="6"/>
  <c r="K405" i="6"/>
  <c r="I305" i="6"/>
  <c r="L469" i="6"/>
  <c r="K349" i="6"/>
  <c r="I249" i="6"/>
  <c r="J289" i="6"/>
  <c r="L421" i="6"/>
  <c r="K301" i="6"/>
  <c r="I201" i="6"/>
  <c r="L365" i="6"/>
  <c r="K245" i="6"/>
  <c r="I145" i="6"/>
  <c r="J185" i="6"/>
  <c r="L309" i="6"/>
  <c r="K189" i="6"/>
  <c r="I89" i="6"/>
  <c r="J702" i="6"/>
  <c r="J646" i="6"/>
  <c r="J592" i="6"/>
  <c r="J489" i="6"/>
  <c r="J345" i="6"/>
  <c r="I519" i="6"/>
  <c r="K731" i="6"/>
  <c r="I742" i="6"/>
  <c r="I726" i="6"/>
  <c r="I749" i="6"/>
  <c r="I741" i="6"/>
  <c r="I733" i="6"/>
  <c r="I725" i="6"/>
  <c r="I717" i="6"/>
  <c r="I709" i="6"/>
  <c r="I701" i="6"/>
  <c r="I693" i="6"/>
  <c r="I685" i="6"/>
  <c r="I677" i="6"/>
  <c r="I669" i="6"/>
  <c r="I661" i="6"/>
  <c r="I653" i="6"/>
  <c r="K745" i="6"/>
  <c r="I645" i="6"/>
  <c r="K737" i="6"/>
  <c r="I637" i="6"/>
  <c r="K729" i="6"/>
  <c r="I629" i="6"/>
  <c r="K721" i="6"/>
  <c r="I621" i="6"/>
  <c r="K713" i="6"/>
  <c r="I613" i="6"/>
  <c r="K705" i="6"/>
  <c r="I605" i="6"/>
  <c r="K697" i="6"/>
  <c r="I597" i="6"/>
  <c r="K689" i="6"/>
  <c r="I589" i="6"/>
  <c r="K681" i="6"/>
  <c r="I581" i="6"/>
  <c r="K673" i="6"/>
  <c r="I573" i="6"/>
  <c r="K665" i="6"/>
  <c r="I565" i="6"/>
  <c r="K657" i="6"/>
  <c r="I557" i="6"/>
  <c r="K649" i="6"/>
  <c r="I549" i="6"/>
  <c r="K641" i="6"/>
  <c r="I541" i="6"/>
  <c r="K633" i="6"/>
  <c r="I533" i="6"/>
  <c r="L745" i="6"/>
  <c r="K625" i="6"/>
  <c r="I525" i="6"/>
  <c r="J565" i="6"/>
  <c r="L737" i="6"/>
  <c r="K617" i="6"/>
  <c r="I517" i="6"/>
  <c r="J557" i="6"/>
  <c r="L729" i="6"/>
  <c r="K609" i="6"/>
  <c r="I509" i="6"/>
  <c r="J549" i="6"/>
  <c r="K601" i="6"/>
  <c r="L721" i="6"/>
  <c r="I501" i="6"/>
  <c r="J541" i="6"/>
  <c r="L713" i="6"/>
  <c r="K593" i="6"/>
  <c r="I493" i="6"/>
  <c r="J533" i="6"/>
  <c r="L705" i="6"/>
  <c r="K585" i="6"/>
  <c r="I485" i="6"/>
  <c r="J525" i="6"/>
  <c r="L697" i="6"/>
  <c r="I477" i="6"/>
  <c r="J517" i="6"/>
  <c r="K577" i="6"/>
  <c r="L689" i="6"/>
  <c r="I469" i="6"/>
  <c r="K569" i="6"/>
  <c r="J509" i="6"/>
  <c r="L681" i="6"/>
  <c r="K561" i="6"/>
  <c r="I461" i="6"/>
  <c r="J501" i="6"/>
  <c r="L673" i="6"/>
  <c r="I453" i="6"/>
  <c r="K553" i="6"/>
  <c r="J493" i="6"/>
  <c r="L665" i="6"/>
  <c r="K545" i="6"/>
  <c r="I445" i="6"/>
  <c r="J485" i="6"/>
  <c r="L657" i="6"/>
  <c r="K537" i="6"/>
  <c r="I437" i="6"/>
  <c r="J477" i="6"/>
  <c r="L649" i="6"/>
  <c r="I429" i="6"/>
  <c r="K529" i="6"/>
  <c r="J469" i="6"/>
  <c r="L641" i="6"/>
  <c r="K521" i="6"/>
  <c r="I421" i="6"/>
  <c r="J461" i="6"/>
  <c r="L633" i="6"/>
  <c r="I413" i="6"/>
  <c r="K513" i="6"/>
  <c r="J453" i="6"/>
  <c r="L625" i="6"/>
  <c r="I405" i="6"/>
  <c r="K505" i="6"/>
  <c r="J445" i="6"/>
  <c r="L617" i="6"/>
  <c r="K497" i="6"/>
  <c r="I397" i="6"/>
  <c r="J437" i="6"/>
  <c r="L609" i="6"/>
  <c r="K489" i="6"/>
  <c r="I389" i="6"/>
  <c r="J429" i="6"/>
  <c r="L601" i="6"/>
  <c r="I381" i="6"/>
  <c r="K481" i="6"/>
  <c r="J421" i="6"/>
  <c r="L593" i="6"/>
  <c r="I373" i="6"/>
  <c r="K473" i="6"/>
  <c r="J413" i="6"/>
  <c r="L585" i="6"/>
  <c r="K465" i="6"/>
  <c r="I365" i="6"/>
  <c r="J405" i="6"/>
  <c r="L577" i="6"/>
  <c r="K457" i="6"/>
  <c r="I357" i="6"/>
  <c r="J397" i="6"/>
  <c r="L569" i="6"/>
  <c r="I349" i="6"/>
  <c r="K449" i="6"/>
  <c r="J389" i="6"/>
  <c r="L561" i="6"/>
  <c r="I341" i="6"/>
  <c r="K441" i="6"/>
  <c r="J381" i="6"/>
  <c r="L553" i="6"/>
  <c r="K433" i="6"/>
  <c r="I333" i="6"/>
  <c r="J373" i="6"/>
  <c r="L545" i="6"/>
  <c r="K425" i="6"/>
  <c r="I325" i="6"/>
  <c r="J365" i="6"/>
  <c r="L537" i="6"/>
  <c r="I317" i="6"/>
  <c r="K417" i="6"/>
  <c r="J357" i="6"/>
  <c r="L529" i="6"/>
  <c r="I309" i="6"/>
  <c r="K409" i="6"/>
  <c r="J349" i="6"/>
  <c r="L521" i="6"/>
  <c r="K401" i="6"/>
  <c r="I301" i="6"/>
  <c r="J341" i="6"/>
  <c r="L513" i="6"/>
  <c r="K393" i="6"/>
  <c r="I293" i="6"/>
  <c r="J333" i="6"/>
  <c r="L505" i="6"/>
  <c r="I285" i="6"/>
  <c r="K385" i="6"/>
  <c r="J325" i="6"/>
  <c r="L497" i="6"/>
  <c r="I277" i="6"/>
  <c r="K377" i="6"/>
  <c r="J317" i="6"/>
  <c r="K369" i="6"/>
  <c r="I269" i="6"/>
  <c r="L489" i="6"/>
  <c r="J309" i="6"/>
  <c r="L481" i="6"/>
  <c r="K361" i="6"/>
  <c r="I261" i="6"/>
  <c r="J301" i="6"/>
  <c r="L473" i="6"/>
  <c r="I253" i="6"/>
  <c r="K353" i="6"/>
  <c r="K345" i="6"/>
  <c r="L465" i="6"/>
  <c r="I245" i="6"/>
  <c r="J285" i="6"/>
  <c r="K337" i="6"/>
  <c r="I237" i="6"/>
  <c r="L457" i="6"/>
  <c r="J277" i="6"/>
  <c r="K329" i="6"/>
  <c r="L449" i="6"/>
  <c r="I229" i="6"/>
  <c r="J269" i="6"/>
  <c r="L441" i="6"/>
  <c r="K321" i="6"/>
  <c r="I221" i="6"/>
  <c r="J261" i="6"/>
  <c r="L433" i="6"/>
  <c r="I213" i="6"/>
  <c r="K313" i="6"/>
  <c r="J253" i="6"/>
  <c r="K305" i="6"/>
  <c r="L425" i="6"/>
  <c r="I205" i="6"/>
  <c r="K297" i="6"/>
  <c r="L417" i="6"/>
  <c r="I197" i="6"/>
  <c r="J237" i="6"/>
  <c r="L409" i="6"/>
  <c r="K289" i="6"/>
  <c r="I189" i="6"/>
  <c r="L401" i="6"/>
  <c r="K281" i="6"/>
  <c r="I181" i="6"/>
  <c r="J221" i="6"/>
  <c r="K273" i="6"/>
  <c r="L393" i="6"/>
  <c r="I173" i="6"/>
  <c r="K265" i="6"/>
  <c r="L385" i="6"/>
  <c r="I165" i="6"/>
  <c r="J205" i="6"/>
  <c r="L377" i="6"/>
  <c r="K257" i="6"/>
  <c r="I157" i="6"/>
  <c r="L369" i="6"/>
  <c r="K249" i="6"/>
  <c r="I149" i="6"/>
  <c r="J189" i="6"/>
  <c r="K241" i="6"/>
  <c r="L361" i="6"/>
  <c r="I141" i="6"/>
  <c r="L353" i="6"/>
  <c r="K233" i="6"/>
  <c r="I133" i="6"/>
  <c r="J173" i="6"/>
  <c r="K225" i="6"/>
  <c r="L345" i="6"/>
  <c r="I125" i="6"/>
  <c r="L337" i="6"/>
  <c r="I117" i="6"/>
  <c r="K217" i="6"/>
  <c r="J157" i="6"/>
  <c r="K209" i="6"/>
  <c r="L329" i="6"/>
  <c r="I109" i="6"/>
  <c r="K201" i="6"/>
  <c r="L321" i="6"/>
  <c r="I101" i="6"/>
  <c r="J141" i="6"/>
  <c r="L313" i="6"/>
  <c r="K193" i="6"/>
  <c r="I93" i="6"/>
  <c r="L305" i="6"/>
  <c r="K185" i="6"/>
  <c r="I85" i="6"/>
  <c r="J125" i="6"/>
  <c r="K177" i="6"/>
  <c r="I77" i="6"/>
  <c r="K169" i="6"/>
  <c r="I69" i="6"/>
  <c r="J109" i="6"/>
  <c r="K161" i="6"/>
  <c r="I61" i="6"/>
  <c r="K153" i="6"/>
  <c r="I53" i="6"/>
  <c r="J93" i="6"/>
  <c r="K145" i="6"/>
  <c r="I45" i="6"/>
  <c r="K137" i="6"/>
  <c r="I37" i="6"/>
  <c r="J77" i="6"/>
  <c r="K129" i="6"/>
  <c r="I29" i="6"/>
  <c r="J633" i="6"/>
  <c r="J624" i="6"/>
  <c r="J615" i="6"/>
  <c r="J605" i="6"/>
  <c r="J587" i="6"/>
  <c r="J576" i="6"/>
  <c r="J545" i="6"/>
  <c r="J513" i="6"/>
  <c r="J497" i="6"/>
  <c r="J465" i="6"/>
  <c r="J449" i="6"/>
  <c r="J361" i="6"/>
  <c r="J296" i="6"/>
  <c r="J245" i="6"/>
  <c r="J181" i="6"/>
  <c r="J117" i="6"/>
  <c r="I679" i="6"/>
  <c r="I615" i="6"/>
  <c r="I551" i="6"/>
  <c r="I487" i="6"/>
  <c r="I721" i="6"/>
  <c r="I713" i="6"/>
  <c r="I689" i="6"/>
  <c r="I641" i="6"/>
  <c r="K741" i="6"/>
  <c r="K685" i="6"/>
  <c r="I585" i="6"/>
  <c r="L749" i="6"/>
  <c r="K629" i="6"/>
  <c r="I529" i="6"/>
  <c r="L701" i="6"/>
  <c r="K581" i="6"/>
  <c r="I481" i="6"/>
  <c r="L653" i="6"/>
  <c r="K533" i="6"/>
  <c r="I433" i="6"/>
  <c r="L605" i="6"/>
  <c r="K485" i="6"/>
  <c r="I385" i="6"/>
  <c r="L557" i="6"/>
  <c r="K437" i="6"/>
  <c r="I337" i="6"/>
  <c r="L533" i="6"/>
  <c r="K413" i="6"/>
  <c r="I313" i="6"/>
  <c r="L485" i="6"/>
  <c r="K365" i="6"/>
  <c r="I265" i="6"/>
  <c r="L437" i="6"/>
  <c r="K317" i="6"/>
  <c r="I217" i="6"/>
  <c r="L389" i="6"/>
  <c r="K269" i="6"/>
  <c r="I169" i="6"/>
  <c r="L341" i="6"/>
  <c r="K221" i="6"/>
  <c r="I121" i="6"/>
  <c r="K181" i="6"/>
  <c r="I81" i="6"/>
  <c r="J121" i="6"/>
  <c r="K141" i="6"/>
  <c r="I41" i="6"/>
  <c r="J726" i="6"/>
  <c r="J670" i="6"/>
  <c r="J537" i="6"/>
  <c r="J441" i="6"/>
  <c r="J270" i="6"/>
  <c r="I583" i="6"/>
  <c r="I735" i="6"/>
  <c r="I703" i="6"/>
  <c r="I671" i="6"/>
  <c r="I655" i="6"/>
  <c r="K739" i="6"/>
  <c r="I639" i="6"/>
  <c r="K723" i="6"/>
  <c r="I623" i="6"/>
  <c r="I748" i="6"/>
  <c r="I740" i="6"/>
  <c r="I732" i="6"/>
  <c r="I724" i="6"/>
  <c r="I716" i="6"/>
  <c r="I708" i="6"/>
  <c r="I700" i="6"/>
  <c r="I692" i="6"/>
  <c r="I684" i="6"/>
  <c r="I676" i="6"/>
  <c r="I668" i="6"/>
  <c r="I660" i="6"/>
  <c r="I652" i="6"/>
  <c r="K744" i="6"/>
  <c r="I644" i="6"/>
  <c r="K736" i="6"/>
  <c r="I636" i="6"/>
  <c r="K728" i="6"/>
  <c r="I628" i="6"/>
  <c r="K720" i="6"/>
  <c r="I620" i="6"/>
  <c r="K712" i="6"/>
  <c r="I612" i="6"/>
  <c r="K704" i="6"/>
  <c r="I604" i="6"/>
  <c r="K696" i="6"/>
  <c r="I596" i="6"/>
  <c r="K688" i="6"/>
  <c r="I588" i="6"/>
  <c r="K680" i="6"/>
  <c r="I580" i="6"/>
  <c r="K672" i="6"/>
  <c r="I572" i="6"/>
  <c r="K664" i="6"/>
  <c r="I564" i="6"/>
  <c r="K656" i="6"/>
  <c r="I556" i="6"/>
  <c r="K648" i="6"/>
  <c r="I548" i="6"/>
  <c r="K640" i="6"/>
  <c r="I540" i="6"/>
  <c r="K632" i="6"/>
  <c r="I532" i="6"/>
  <c r="L744" i="6"/>
  <c r="K624" i="6"/>
  <c r="I524" i="6"/>
  <c r="L736" i="6"/>
  <c r="K616" i="6"/>
  <c r="I516" i="6"/>
  <c r="L728" i="6"/>
  <c r="K608" i="6"/>
  <c r="I508" i="6"/>
  <c r="L720" i="6"/>
  <c r="I500" i="6"/>
  <c r="L712" i="6"/>
  <c r="K592" i="6"/>
  <c r="I492" i="6"/>
  <c r="L704" i="6"/>
  <c r="K584" i="6"/>
  <c r="I484" i="6"/>
  <c r="L696" i="6"/>
  <c r="K576" i="6"/>
  <c r="I476" i="6"/>
  <c r="L688" i="6"/>
  <c r="K568" i="6"/>
  <c r="I468" i="6"/>
  <c r="L680" i="6"/>
  <c r="K560" i="6"/>
  <c r="I460" i="6"/>
  <c r="L672" i="6"/>
  <c r="K552" i="6"/>
  <c r="I452" i="6"/>
  <c r="L664" i="6"/>
  <c r="K544" i="6"/>
  <c r="L656" i="6"/>
  <c r="K536" i="6"/>
  <c r="L648" i="6"/>
  <c r="K528" i="6"/>
  <c r="I428" i="6"/>
  <c r="L640" i="6"/>
  <c r="K520" i="6"/>
  <c r="I420" i="6"/>
  <c r="L632" i="6"/>
  <c r="K512" i="6"/>
  <c r="I412" i="6"/>
  <c r="L624" i="6"/>
  <c r="K504" i="6"/>
  <c r="L616" i="6"/>
  <c r="K496" i="6"/>
  <c r="J436" i="6"/>
  <c r="I396" i="6"/>
  <c r="L608" i="6"/>
  <c r="K488" i="6"/>
  <c r="I388" i="6"/>
  <c r="J428" i="6"/>
  <c r="L600" i="6"/>
  <c r="K480" i="6"/>
  <c r="I380" i="6"/>
  <c r="J420" i="6"/>
  <c r="L592" i="6"/>
  <c r="K472" i="6"/>
  <c r="I372" i="6"/>
  <c r="J412" i="6"/>
  <c r="L584" i="6"/>
  <c r="K464" i="6"/>
  <c r="I364" i="6"/>
  <c r="J404" i="6"/>
  <c r="K456" i="6"/>
  <c r="L576" i="6"/>
  <c r="I356" i="6"/>
  <c r="J396" i="6"/>
  <c r="L568" i="6"/>
  <c r="K448" i="6"/>
  <c r="I348" i="6"/>
  <c r="J388" i="6"/>
  <c r="L560" i="6"/>
  <c r="K440" i="6"/>
  <c r="I340" i="6"/>
  <c r="J380" i="6"/>
  <c r="L552" i="6"/>
  <c r="K432" i="6"/>
  <c r="I332" i="6"/>
  <c r="J372" i="6"/>
  <c r="L544" i="6"/>
  <c r="K424" i="6"/>
  <c r="I324" i="6"/>
  <c r="J364" i="6"/>
  <c r="L536" i="6"/>
  <c r="K416" i="6"/>
  <c r="I316" i="6"/>
  <c r="J356" i="6"/>
  <c r="L528" i="6"/>
  <c r="K408" i="6"/>
  <c r="I308" i="6"/>
  <c r="J348" i="6"/>
  <c r="L520" i="6"/>
  <c r="K400" i="6"/>
  <c r="I300" i="6"/>
  <c r="J340" i="6"/>
  <c r="K392" i="6"/>
  <c r="I292" i="6"/>
  <c r="L512" i="6"/>
  <c r="J332" i="6"/>
  <c r="L504" i="6"/>
  <c r="K384" i="6"/>
  <c r="I284" i="6"/>
  <c r="J324" i="6"/>
  <c r="L496" i="6"/>
  <c r="K376" i="6"/>
  <c r="I276" i="6"/>
  <c r="J316" i="6"/>
  <c r="L488" i="6"/>
  <c r="K368" i="6"/>
  <c r="I268" i="6"/>
  <c r="J308" i="6"/>
  <c r="L480" i="6"/>
  <c r="K360" i="6"/>
  <c r="I260" i="6"/>
  <c r="J300" i="6"/>
  <c r="L472" i="6"/>
  <c r="K352" i="6"/>
  <c r="I252" i="6"/>
  <c r="J292" i="6"/>
  <c r="L464" i="6"/>
  <c r="I244" i="6"/>
  <c r="K344" i="6"/>
  <c r="J284" i="6"/>
  <c r="K336" i="6"/>
  <c r="L456" i="6"/>
  <c r="I236" i="6"/>
  <c r="J276" i="6"/>
  <c r="K328" i="6"/>
  <c r="L448" i="6"/>
  <c r="I228" i="6"/>
  <c r="J268" i="6"/>
  <c r="L440" i="6"/>
  <c r="K320" i="6"/>
  <c r="I220" i="6"/>
  <c r="J260" i="6"/>
  <c r="L432" i="6"/>
  <c r="K312" i="6"/>
  <c r="I212" i="6"/>
  <c r="J252" i="6"/>
  <c r="K304" i="6"/>
  <c r="L424" i="6"/>
  <c r="I204" i="6"/>
  <c r="J244" i="6"/>
  <c r="K296" i="6"/>
  <c r="L416" i="6"/>
  <c r="I196" i="6"/>
  <c r="J236" i="6"/>
  <c r="L408" i="6"/>
  <c r="K288" i="6"/>
  <c r="I188" i="6"/>
  <c r="J228" i="6"/>
  <c r="L400" i="6"/>
  <c r="K280" i="6"/>
  <c r="I180" i="6"/>
  <c r="J220" i="6"/>
  <c r="K272" i="6"/>
  <c r="L392" i="6"/>
  <c r="I172" i="6"/>
  <c r="J212" i="6"/>
  <c r="K264" i="6"/>
  <c r="L384" i="6"/>
  <c r="I164" i="6"/>
  <c r="J204" i="6"/>
  <c r="L376" i="6"/>
  <c r="I156" i="6"/>
  <c r="K256" i="6"/>
  <c r="J196" i="6"/>
  <c r="L368" i="6"/>
  <c r="K248" i="6"/>
  <c r="I148" i="6"/>
  <c r="J188" i="6"/>
  <c r="K240" i="6"/>
  <c r="L360" i="6"/>
  <c r="I140" i="6"/>
  <c r="J180" i="6"/>
  <c r="L352" i="6"/>
  <c r="K232" i="6"/>
  <c r="I132" i="6"/>
  <c r="J172" i="6"/>
  <c r="K224" i="6"/>
  <c r="L344" i="6"/>
  <c r="I124" i="6"/>
  <c r="J164" i="6"/>
  <c r="L336" i="6"/>
  <c r="K216" i="6"/>
  <c r="I116" i="6"/>
  <c r="J156" i="6"/>
  <c r="L328" i="6"/>
  <c r="I108" i="6"/>
  <c r="K208" i="6"/>
  <c r="J148" i="6"/>
  <c r="K200" i="6"/>
  <c r="L320" i="6"/>
  <c r="I100" i="6"/>
  <c r="J140" i="6"/>
  <c r="L312" i="6"/>
  <c r="K192" i="6"/>
  <c r="I92" i="6"/>
  <c r="J132" i="6"/>
  <c r="L304" i="6"/>
  <c r="K184" i="6"/>
  <c r="I84" i="6"/>
  <c r="J124" i="6"/>
  <c r="K176" i="6"/>
  <c r="I76" i="6"/>
  <c r="J116" i="6"/>
  <c r="K168" i="6"/>
  <c r="I68" i="6"/>
  <c r="J108" i="6"/>
  <c r="K160" i="6"/>
  <c r="I60" i="6"/>
  <c r="J100" i="6"/>
  <c r="K152" i="6"/>
  <c r="I52" i="6"/>
  <c r="J92" i="6"/>
  <c r="I44" i="6"/>
  <c r="K144" i="6"/>
  <c r="J84" i="6"/>
  <c r="K136" i="6"/>
  <c r="I36" i="6"/>
  <c r="J76" i="6"/>
  <c r="K128" i="6"/>
  <c r="I28" i="6"/>
  <c r="J68" i="6"/>
  <c r="J729" i="6"/>
  <c r="J721" i="6"/>
  <c r="J713" i="6"/>
  <c r="J705" i="6"/>
  <c r="J697" i="6"/>
  <c r="J689" i="6"/>
  <c r="J681" i="6"/>
  <c r="J673" i="6"/>
  <c r="J657" i="6"/>
  <c r="J649" i="6"/>
  <c r="J632" i="6"/>
  <c r="J623" i="6"/>
  <c r="J613" i="6"/>
  <c r="J604" i="6"/>
  <c r="J575" i="6"/>
  <c r="J560" i="6"/>
  <c r="J544" i="6"/>
  <c r="J528" i="6"/>
  <c r="J512" i="6"/>
  <c r="J496" i="6"/>
  <c r="J480" i="6"/>
  <c r="J464" i="6"/>
  <c r="J448" i="6"/>
  <c r="J423" i="6"/>
  <c r="J391" i="6"/>
  <c r="J359" i="6"/>
  <c r="J327" i="6"/>
  <c r="J293" i="6"/>
  <c r="J241" i="6"/>
  <c r="J177" i="6"/>
  <c r="I57" i="6"/>
  <c r="I729" i="6"/>
  <c r="I705" i="6"/>
  <c r="I697" i="6"/>
  <c r="K725" i="6"/>
  <c r="I625" i="6"/>
  <c r="K661" i="6"/>
  <c r="I561" i="6"/>
  <c r="L709" i="6"/>
  <c r="K589" i="6"/>
  <c r="I489" i="6"/>
  <c r="L661" i="6"/>
  <c r="K541" i="6"/>
  <c r="I441" i="6"/>
  <c r="L613" i="6"/>
  <c r="K493" i="6"/>
  <c r="I393" i="6"/>
  <c r="L565" i="6"/>
  <c r="K445" i="6"/>
  <c r="I345" i="6"/>
  <c r="L509" i="6"/>
  <c r="K389" i="6"/>
  <c r="I289" i="6"/>
  <c r="L477" i="6"/>
  <c r="K357" i="6"/>
  <c r="J297" i="6"/>
  <c r="I257" i="6"/>
  <c r="L429" i="6"/>
  <c r="K309" i="6"/>
  <c r="I209" i="6"/>
  <c r="J249" i="6"/>
  <c r="L381" i="6"/>
  <c r="K261" i="6"/>
  <c r="I161" i="6"/>
  <c r="J201" i="6"/>
  <c r="L333" i="6"/>
  <c r="K213" i="6"/>
  <c r="I113" i="6"/>
  <c r="J153" i="6"/>
  <c r="K165" i="6"/>
  <c r="I65" i="6"/>
  <c r="J105" i="6"/>
  <c r="J718" i="6"/>
  <c r="J662" i="6"/>
  <c r="J601" i="6"/>
  <c r="J521" i="6"/>
  <c r="J409" i="6"/>
  <c r="J149" i="6"/>
  <c r="I711" i="6"/>
  <c r="I747" i="6"/>
  <c r="I715" i="6"/>
  <c r="I699" i="6"/>
  <c r="K743" i="6"/>
  <c r="K735" i="6"/>
  <c r="I635" i="6"/>
  <c r="K711" i="6"/>
  <c r="K695" i="6"/>
  <c r="K687" i="6"/>
  <c r="I587" i="6"/>
  <c r="K679" i="6"/>
  <c r="K671" i="6"/>
  <c r="I571" i="6"/>
  <c r="K663" i="6"/>
  <c r="K655" i="6"/>
  <c r="I555" i="6"/>
  <c r="K647" i="6"/>
  <c r="K639" i="6"/>
  <c r="I539" i="6"/>
  <c r="J579" i="6"/>
  <c r="K631" i="6"/>
  <c r="J571" i="6"/>
  <c r="L743" i="6"/>
  <c r="K623" i="6"/>
  <c r="I523" i="6"/>
  <c r="J563" i="6"/>
  <c r="L735" i="6"/>
  <c r="K615" i="6"/>
  <c r="J555" i="6"/>
  <c r="L727" i="6"/>
  <c r="K607" i="6"/>
  <c r="I507" i="6"/>
  <c r="J547" i="6"/>
  <c r="L719" i="6"/>
  <c r="K599" i="6"/>
  <c r="J539" i="6"/>
  <c r="L711" i="6"/>
  <c r="K591" i="6"/>
  <c r="I491" i="6"/>
  <c r="J531" i="6"/>
  <c r="L703" i="6"/>
  <c r="K583" i="6"/>
  <c r="J523" i="6"/>
  <c r="L695" i="6"/>
  <c r="K575" i="6"/>
  <c r="I475" i="6"/>
  <c r="J515" i="6"/>
  <c r="L687" i="6"/>
  <c r="K567" i="6"/>
  <c r="I467" i="6"/>
  <c r="J507" i="6"/>
  <c r="L679" i="6"/>
  <c r="K559" i="6"/>
  <c r="J499" i="6"/>
  <c r="I459" i="6"/>
  <c r="L671" i="6"/>
  <c r="K551" i="6"/>
  <c r="I451" i="6"/>
  <c r="J491" i="6"/>
  <c r="L663" i="6"/>
  <c r="K543" i="6"/>
  <c r="I443" i="6"/>
  <c r="J483" i="6"/>
  <c r="L655" i="6"/>
  <c r="K535" i="6"/>
  <c r="J475" i="6"/>
  <c r="I435" i="6"/>
  <c r="L647" i="6"/>
  <c r="K527" i="6"/>
  <c r="J467" i="6"/>
  <c r="I427" i="6"/>
  <c r="L639" i="6"/>
  <c r="K519" i="6"/>
  <c r="J459" i="6"/>
  <c r="I419" i="6"/>
  <c r="L631" i="6"/>
  <c r="K511" i="6"/>
  <c r="I411" i="6"/>
  <c r="J451" i="6"/>
  <c r="L623" i="6"/>
  <c r="K503" i="6"/>
  <c r="I403" i="6"/>
  <c r="J443" i="6"/>
  <c r="L615" i="6"/>
  <c r="K495" i="6"/>
  <c r="J435" i="6"/>
  <c r="L607" i="6"/>
  <c r="K487" i="6"/>
  <c r="I387" i="6"/>
  <c r="J427" i="6"/>
  <c r="L599" i="6"/>
  <c r="K479" i="6"/>
  <c r="I379" i="6"/>
  <c r="J419" i="6"/>
  <c r="L591" i="6"/>
  <c r="K471" i="6"/>
  <c r="I371" i="6"/>
  <c r="J411" i="6"/>
  <c r="L583" i="6"/>
  <c r="K463" i="6"/>
  <c r="J403" i="6"/>
  <c r="L575" i="6"/>
  <c r="K455" i="6"/>
  <c r="I355" i="6"/>
  <c r="J395" i="6"/>
  <c r="L567" i="6"/>
  <c r="K447" i="6"/>
  <c r="J387" i="6"/>
  <c r="L559" i="6"/>
  <c r="K439" i="6"/>
  <c r="I339" i="6"/>
  <c r="J379" i="6"/>
  <c r="L551" i="6"/>
  <c r="K431" i="6"/>
  <c r="J371" i="6"/>
  <c r="I331" i="6"/>
  <c r="L543" i="6"/>
  <c r="K423" i="6"/>
  <c r="I323" i="6"/>
  <c r="J363" i="6"/>
  <c r="K415" i="6"/>
  <c r="L535" i="6"/>
  <c r="I315" i="6"/>
  <c r="J355" i="6"/>
  <c r="L527" i="6"/>
  <c r="K407" i="6"/>
  <c r="I307" i="6"/>
  <c r="J347" i="6"/>
  <c r="L519" i="6"/>
  <c r="K399" i="6"/>
  <c r="J339" i="6"/>
  <c r="L511" i="6"/>
  <c r="K391" i="6"/>
  <c r="I291" i="6"/>
  <c r="J331" i="6"/>
  <c r="L503" i="6"/>
  <c r="K383" i="6"/>
  <c r="J323" i="6"/>
  <c r="L495" i="6"/>
  <c r="K375" i="6"/>
  <c r="I275" i="6"/>
  <c r="J315" i="6"/>
  <c r="L487" i="6"/>
  <c r="K367" i="6"/>
  <c r="J307" i="6"/>
  <c r="I267" i="6"/>
  <c r="L479" i="6"/>
  <c r="K359" i="6"/>
  <c r="I259" i="6"/>
  <c r="J299" i="6"/>
  <c r="L471" i="6"/>
  <c r="K351" i="6"/>
  <c r="J291" i="6"/>
  <c r="I251" i="6"/>
  <c r="L463" i="6"/>
  <c r="K343" i="6"/>
  <c r="J283" i="6"/>
  <c r="I243" i="6"/>
  <c r="K335" i="6"/>
  <c r="L455" i="6"/>
  <c r="J275" i="6"/>
  <c r="K327" i="6"/>
  <c r="L447" i="6"/>
  <c r="I227" i="6"/>
  <c r="J267" i="6"/>
  <c r="K319" i="6"/>
  <c r="L439" i="6"/>
  <c r="J259" i="6"/>
  <c r="K311" i="6"/>
  <c r="L431" i="6"/>
  <c r="J251" i="6"/>
  <c r="I211" i="6"/>
  <c r="K303" i="6"/>
  <c r="L423" i="6"/>
  <c r="J243" i="6"/>
  <c r="I203" i="6"/>
  <c r="K295" i="6"/>
  <c r="L415" i="6"/>
  <c r="I195" i="6"/>
  <c r="J235" i="6"/>
  <c r="K287" i="6"/>
  <c r="L407" i="6"/>
  <c r="J227" i="6"/>
  <c r="I187" i="6"/>
  <c r="K279" i="6"/>
  <c r="L399" i="6"/>
  <c r="J219" i="6"/>
  <c r="I179" i="6"/>
  <c r="K271" i="6"/>
  <c r="L391" i="6"/>
  <c r="J211" i="6"/>
  <c r="I171" i="6"/>
  <c r="K263" i="6"/>
  <c r="L383" i="6"/>
  <c r="I163" i="6"/>
  <c r="J203" i="6"/>
  <c r="K255" i="6"/>
  <c r="L375" i="6"/>
  <c r="J195" i="6"/>
  <c r="K247" i="6"/>
  <c r="L367" i="6"/>
  <c r="J187" i="6"/>
  <c r="I147" i="6"/>
  <c r="K239" i="6"/>
  <c r="L359" i="6"/>
  <c r="J179" i="6"/>
  <c r="K231" i="6"/>
  <c r="L351" i="6"/>
  <c r="I131" i="6"/>
  <c r="J171" i="6"/>
  <c r="K223" i="6"/>
  <c r="L343" i="6"/>
  <c r="J163" i="6"/>
  <c r="I123" i="6"/>
  <c r="K215" i="6"/>
  <c r="L335" i="6"/>
  <c r="J155" i="6"/>
  <c r="I115" i="6"/>
  <c r="K207" i="6"/>
  <c r="L327" i="6"/>
  <c r="J147" i="6"/>
  <c r="I107" i="6"/>
  <c r="K199" i="6"/>
  <c r="L319" i="6"/>
  <c r="I99" i="6"/>
  <c r="J139" i="6"/>
  <c r="K191" i="6"/>
  <c r="L311" i="6"/>
  <c r="J131" i="6"/>
  <c r="I91" i="6"/>
  <c r="K183" i="6"/>
  <c r="J123" i="6"/>
  <c r="I83" i="6"/>
  <c r="K175" i="6"/>
  <c r="J115" i="6"/>
  <c r="K167" i="6"/>
  <c r="I67" i="6"/>
  <c r="J107" i="6"/>
  <c r="K159" i="6"/>
  <c r="J99" i="6"/>
  <c r="I59" i="6"/>
  <c r="K151" i="6"/>
  <c r="J91" i="6"/>
  <c r="I51" i="6"/>
  <c r="K143" i="6"/>
  <c r="J83" i="6"/>
  <c r="I43" i="6"/>
  <c r="K135" i="6"/>
  <c r="I35" i="6"/>
  <c r="J75" i="6"/>
  <c r="K127" i="6"/>
  <c r="J67" i="6"/>
  <c r="I27" i="6"/>
  <c r="J744" i="6"/>
  <c r="J736" i="6"/>
  <c r="J728" i="6"/>
  <c r="J720" i="6"/>
  <c r="J712" i="6"/>
  <c r="J704" i="6"/>
  <c r="J696" i="6"/>
  <c r="J688" i="6"/>
  <c r="J680" i="6"/>
  <c r="J672" i="6"/>
  <c r="J664" i="6"/>
  <c r="J656" i="6"/>
  <c r="J648" i="6"/>
  <c r="J640" i="6"/>
  <c r="J631" i="6"/>
  <c r="J621" i="6"/>
  <c r="J612" i="6"/>
  <c r="J603" i="6"/>
  <c r="J585" i="6"/>
  <c r="J573" i="6"/>
  <c r="J559" i="6"/>
  <c r="J543" i="6"/>
  <c r="J527" i="6"/>
  <c r="J511" i="6"/>
  <c r="J495" i="6"/>
  <c r="J479" i="6"/>
  <c r="J463" i="6"/>
  <c r="J447" i="6"/>
  <c r="J417" i="6"/>
  <c r="J385" i="6"/>
  <c r="J353" i="6"/>
  <c r="J321" i="6"/>
  <c r="J229" i="6"/>
  <c r="J165" i="6"/>
  <c r="J101" i="6"/>
  <c r="I663" i="6"/>
  <c r="I599" i="6"/>
  <c r="I535" i="6"/>
  <c r="I470" i="6"/>
  <c r="I299" i="6"/>
  <c r="K707" i="6"/>
  <c r="K701" i="6"/>
  <c r="I601" i="6"/>
  <c r="K669" i="6"/>
  <c r="I569" i="6"/>
  <c r="L741" i="6"/>
  <c r="K621" i="6"/>
  <c r="I521" i="6"/>
  <c r="L685" i="6"/>
  <c r="K565" i="6"/>
  <c r="L637" i="6"/>
  <c r="K517" i="6"/>
  <c r="I417" i="6"/>
  <c r="L573" i="6"/>
  <c r="K453" i="6"/>
  <c r="I353" i="6"/>
  <c r="L517" i="6"/>
  <c r="K397" i="6"/>
  <c r="I297" i="6"/>
  <c r="L461" i="6"/>
  <c r="K341" i="6"/>
  <c r="I241" i="6"/>
  <c r="J281" i="6"/>
  <c r="L405" i="6"/>
  <c r="K285" i="6"/>
  <c r="I185" i="6"/>
  <c r="L349" i="6"/>
  <c r="K229" i="6"/>
  <c r="I129" i="6"/>
  <c r="J169" i="6"/>
  <c r="K173" i="6"/>
  <c r="I73" i="6"/>
  <c r="J710" i="6"/>
  <c r="J654" i="6"/>
  <c r="J85" i="6"/>
  <c r="I731" i="6"/>
  <c r="I683" i="6"/>
  <c r="I667" i="6"/>
  <c r="I651" i="6"/>
  <c r="K727" i="6"/>
  <c r="K719" i="6"/>
  <c r="I619" i="6"/>
  <c r="K703" i="6"/>
  <c r="I603" i="6"/>
  <c r="I746" i="6"/>
  <c r="I738" i="6"/>
  <c r="I730" i="6"/>
  <c r="I722" i="6"/>
  <c r="I714" i="6"/>
  <c r="I706" i="6"/>
  <c r="I698" i="6"/>
  <c r="I690" i="6"/>
  <c r="I682" i="6"/>
  <c r="I674" i="6"/>
  <c r="I666" i="6"/>
  <c r="I658" i="6"/>
  <c r="K750" i="6"/>
  <c r="I650" i="6"/>
  <c r="K742" i="6"/>
  <c r="I642" i="6"/>
  <c r="K734" i="6"/>
  <c r="I634" i="6"/>
  <c r="K726" i="6"/>
  <c r="I626" i="6"/>
  <c r="K718" i="6"/>
  <c r="I618" i="6"/>
  <c r="K710" i="6"/>
  <c r="I610" i="6"/>
  <c r="K702" i="6"/>
  <c r="I602" i="6"/>
  <c r="K694" i="6"/>
  <c r="I594" i="6"/>
  <c r="K686" i="6"/>
  <c r="I586" i="6"/>
  <c r="K678" i="6"/>
  <c r="I578" i="6"/>
  <c r="K670" i="6"/>
  <c r="I570" i="6"/>
  <c r="K662" i="6"/>
  <c r="I562" i="6"/>
  <c r="K654" i="6"/>
  <c r="I554" i="6"/>
  <c r="K646" i="6"/>
  <c r="I546" i="6"/>
  <c r="K638" i="6"/>
  <c r="I538" i="6"/>
  <c r="J578" i="6"/>
  <c r="L750" i="6"/>
  <c r="K630" i="6"/>
  <c r="J570" i="6"/>
  <c r="I530" i="6"/>
  <c r="L742" i="6"/>
  <c r="K622" i="6"/>
  <c r="I522" i="6"/>
  <c r="J562" i="6"/>
  <c r="K614" i="6"/>
  <c r="L734" i="6"/>
  <c r="J554" i="6"/>
  <c r="I514" i="6"/>
  <c r="L726" i="6"/>
  <c r="K606" i="6"/>
  <c r="I506" i="6"/>
  <c r="J546" i="6"/>
  <c r="L718" i="6"/>
  <c r="K598" i="6"/>
  <c r="J538" i="6"/>
  <c r="I498" i="6"/>
  <c r="L710" i="6"/>
  <c r="K590" i="6"/>
  <c r="I490" i="6"/>
  <c r="J530" i="6"/>
  <c r="L702" i="6"/>
  <c r="K582" i="6"/>
  <c r="J522" i="6"/>
  <c r="I482" i="6"/>
  <c r="L694" i="6"/>
  <c r="K574" i="6"/>
  <c r="I474" i="6"/>
  <c r="J514" i="6"/>
  <c r="L686" i="6"/>
  <c r="K566" i="6"/>
  <c r="J506" i="6"/>
  <c r="I466" i="6"/>
  <c r="L678" i="6"/>
  <c r="K558" i="6"/>
  <c r="I458" i="6"/>
  <c r="J498" i="6"/>
  <c r="L670" i="6"/>
  <c r="K550" i="6"/>
  <c r="I450" i="6"/>
  <c r="J490" i="6"/>
  <c r="L662" i="6"/>
  <c r="K542" i="6"/>
  <c r="I442" i="6"/>
  <c r="J482" i="6"/>
  <c r="L654" i="6"/>
  <c r="K534" i="6"/>
  <c r="I434" i="6"/>
  <c r="J474" i="6"/>
  <c r="L646" i="6"/>
  <c r="K526" i="6"/>
  <c r="I426" i="6"/>
  <c r="J466" i="6"/>
  <c r="L638" i="6"/>
  <c r="K518" i="6"/>
  <c r="I418" i="6"/>
  <c r="J458" i="6"/>
  <c r="L630" i="6"/>
  <c r="K510" i="6"/>
  <c r="I410" i="6"/>
  <c r="J450" i="6"/>
  <c r="L622" i="6"/>
  <c r="K502" i="6"/>
  <c r="I402" i="6"/>
  <c r="J442" i="6"/>
  <c r="L614" i="6"/>
  <c r="K494" i="6"/>
  <c r="I394" i="6"/>
  <c r="J434" i="6"/>
  <c r="L606" i="6"/>
  <c r="K486" i="6"/>
  <c r="I386" i="6"/>
  <c r="J426" i="6"/>
  <c r="L598" i="6"/>
  <c r="K478" i="6"/>
  <c r="I378" i="6"/>
  <c r="J418" i="6"/>
  <c r="L590" i="6"/>
  <c r="K470" i="6"/>
  <c r="I370" i="6"/>
  <c r="J410" i="6"/>
  <c r="L582" i="6"/>
  <c r="K462" i="6"/>
  <c r="I362" i="6"/>
  <c r="J402" i="6"/>
  <c r="L574" i="6"/>
  <c r="K454" i="6"/>
  <c r="I354" i="6"/>
  <c r="J394" i="6"/>
  <c r="L566" i="6"/>
  <c r="K446" i="6"/>
  <c r="I346" i="6"/>
  <c r="J386" i="6"/>
  <c r="L558" i="6"/>
  <c r="K438" i="6"/>
  <c r="I338" i="6"/>
  <c r="J378" i="6"/>
  <c r="L550" i="6"/>
  <c r="K430" i="6"/>
  <c r="I330" i="6"/>
  <c r="J370" i="6"/>
  <c r="L542" i="6"/>
  <c r="K422" i="6"/>
  <c r="I322" i="6"/>
  <c r="J362" i="6"/>
  <c r="L534" i="6"/>
  <c r="K414" i="6"/>
  <c r="I314" i="6"/>
  <c r="J354" i="6"/>
  <c r="L526" i="6"/>
  <c r="K406" i="6"/>
  <c r="I306" i="6"/>
  <c r="J346" i="6"/>
  <c r="L518" i="6"/>
  <c r="K398" i="6"/>
  <c r="I298" i="6"/>
  <c r="J338" i="6"/>
  <c r="L510" i="6"/>
  <c r="K390" i="6"/>
  <c r="I290" i="6"/>
  <c r="J330" i="6"/>
  <c r="L502" i="6"/>
  <c r="K382" i="6"/>
  <c r="I282" i="6"/>
  <c r="J322" i="6"/>
  <c r="L494" i="6"/>
  <c r="K374" i="6"/>
  <c r="I274" i="6"/>
  <c r="J314" i="6"/>
  <c r="L486" i="6"/>
  <c r="K366" i="6"/>
  <c r="I266" i="6"/>
  <c r="J306" i="6"/>
  <c r="L478" i="6"/>
  <c r="K358" i="6"/>
  <c r="I258" i="6"/>
  <c r="J298" i="6"/>
  <c r="L470" i="6"/>
  <c r="K350" i="6"/>
  <c r="I250" i="6"/>
  <c r="J290" i="6"/>
  <c r="L462" i="6"/>
  <c r="I242" i="6"/>
  <c r="K342" i="6"/>
  <c r="L454" i="6"/>
  <c r="I234" i="6"/>
  <c r="K334" i="6"/>
  <c r="J274" i="6"/>
  <c r="L446" i="6"/>
  <c r="K326" i="6"/>
  <c r="I226" i="6"/>
  <c r="L438" i="6"/>
  <c r="K318" i="6"/>
  <c r="I218" i="6"/>
  <c r="J258" i="6"/>
  <c r="L430" i="6"/>
  <c r="I210" i="6"/>
  <c r="K310" i="6"/>
  <c r="J250" i="6"/>
  <c r="L422" i="6"/>
  <c r="I202" i="6"/>
  <c r="K302" i="6"/>
  <c r="J242" i="6"/>
  <c r="L414" i="6"/>
  <c r="K294" i="6"/>
  <c r="I194" i="6"/>
  <c r="J234" i="6"/>
  <c r="L406" i="6"/>
  <c r="K286" i="6"/>
  <c r="I186" i="6"/>
  <c r="J226" i="6"/>
  <c r="L398" i="6"/>
  <c r="K278" i="6"/>
  <c r="I178" i="6"/>
  <c r="J218" i="6"/>
  <c r="L390" i="6"/>
  <c r="I170" i="6"/>
  <c r="K270" i="6"/>
  <c r="J210" i="6"/>
  <c r="K262" i="6"/>
  <c r="L382" i="6"/>
  <c r="I162" i="6"/>
  <c r="J202" i="6"/>
  <c r="K254" i="6"/>
  <c r="L374" i="6"/>
  <c r="I154" i="6"/>
  <c r="J194" i="6"/>
  <c r="K246" i="6"/>
  <c r="L366" i="6"/>
  <c r="I146" i="6"/>
  <c r="J186" i="6"/>
  <c r="K238" i="6"/>
  <c r="L358" i="6"/>
  <c r="I138" i="6"/>
  <c r="J178" i="6"/>
  <c r="K230" i="6"/>
  <c r="L350" i="6"/>
  <c r="I130" i="6"/>
  <c r="J170" i="6"/>
  <c r="K222" i="6"/>
  <c r="L342" i="6"/>
  <c r="I122" i="6"/>
  <c r="J162" i="6"/>
  <c r="K214" i="6"/>
  <c r="L334" i="6"/>
  <c r="I114" i="6"/>
  <c r="J154" i="6"/>
  <c r="K206" i="6"/>
  <c r="L326" i="6"/>
  <c r="I106" i="6"/>
  <c r="J146" i="6"/>
  <c r="K198" i="6"/>
  <c r="L318" i="6"/>
  <c r="I98" i="6"/>
  <c r="J138" i="6"/>
  <c r="K190" i="6"/>
  <c r="L310" i="6"/>
  <c r="I90" i="6"/>
  <c r="J130" i="6"/>
  <c r="K182" i="6"/>
  <c r="I82" i="6"/>
  <c r="J122" i="6"/>
  <c r="K174" i="6"/>
  <c r="I74" i="6"/>
  <c r="J114" i="6"/>
  <c r="K166" i="6"/>
  <c r="I66" i="6"/>
  <c r="J106" i="6"/>
  <c r="K158" i="6"/>
  <c r="I58" i="6"/>
  <c r="J98" i="6"/>
  <c r="K150" i="6"/>
  <c r="I50" i="6"/>
  <c r="J90" i="6"/>
  <c r="K142" i="6"/>
  <c r="I42" i="6"/>
  <c r="J82" i="6"/>
  <c r="K134" i="6"/>
  <c r="I34" i="6"/>
  <c r="J74" i="6"/>
  <c r="K126" i="6"/>
  <c r="I26" i="6"/>
  <c r="J66" i="6"/>
  <c r="J743" i="6"/>
  <c r="J727" i="6"/>
  <c r="J711" i="6"/>
  <c r="J695" i="6"/>
  <c r="J687" i="6"/>
  <c r="J679" i="6"/>
  <c r="J671" i="6"/>
  <c r="J663" i="6"/>
  <c r="J655" i="6"/>
  <c r="J647" i="6"/>
  <c r="J639" i="6"/>
  <c r="J629" i="6"/>
  <c r="J620" i="6"/>
  <c r="J611" i="6"/>
  <c r="J602" i="6"/>
  <c r="J593" i="6"/>
  <c r="J584" i="6"/>
  <c r="J572" i="6"/>
  <c r="J556" i="6"/>
  <c r="J540" i="6"/>
  <c r="J524" i="6"/>
  <c r="J508" i="6"/>
  <c r="J492" i="6"/>
  <c r="J476" i="6"/>
  <c r="J460" i="6"/>
  <c r="J444" i="6"/>
  <c r="J415" i="6"/>
  <c r="J383" i="6"/>
  <c r="J351" i="6"/>
  <c r="J319" i="6"/>
  <c r="J280" i="6"/>
  <c r="J225" i="6"/>
  <c r="J161" i="6"/>
  <c r="J97" i="6"/>
  <c r="I595" i="6"/>
  <c r="I531" i="6"/>
  <c r="I465" i="6"/>
  <c r="I283" i="6"/>
  <c r="K600" i="6"/>
  <c r="F3" i="6"/>
  <c r="E5" i="6" l="1"/>
  <c r="M23" i="6" s="1"/>
  <c r="X22" i="2"/>
  <c r="K123" i="6"/>
  <c r="I21" i="6"/>
  <c r="H3" i="6"/>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H163" i="6" s="1"/>
  <c r="H164" i="6" s="1"/>
  <c r="H165" i="6" s="1"/>
  <c r="H166" i="6" s="1"/>
  <c r="H167" i="6" s="1"/>
  <c r="H168" i="6" s="1"/>
  <c r="H169" i="6" s="1"/>
  <c r="H170" i="6" s="1"/>
  <c r="H171" i="6" s="1"/>
  <c r="H172" i="6" s="1"/>
  <c r="H173" i="6" s="1"/>
  <c r="H174" i="6" s="1"/>
  <c r="H175" i="6" s="1"/>
  <c r="H176" i="6" s="1"/>
  <c r="H177" i="6" s="1"/>
  <c r="H178" i="6" s="1"/>
  <c r="H179" i="6" s="1"/>
  <c r="H180" i="6" s="1"/>
  <c r="H181" i="6" s="1"/>
  <c r="H182" i="6" s="1"/>
  <c r="H183" i="6" s="1"/>
  <c r="H184" i="6" s="1"/>
  <c r="H185" i="6" s="1"/>
  <c r="H186" i="6" s="1"/>
  <c r="H187" i="6" s="1"/>
  <c r="H188" i="6" s="1"/>
  <c r="H189" i="6" s="1"/>
  <c r="H190" i="6" s="1"/>
  <c r="H191" i="6" s="1"/>
  <c r="H192" i="6" s="1"/>
  <c r="H193" i="6" s="1"/>
  <c r="H194" i="6" s="1"/>
  <c r="H195" i="6" s="1"/>
  <c r="H196" i="6" s="1"/>
  <c r="H197" i="6" s="1"/>
  <c r="H198" i="6" s="1"/>
  <c r="H199" i="6" s="1"/>
  <c r="H200" i="6" s="1"/>
  <c r="H201" i="6" s="1"/>
  <c r="H202" i="6" s="1"/>
  <c r="H203" i="6" s="1"/>
  <c r="H204" i="6" s="1"/>
  <c r="H205" i="6" s="1"/>
  <c r="H206" i="6" s="1"/>
  <c r="H207" i="6" s="1"/>
  <c r="H208" i="6" s="1"/>
  <c r="H209" i="6" s="1"/>
  <c r="H210" i="6" s="1"/>
  <c r="H211" i="6" s="1"/>
  <c r="H212" i="6" s="1"/>
  <c r="H213" i="6" s="1"/>
  <c r="H214" i="6" s="1"/>
  <c r="H215" i="6" s="1"/>
  <c r="H216" i="6" s="1"/>
  <c r="H217" i="6" s="1"/>
  <c r="H218" i="6" s="1"/>
  <c r="H219" i="6" s="1"/>
  <c r="H220" i="6" s="1"/>
  <c r="H221" i="6" s="1"/>
  <c r="H222" i="6" s="1"/>
  <c r="H223" i="6" s="1"/>
  <c r="H224" i="6" s="1"/>
  <c r="H225" i="6" s="1"/>
  <c r="H226" i="6" s="1"/>
  <c r="H227" i="6" s="1"/>
  <c r="H228" i="6" s="1"/>
  <c r="H229" i="6" s="1"/>
  <c r="H230" i="6" s="1"/>
  <c r="H231" i="6" s="1"/>
  <c r="H232" i="6" s="1"/>
  <c r="H233" i="6" s="1"/>
  <c r="H234" i="6" s="1"/>
  <c r="H235" i="6" s="1"/>
  <c r="H236" i="6" s="1"/>
  <c r="H237" i="6" s="1"/>
  <c r="H238" i="6" s="1"/>
  <c r="H239" i="6" s="1"/>
  <c r="H240" i="6" s="1"/>
  <c r="H241" i="6" s="1"/>
  <c r="H242" i="6" s="1"/>
  <c r="H243" i="6" s="1"/>
  <c r="H244" i="6" s="1"/>
  <c r="H245" i="6" s="1"/>
  <c r="H246" i="6" s="1"/>
  <c r="H247" i="6" s="1"/>
  <c r="H248" i="6" s="1"/>
  <c r="H249" i="6" s="1"/>
  <c r="H250" i="6" s="1"/>
  <c r="H251" i="6" s="1"/>
  <c r="H252" i="6" s="1"/>
  <c r="H253" i="6" s="1"/>
  <c r="H254" i="6" s="1"/>
  <c r="H255" i="6" s="1"/>
  <c r="H256" i="6" s="1"/>
  <c r="H257" i="6" s="1"/>
  <c r="H258" i="6" s="1"/>
  <c r="H259" i="6" s="1"/>
  <c r="H260" i="6" s="1"/>
  <c r="H261" i="6" s="1"/>
  <c r="H262" i="6" s="1"/>
  <c r="H263" i="6" s="1"/>
  <c r="H264" i="6" s="1"/>
  <c r="H265" i="6" s="1"/>
  <c r="H266" i="6" s="1"/>
  <c r="H267" i="6" s="1"/>
  <c r="H268" i="6" s="1"/>
  <c r="H269" i="6" s="1"/>
  <c r="H270" i="6" s="1"/>
  <c r="H271" i="6" s="1"/>
  <c r="H272" i="6" s="1"/>
  <c r="H273" i="6" s="1"/>
  <c r="H274" i="6" s="1"/>
  <c r="H275" i="6" s="1"/>
  <c r="H276" i="6" s="1"/>
  <c r="H277" i="6" s="1"/>
  <c r="H278" i="6" s="1"/>
  <c r="H279" i="6" s="1"/>
  <c r="H280" i="6" s="1"/>
  <c r="H281" i="6" s="1"/>
  <c r="H282" i="6" s="1"/>
  <c r="H283" i="6" s="1"/>
  <c r="H284" i="6" s="1"/>
  <c r="H285" i="6" s="1"/>
  <c r="H286" i="6" s="1"/>
  <c r="H287" i="6" s="1"/>
  <c r="H288" i="6" s="1"/>
  <c r="H289" i="6" s="1"/>
  <c r="H290" i="6" s="1"/>
  <c r="H291" i="6" s="1"/>
  <c r="H292" i="6" s="1"/>
  <c r="H293" i="6" s="1"/>
  <c r="H294" i="6" s="1"/>
  <c r="H295" i="6" s="1"/>
  <c r="H296" i="6" s="1"/>
  <c r="H297" i="6" s="1"/>
  <c r="H298" i="6" s="1"/>
  <c r="H299" i="6" s="1"/>
  <c r="H300" i="6" s="1"/>
  <c r="H301" i="6" s="1"/>
  <c r="H302" i="6" s="1"/>
  <c r="H303" i="6" s="1"/>
  <c r="H304" i="6" s="1"/>
  <c r="H305" i="6" s="1"/>
  <c r="H306" i="6" s="1"/>
  <c r="H307" i="6" s="1"/>
  <c r="H308" i="6" s="1"/>
  <c r="H309" i="6" s="1"/>
  <c r="H310" i="6" s="1"/>
  <c r="H311" i="6" s="1"/>
  <c r="H312" i="6" s="1"/>
  <c r="H313" i="6" s="1"/>
  <c r="H314" i="6" s="1"/>
  <c r="H315" i="6" s="1"/>
  <c r="H316" i="6" s="1"/>
  <c r="H317" i="6" s="1"/>
  <c r="H318" i="6" s="1"/>
  <c r="H319" i="6" s="1"/>
  <c r="H320" i="6" s="1"/>
  <c r="H321" i="6" s="1"/>
  <c r="H322" i="6" s="1"/>
  <c r="H323" i="6" s="1"/>
  <c r="H324" i="6" s="1"/>
  <c r="H325" i="6" s="1"/>
  <c r="H326" i="6" s="1"/>
  <c r="H327" i="6" s="1"/>
  <c r="H328" i="6" s="1"/>
  <c r="H329" i="6" s="1"/>
  <c r="H330" i="6" s="1"/>
  <c r="H331" i="6" s="1"/>
  <c r="H332" i="6" s="1"/>
  <c r="H333" i="6" s="1"/>
  <c r="H334" i="6" s="1"/>
  <c r="H335" i="6" s="1"/>
  <c r="H336" i="6" s="1"/>
  <c r="H337" i="6" s="1"/>
  <c r="H338" i="6" s="1"/>
  <c r="H339" i="6" s="1"/>
  <c r="H340" i="6" s="1"/>
  <c r="H341" i="6" s="1"/>
  <c r="H342" i="6" s="1"/>
  <c r="H343" i="6" s="1"/>
  <c r="H344" i="6" s="1"/>
  <c r="H345" i="6" s="1"/>
  <c r="H346" i="6" s="1"/>
  <c r="H347" i="6" s="1"/>
  <c r="H348" i="6" s="1"/>
  <c r="H349" i="6" s="1"/>
  <c r="H350" i="6" s="1"/>
  <c r="H351" i="6" s="1"/>
  <c r="H352" i="6" s="1"/>
  <c r="H353" i="6" s="1"/>
  <c r="H354" i="6" s="1"/>
  <c r="H355" i="6" s="1"/>
  <c r="H356" i="6" s="1"/>
  <c r="H357" i="6" s="1"/>
  <c r="H358" i="6" s="1"/>
  <c r="H359" i="6" s="1"/>
  <c r="H360" i="6" s="1"/>
  <c r="H361" i="6" s="1"/>
  <c r="H362" i="6" s="1"/>
  <c r="H363" i="6" s="1"/>
  <c r="H364" i="6" s="1"/>
  <c r="H365" i="6" s="1"/>
  <c r="H366" i="6" s="1"/>
  <c r="H367" i="6" s="1"/>
  <c r="H368" i="6" s="1"/>
  <c r="H369" i="6" s="1"/>
  <c r="H370" i="6" s="1"/>
  <c r="H371" i="6" s="1"/>
  <c r="H372" i="6" s="1"/>
  <c r="H373" i="6" s="1"/>
  <c r="H374" i="6" s="1"/>
  <c r="H375" i="6" s="1"/>
  <c r="H376" i="6" s="1"/>
  <c r="H377" i="6" s="1"/>
  <c r="H378" i="6" s="1"/>
  <c r="H379" i="6" s="1"/>
  <c r="H380" i="6" s="1"/>
  <c r="H381" i="6" s="1"/>
  <c r="H382" i="6" s="1"/>
  <c r="H383" i="6" s="1"/>
  <c r="H384" i="6" s="1"/>
  <c r="H385" i="6" s="1"/>
  <c r="H386" i="6" s="1"/>
  <c r="H387" i="6" s="1"/>
  <c r="H388" i="6" s="1"/>
  <c r="H389" i="6" s="1"/>
  <c r="H390" i="6" s="1"/>
  <c r="H391" i="6" s="1"/>
  <c r="H392" i="6" s="1"/>
  <c r="H393" i="6" s="1"/>
  <c r="H394" i="6" s="1"/>
  <c r="H395" i="6" s="1"/>
  <c r="H396" i="6" s="1"/>
  <c r="H397" i="6" s="1"/>
  <c r="H398" i="6" s="1"/>
  <c r="H399" i="6" s="1"/>
  <c r="H400" i="6" s="1"/>
  <c r="H401" i="6" s="1"/>
  <c r="H402" i="6" s="1"/>
  <c r="H403" i="6" s="1"/>
  <c r="H404" i="6" s="1"/>
  <c r="H405" i="6" s="1"/>
  <c r="H406" i="6" s="1"/>
  <c r="H407" i="6" s="1"/>
  <c r="H408" i="6" s="1"/>
  <c r="H409" i="6" s="1"/>
  <c r="H410" i="6" s="1"/>
  <c r="H411" i="6" s="1"/>
  <c r="H412" i="6" s="1"/>
  <c r="H413" i="6" s="1"/>
  <c r="H414" i="6" s="1"/>
  <c r="H415" i="6" s="1"/>
  <c r="H416" i="6" s="1"/>
  <c r="H417" i="6" s="1"/>
  <c r="H418" i="6" s="1"/>
  <c r="H419" i="6" s="1"/>
  <c r="H420" i="6" s="1"/>
  <c r="H421" i="6" s="1"/>
  <c r="H422" i="6" s="1"/>
  <c r="H423" i="6" s="1"/>
  <c r="H424" i="6" s="1"/>
  <c r="H425" i="6" s="1"/>
  <c r="H426" i="6" s="1"/>
  <c r="H427" i="6" s="1"/>
  <c r="H428" i="6" s="1"/>
  <c r="H429" i="6" s="1"/>
  <c r="H430" i="6" s="1"/>
  <c r="H431" i="6" s="1"/>
  <c r="H432" i="6" s="1"/>
  <c r="H433" i="6" s="1"/>
  <c r="H434" i="6" s="1"/>
  <c r="H435" i="6" s="1"/>
  <c r="H436" i="6" s="1"/>
  <c r="H437" i="6" s="1"/>
  <c r="H438" i="6" s="1"/>
  <c r="H439" i="6" s="1"/>
  <c r="H440" i="6" s="1"/>
  <c r="H441" i="6" s="1"/>
  <c r="H442" i="6" s="1"/>
  <c r="H443" i="6" s="1"/>
  <c r="H444" i="6" s="1"/>
  <c r="H445" i="6" s="1"/>
  <c r="H446" i="6" s="1"/>
  <c r="H447" i="6" s="1"/>
  <c r="H448" i="6" s="1"/>
  <c r="H449" i="6" s="1"/>
  <c r="H450" i="6" s="1"/>
  <c r="H451" i="6" s="1"/>
  <c r="H452" i="6" s="1"/>
  <c r="H453" i="6" s="1"/>
  <c r="H454" i="6" s="1"/>
  <c r="H455" i="6" s="1"/>
  <c r="H456" i="6" s="1"/>
  <c r="H457" i="6" s="1"/>
  <c r="H458" i="6" s="1"/>
  <c r="H459" i="6" s="1"/>
  <c r="H460" i="6" s="1"/>
  <c r="H461" i="6" s="1"/>
  <c r="H462" i="6" s="1"/>
  <c r="H463" i="6" s="1"/>
  <c r="H464" i="6" s="1"/>
  <c r="H465" i="6" s="1"/>
  <c r="H466" i="6" s="1"/>
  <c r="H467" i="6" s="1"/>
  <c r="H468" i="6" s="1"/>
  <c r="H469" i="6" s="1"/>
  <c r="H470" i="6" s="1"/>
  <c r="H471" i="6" s="1"/>
  <c r="H472" i="6" s="1"/>
  <c r="H473" i="6" s="1"/>
  <c r="H474" i="6" s="1"/>
  <c r="H475" i="6" s="1"/>
  <c r="H476" i="6" s="1"/>
  <c r="H477" i="6" s="1"/>
  <c r="H478" i="6" s="1"/>
  <c r="H479" i="6" s="1"/>
  <c r="H480" i="6" s="1"/>
  <c r="H481" i="6" s="1"/>
  <c r="H482" i="6" s="1"/>
  <c r="H483" i="6" s="1"/>
  <c r="H484" i="6" s="1"/>
  <c r="H485" i="6" s="1"/>
  <c r="H486" i="6" s="1"/>
  <c r="H487" i="6" s="1"/>
  <c r="H488" i="6" s="1"/>
  <c r="H489" i="6" s="1"/>
  <c r="H490" i="6" s="1"/>
  <c r="H491" i="6" s="1"/>
  <c r="H492" i="6" s="1"/>
  <c r="H493" i="6" s="1"/>
  <c r="H494" i="6" s="1"/>
  <c r="H495" i="6" s="1"/>
  <c r="H496" i="6" s="1"/>
  <c r="H497" i="6" s="1"/>
  <c r="H498" i="6" s="1"/>
  <c r="H499" i="6" s="1"/>
  <c r="H500" i="6" s="1"/>
  <c r="H501" i="6" s="1"/>
  <c r="H502" i="6" s="1"/>
  <c r="H503" i="6" s="1"/>
  <c r="H504" i="6" s="1"/>
  <c r="H505" i="6" s="1"/>
  <c r="H506" i="6" s="1"/>
  <c r="H507" i="6" s="1"/>
  <c r="H508" i="6" s="1"/>
  <c r="H509" i="6" s="1"/>
  <c r="H510" i="6" s="1"/>
  <c r="H511" i="6" s="1"/>
  <c r="H512" i="6" s="1"/>
  <c r="H513" i="6" s="1"/>
  <c r="H514" i="6" s="1"/>
  <c r="H515" i="6" s="1"/>
  <c r="H516" i="6" s="1"/>
  <c r="H517" i="6" s="1"/>
  <c r="H518" i="6" s="1"/>
  <c r="H519" i="6" s="1"/>
  <c r="H520" i="6" s="1"/>
  <c r="H521" i="6" s="1"/>
  <c r="H522" i="6" s="1"/>
  <c r="H523" i="6" s="1"/>
  <c r="H524" i="6" s="1"/>
  <c r="H525" i="6" s="1"/>
  <c r="H526" i="6" s="1"/>
  <c r="H527" i="6" s="1"/>
  <c r="H528" i="6" s="1"/>
  <c r="H529" i="6" s="1"/>
  <c r="H530" i="6" s="1"/>
  <c r="H531" i="6" s="1"/>
  <c r="H532" i="6" s="1"/>
  <c r="H533" i="6" s="1"/>
  <c r="H534" i="6" s="1"/>
  <c r="H535" i="6" s="1"/>
  <c r="H536" i="6" s="1"/>
  <c r="H537" i="6" s="1"/>
  <c r="H538" i="6" s="1"/>
  <c r="H539" i="6" s="1"/>
  <c r="H540" i="6" s="1"/>
  <c r="H541" i="6" s="1"/>
  <c r="H542" i="6" s="1"/>
  <c r="H543" i="6" s="1"/>
  <c r="H544" i="6" s="1"/>
  <c r="H545" i="6" s="1"/>
  <c r="H546" i="6" s="1"/>
  <c r="H547" i="6" s="1"/>
  <c r="H548" i="6" s="1"/>
  <c r="H549" i="6" s="1"/>
  <c r="H550" i="6" s="1"/>
  <c r="H551" i="6" s="1"/>
  <c r="H552" i="6" s="1"/>
  <c r="H553" i="6" s="1"/>
  <c r="H554" i="6" s="1"/>
  <c r="H555" i="6" s="1"/>
  <c r="H556" i="6" s="1"/>
  <c r="H557" i="6" s="1"/>
  <c r="H558" i="6" s="1"/>
  <c r="H559" i="6" s="1"/>
  <c r="H560" i="6" s="1"/>
  <c r="H561" i="6" s="1"/>
  <c r="H562" i="6" s="1"/>
  <c r="H563" i="6" s="1"/>
  <c r="H564" i="6" s="1"/>
  <c r="H565" i="6" s="1"/>
  <c r="H566" i="6" s="1"/>
  <c r="H567" i="6" s="1"/>
  <c r="H568" i="6" s="1"/>
  <c r="H569" i="6" s="1"/>
  <c r="H570" i="6" s="1"/>
  <c r="H571" i="6" s="1"/>
  <c r="H572" i="6" s="1"/>
  <c r="H573" i="6" s="1"/>
  <c r="H574" i="6" s="1"/>
  <c r="H575" i="6" s="1"/>
  <c r="H576" i="6" s="1"/>
  <c r="H577" i="6" s="1"/>
  <c r="H578" i="6" s="1"/>
  <c r="H579" i="6" s="1"/>
  <c r="H580" i="6" s="1"/>
  <c r="H581" i="6" s="1"/>
  <c r="H582" i="6" s="1"/>
  <c r="H583" i="6" s="1"/>
  <c r="H584" i="6" s="1"/>
  <c r="H585" i="6" s="1"/>
  <c r="H586" i="6" s="1"/>
  <c r="H587" i="6" s="1"/>
  <c r="H588" i="6" s="1"/>
  <c r="H589" i="6" s="1"/>
  <c r="H590" i="6" s="1"/>
  <c r="H591" i="6" s="1"/>
  <c r="H592" i="6" s="1"/>
  <c r="H593" i="6" s="1"/>
  <c r="H594" i="6" s="1"/>
  <c r="H595" i="6" s="1"/>
  <c r="H596" i="6" s="1"/>
  <c r="H597" i="6" s="1"/>
  <c r="H598" i="6" s="1"/>
  <c r="H599" i="6" s="1"/>
  <c r="H600" i="6" s="1"/>
  <c r="H601" i="6" s="1"/>
  <c r="H602" i="6" s="1"/>
  <c r="H603" i="6" s="1"/>
  <c r="H604" i="6" s="1"/>
  <c r="H605" i="6" s="1"/>
  <c r="H606" i="6" s="1"/>
  <c r="H607" i="6" s="1"/>
  <c r="H608" i="6" s="1"/>
  <c r="H609" i="6" s="1"/>
  <c r="H610" i="6" s="1"/>
  <c r="H611" i="6" s="1"/>
  <c r="H612" i="6" s="1"/>
  <c r="H613" i="6" s="1"/>
  <c r="H614" i="6" s="1"/>
  <c r="H615" i="6" s="1"/>
  <c r="H616" i="6" s="1"/>
  <c r="H617" i="6" s="1"/>
  <c r="H618" i="6" s="1"/>
  <c r="H619" i="6" s="1"/>
  <c r="H620" i="6" s="1"/>
  <c r="H621" i="6" s="1"/>
  <c r="H622" i="6" s="1"/>
  <c r="H623" i="6" s="1"/>
  <c r="H624" i="6" s="1"/>
  <c r="H625" i="6" s="1"/>
  <c r="H626" i="6" s="1"/>
  <c r="H627" i="6" s="1"/>
  <c r="H628" i="6" s="1"/>
  <c r="H629" i="6" s="1"/>
  <c r="H630" i="6" s="1"/>
  <c r="H631" i="6" s="1"/>
  <c r="H632" i="6" s="1"/>
  <c r="H633" i="6" s="1"/>
  <c r="H634" i="6" s="1"/>
  <c r="H635" i="6" s="1"/>
  <c r="H636" i="6" s="1"/>
  <c r="H637" i="6" s="1"/>
  <c r="H638" i="6" s="1"/>
  <c r="H639" i="6" s="1"/>
  <c r="H640" i="6" s="1"/>
  <c r="H641" i="6" s="1"/>
  <c r="H642" i="6" s="1"/>
  <c r="H643" i="6" s="1"/>
  <c r="H644" i="6" s="1"/>
  <c r="H645" i="6" s="1"/>
  <c r="H646" i="6" s="1"/>
  <c r="H647" i="6" s="1"/>
  <c r="H648" i="6" s="1"/>
  <c r="H649" i="6" s="1"/>
  <c r="H650" i="6" s="1"/>
  <c r="H651" i="6" s="1"/>
  <c r="H652" i="6" s="1"/>
  <c r="H653" i="6" s="1"/>
  <c r="H654" i="6" s="1"/>
  <c r="H655" i="6" s="1"/>
  <c r="H656" i="6" s="1"/>
  <c r="H657" i="6" s="1"/>
  <c r="H658" i="6" s="1"/>
  <c r="H659" i="6" s="1"/>
  <c r="H660" i="6" s="1"/>
  <c r="H661" i="6" s="1"/>
  <c r="H662" i="6" s="1"/>
  <c r="H663" i="6" s="1"/>
  <c r="H664" i="6" s="1"/>
  <c r="H665" i="6" s="1"/>
  <c r="H666" i="6" s="1"/>
  <c r="H667" i="6" s="1"/>
  <c r="H668" i="6" s="1"/>
  <c r="H669" i="6" s="1"/>
  <c r="H670" i="6" s="1"/>
  <c r="H671" i="6" s="1"/>
  <c r="H672" i="6" s="1"/>
  <c r="H673" i="6" s="1"/>
  <c r="H674" i="6" s="1"/>
  <c r="H675" i="6" s="1"/>
  <c r="H676" i="6" s="1"/>
  <c r="H677" i="6" s="1"/>
  <c r="H678" i="6" s="1"/>
  <c r="H679" i="6" s="1"/>
  <c r="H680" i="6" s="1"/>
  <c r="H681" i="6" s="1"/>
  <c r="H682" i="6" s="1"/>
  <c r="H683" i="6" s="1"/>
  <c r="H684" i="6" s="1"/>
  <c r="H685" i="6" s="1"/>
  <c r="H686" i="6" s="1"/>
  <c r="H687" i="6" s="1"/>
  <c r="H688" i="6" s="1"/>
  <c r="H689" i="6" s="1"/>
  <c r="H690" i="6" s="1"/>
  <c r="H691" i="6" s="1"/>
  <c r="H692" i="6" s="1"/>
  <c r="H693" i="6" s="1"/>
  <c r="H694" i="6" s="1"/>
  <c r="H695" i="6" s="1"/>
  <c r="H696" i="6" s="1"/>
  <c r="H697" i="6" s="1"/>
  <c r="H698" i="6" s="1"/>
  <c r="H699" i="6" s="1"/>
  <c r="H700" i="6" s="1"/>
  <c r="H701" i="6" s="1"/>
  <c r="H702" i="6" s="1"/>
  <c r="H703" i="6" s="1"/>
  <c r="H704" i="6" s="1"/>
  <c r="H705" i="6" s="1"/>
  <c r="H706" i="6" s="1"/>
  <c r="H707" i="6" s="1"/>
  <c r="H708" i="6" s="1"/>
  <c r="H709" i="6" s="1"/>
  <c r="H710" i="6" s="1"/>
  <c r="H711" i="6" s="1"/>
  <c r="H712" i="6" s="1"/>
  <c r="H713" i="6" s="1"/>
  <c r="H714" i="6" s="1"/>
  <c r="H715" i="6" s="1"/>
  <c r="H716" i="6" s="1"/>
  <c r="H717" i="6" s="1"/>
  <c r="H718" i="6" s="1"/>
  <c r="H719" i="6" s="1"/>
  <c r="H720" i="6" s="1"/>
  <c r="H721" i="6" s="1"/>
  <c r="H722" i="6" s="1"/>
  <c r="H723" i="6" s="1"/>
  <c r="H724" i="6" s="1"/>
  <c r="H725" i="6" s="1"/>
  <c r="H726" i="6" s="1"/>
  <c r="H727" i="6" s="1"/>
  <c r="H728" i="6" s="1"/>
  <c r="H729" i="6" s="1"/>
  <c r="H730" i="6" s="1"/>
  <c r="H731" i="6" s="1"/>
  <c r="H732" i="6" s="1"/>
  <c r="H733" i="6" s="1"/>
  <c r="H734" i="6" s="1"/>
  <c r="H735" i="6" s="1"/>
  <c r="H736" i="6" s="1"/>
  <c r="H737" i="6" s="1"/>
  <c r="H738" i="6" s="1"/>
  <c r="H739" i="6" s="1"/>
  <c r="H740" i="6" s="1"/>
  <c r="H741" i="6" s="1"/>
  <c r="H742" i="6" s="1"/>
  <c r="H743" i="6" s="1"/>
  <c r="H744" i="6" s="1"/>
  <c r="H745" i="6" s="1"/>
  <c r="H746" i="6" s="1"/>
  <c r="H747" i="6" s="1"/>
  <c r="H748" i="6" s="1"/>
  <c r="H749" i="6" s="1"/>
  <c r="H750" i="6" s="1"/>
  <c r="H751" i="6" s="1"/>
  <c r="H752" i="6" s="1"/>
  <c r="H753" i="6" s="1"/>
  <c r="H754" i="6" s="1"/>
  <c r="H755" i="6" s="1"/>
  <c r="H756" i="6" s="1"/>
  <c r="H757" i="6" s="1"/>
  <c r="H758" i="6" s="1"/>
  <c r="H759" i="6" s="1"/>
  <c r="H760" i="6" s="1"/>
  <c r="H761" i="6" s="1"/>
  <c r="H762" i="6" s="1"/>
  <c r="H763" i="6" s="1"/>
  <c r="H764" i="6" s="1"/>
  <c r="H765" i="6" s="1"/>
  <c r="H766" i="6" s="1"/>
  <c r="H767" i="6" s="1"/>
  <c r="H768" i="6" s="1"/>
  <c r="H769" i="6" s="1"/>
  <c r="H770" i="6" s="1"/>
  <c r="H771" i="6" s="1"/>
  <c r="H772" i="6" s="1"/>
  <c r="H773" i="6" s="1"/>
  <c r="H774" i="6" s="1"/>
  <c r="H775" i="6" s="1"/>
  <c r="H776" i="6" s="1"/>
  <c r="H777" i="6" s="1"/>
  <c r="H778" i="6" s="1"/>
  <c r="H779" i="6" s="1"/>
  <c r="H780" i="6" s="1"/>
  <c r="H781" i="6" s="1"/>
  <c r="H782" i="6" s="1"/>
  <c r="H783" i="6" s="1"/>
  <c r="H784" i="6" s="1"/>
  <c r="H785" i="6" s="1"/>
  <c r="H786" i="6" s="1"/>
  <c r="I2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2" i="5"/>
  <c r="M15" i="2"/>
  <c r="N15" i="2"/>
  <c r="O15" i="2"/>
  <c r="P15" i="2"/>
  <c r="Q15" i="2"/>
  <c r="R15" i="2"/>
  <c r="S15" i="2"/>
  <c r="T15" i="2"/>
  <c r="U15" i="2"/>
  <c r="V15" i="2"/>
  <c r="W15" i="2"/>
  <c r="Y15" i="2"/>
  <c r="L15" i="2"/>
  <c r="H15" i="2"/>
  <c r="H18" i="2" s="1"/>
  <c r="I15" i="2"/>
  <c r="I18" i="2" s="1"/>
  <c r="N64" i="6" l="1"/>
  <c r="K122" i="6"/>
  <c r="N61" i="6"/>
  <c r="K121" i="6"/>
  <c r="N62" i="6"/>
  <c r="J61" i="6"/>
  <c r="J63" i="6"/>
  <c r="G5" i="6"/>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G174" i="6" s="1"/>
  <c r="G175" i="6" s="1"/>
  <c r="G176" i="6" s="1"/>
  <c r="G177" i="6" s="1"/>
  <c r="G178" i="6" s="1"/>
  <c r="G179" i="6" s="1"/>
  <c r="G180" i="6" s="1"/>
  <c r="G181" i="6" s="1"/>
  <c r="G182" i="6" s="1"/>
  <c r="G183" i="6" s="1"/>
  <c r="G184" i="6" s="1"/>
  <c r="G185" i="6" s="1"/>
  <c r="G186" i="6" s="1"/>
  <c r="G187" i="6" s="1"/>
  <c r="G188" i="6" s="1"/>
  <c r="G189" i="6" s="1"/>
  <c r="G190" i="6" s="1"/>
  <c r="G191" i="6" s="1"/>
  <c r="G192" i="6" s="1"/>
  <c r="G193" i="6" s="1"/>
  <c r="G194" i="6" s="1"/>
  <c r="G195" i="6" s="1"/>
  <c r="G196" i="6" s="1"/>
  <c r="G197" i="6" s="1"/>
  <c r="G198" i="6" s="1"/>
  <c r="G199" i="6" s="1"/>
  <c r="G200" i="6" s="1"/>
  <c r="G201" i="6" s="1"/>
  <c r="G202" i="6" s="1"/>
  <c r="G203" i="6" s="1"/>
  <c r="G204" i="6" s="1"/>
  <c r="G205" i="6" s="1"/>
  <c r="G206" i="6" s="1"/>
  <c r="G207" i="6" s="1"/>
  <c r="G208" i="6" s="1"/>
  <c r="G209" i="6" s="1"/>
  <c r="G210" i="6" s="1"/>
  <c r="G211" i="6" s="1"/>
  <c r="G212" i="6" s="1"/>
  <c r="G213" i="6" s="1"/>
  <c r="G214" i="6" s="1"/>
  <c r="G215" i="6" s="1"/>
  <c r="G216" i="6" s="1"/>
  <c r="G217" i="6" s="1"/>
  <c r="G218" i="6" s="1"/>
  <c r="G219" i="6" s="1"/>
  <c r="G220" i="6" s="1"/>
  <c r="G221" i="6" s="1"/>
  <c r="G222" i="6" s="1"/>
  <c r="G223" i="6" s="1"/>
  <c r="G224" i="6" s="1"/>
  <c r="G225" i="6" s="1"/>
  <c r="G226" i="6" s="1"/>
  <c r="G227" i="6" s="1"/>
  <c r="G228" i="6" s="1"/>
  <c r="G229" i="6" s="1"/>
  <c r="G230" i="6" s="1"/>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G290" i="6" s="1"/>
  <c r="G291" i="6" s="1"/>
  <c r="G292" i="6" s="1"/>
  <c r="G293" i="6" s="1"/>
  <c r="G294" i="6" s="1"/>
  <c r="G295" i="6" s="1"/>
  <c r="G296" i="6" s="1"/>
  <c r="G297" i="6" s="1"/>
  <c r="G298" i="6" s="1"/>
  <c r="G299" i="6" s="1"/>
  <c r="G300" i="6" s="1"/>
  <c r="G301" i="6" s="1"/>
  <c r="G302" i="6" s="1"/>
  <c r="G303" i="6" s="1"/>
  <c r="G304" i="6" s="1"/>
  <c r="G305" i="6" s="1"/>
  <c r="G306" i="6" s="1"/>
  <c r="G307" i="6" s="1"/>
  <c r="G308" i="6" s="1"/>
  <c r="G309" i="6" s="1"/>
  <c r="G310" i="6" s="1"/>
  <c r="G311" i="6" s="1"/>
  <c r="G312" i="6" s="1"/>
  <c r="G313" i="6" s="1"/>
  <c r="G314" i="6" s="1"/>
  <c r="G315" i="6" s="1"/>
  <c r="G316" i="6" s="1"/>
  <c r="G317" i="6" s="1"/>
  <c r="G318" i="6" s="1"/>
  <c r="G319" i="6" s="1"/>
  <c r="G320" i="6" s="1"/>
  <c r="G321" i="6" s="1"/>
  <c r="G322" i="6" s="1"/>
  <c r="G323" i="6" s="1"/>
  <c r="G324" i="6" s="1"/>
  <c r="G325" i="6" s="1"/>
  <c r="G326" i="6" s="1"/>
  <c r="G327" i="6" s="1"/>
  <c r="G328" i="6" s="1"/>
  <c r="G329" i="6" s="1"/>
  <c r="G330" i="6" s="1"/>
  <c r="G331" i="6" s="1"/>
  <c r="G332" i="6" s="1"/>
  <c r="G333" i="6" s="1"/>
  <c r="G334" i="6" s="1"/>
  <c r="G335" i="6" s="1"/>
  <c r="G336" i="6" s="1"/>
  <c r="G337" i="6" s="1"/>
  <c r="G338" i="6" s="1"/>
  <c r="G339" i="6" s="1"/>
  <c r="G340" i="6" s="1"/>
  <c r="G341" i="6" s="1"/>
  <c r="G342" i="6" s="1"/>
  <c r="G343" i="6" s="1"/>
  <c r="G344" i="6" s="1"/>
  <c r="G345" i="6" s="1"/>
  <c r="G346" i="6" s="1"/>
  <c r="G347" i="6" s="1"/>
  <c r="G348" i="6" s="1"/>
  <c r="G349" i="6" s="1"/>
  <c r="G350" i="6" s="1"/>
  <c r="G351" i="6" s="1"/>
  <c r="G352" i="6" s="1"/>
  <c r="G353" i="6" s="1"/>
  <c r="G354" i="6" s="1"/>
  <c r="G355" i="6" s="1"/>
  <c r="G356" i="6" s="1"/>
  <c r="G357" i="6" s="1"/>
  <c r="G358" i="6" s="1"/>
  <c r="G359" i="6" s="1"/>
  <c r="G360" i="6" s="1"/>
  <c r="G361" i="6" s="1"/>
  <c r="G362" i="6" s="1"/>
  <c r="G363" i="6" s="1"/>
  <c r="G364" i="6" s="1"/>
  <c r="G365" i="6" s="1"/>
  <c r="G366" i="6" s="1"/>
  <c r="G367" i="6" s="1"/>
  <c r="G368" i="6" s="1"/>
  <c r="G369" i="6" s="1"/>
  <c r="G370" i="6" s="1"/>
  <c r="G371" i="6" s="1"/>
  <c r="G372" i="6" s="1"/>
  <c r="G373" i="6" s="1"/>
  <c r="G374" i="6" s="1"/>
  <c r="G375" i="6" s="1"/>
  <c r="G376" i="6" s="1"/>
  <c r="G377" i="6" s="1"/>
  <c r="G378" i="6" s="1"/>
  <c r="G379" i="6" s="1"/>
  <c r="G380" i="6" s="1"/>
  <c r="G381" i="6" s="1"/>
  <c r="G382" i="6" s="1"/>
  <c r="G383" i="6" s="1"/>
  <c r="G384" i="6" s="1"/>
  <c r="G385" i="6" s="1"/>
  <c r="G386" i="6" s="1"/>
  <c r="G387" i="6" s="1"/>
  <c r="G388" i="6" s="1"/>
  <c r="G389" i="6" s="1"/>
  <c r="G390" i="6" s="1"/>
  <c r="G391" i="6" s="1"/>
  <c r="G392" i="6" s="1"/>
  <c r="G393" i="6" s="1"/>
  <c r="G394" i="6" s="1"/>
  <c r="G395" i="6" s="1"/>
  <c r="G396" i="6" s="1"/>
  <c r="G397" i="6" s="1"/>
  <c r="G398" i="6" s="1"/>
  <c r="G399" i="6" s="1"/>
  <c r="G400" i="6" s="1"/>
  <c r="G401" i="6" s="1"/>
  <c r="G402" i="6" s="1"/>
  <c r="G403" i="6" s="1"/>
  <c r="G404" i="6" s="1"/>
  <c r="G405" i="6" s="1"/>
  <c r="G406" i="6" s="1"/>
  <c r="G407" i="6" s="1"/>
  <c r="G408" i="6" s="1"/>
  <c r="G409" i="6" s="1"/>
  <c r="G410" i="6" s="1"/>
  <c r="G411" i="6" s="1"/>
  <c r="G412" i="6" s="1"/>
  <c r="G413" i="6" s="1"/>
  <c r="G414" i="6" s="1"/>
  <c r="G415" i="6" s="1"/>
  <c r="G416" i="6" s="1"/>
  <c r="G417" i="6" s="1"/>
  <c r="G418" i="6" s="1"/>
  <c r="G419" i="6" s="1"/>
  <c r="G420" i="6" s="1"/>
  <c r="G421" i="6" s="1"/>
  <c r="G422" i="6" s="1"/>
  <c r="G423" i="6" s="1"/>
  <c r="G424" i="6" s="1"/>
  <c r="G425" i="6" s="1"/>
  <c r="G426" i="6" s="1"/>
  <c r="G427" i="6" s="1"/>
  <c r="G428" i="6" s="1"/>
  <c r="G429" i="6" s="1"/>
  <c r="G430" i="6" s="1"/>
  <c r="G431" i="6" s="1"/>
  <c r="G432" i="6" s="1"/>
  <c r="G433" i="6" s="1"/>
  <c r="G434" i="6" s="1"/>
  <c r="G435" i="6" s="1"/>
  <c r="G436" i="6" s="1"/>
  <c r="G437" i="6" s="1"/>
  <c r="G438" i="6" s="1"/>
  <c r="G439" i="6" s="1"/>
  <c r="G440" i="6" s="1"/>
  <c r="G441" i="6" s="1"/>
  <c r="G442" i="6" s="1"/>
  <c r="G443" i="6" s="1"/>
  <c r="G444" i="6" s="1"/>
  <c r="G445" i="6" s="1"/>
  <c r="G446" i="6" s="1"/>
  <c r="G447" i="6" s="1"/>
  <c r="G448" i="6" s="1"/>
  <c r="G449" i="6" s="1"/>
  <c r="G450" i="6" s="1"/>
  <c r="G451" i="6" s="1"/>
  <c r="G452" i="6" s="1"/>
  <c r="G453" i="6" s="1"/>
  <c r="G454" i="6" s="1"/>
  <c r="G455" i="6" s="1"/>
  <c r="G456" i="6" s="1"/>
  <c r="G457" i="6" s="1"/>
  <c r="G458" i="6" s="1"/>
  <c r="G459" i="6" s="1"/>
  <c r="G460" i="6" s="1"/>
  <c r="G461" i="6" s="1"/>
  <c r="G462" i="6" s="1"/>
  <c r="G463" i="6" s="1"/>
  <c r="G464" i="6" s="1"/>
  <c r="G465" i="6" s="1"/>
  <c r="G466" i="6" s="1"/>
  <c r="G467" i="6" s="1"/>
  <c r="G468" i="6" s="1"/>
  <c r="G469" i="6" s="1"/>
  <c r="G470" i="6" s="1"/>
  <c r="G471" i="6" s="1"/>
  <c r="G472" i="6" s="1"/>
  <c r="G473" i="6" s="1"/>
  <c r="G474" i="6" s="1"/>
  <c r="G475" i="6" s="1"/>
  <c r="G476" i="6" s="1"/>
  <c r="G477" i="6" s="1"/>
  <c r="G478" i="6" s="1"/>
  <c r="G479" i="6" s="1"/>
  <c r="G480" i="6" s="1"/>
  <c r="G481" i="6" s="1"/>
  <c r="G482" i="6" s="1"/>
  <c r="G483" i="6" s="1"/>
  <c r="G484" i="6" s="1"/>
  <c r="G485" i="6" s="1"/>
  <c r="G486" i="6" s="1"/>
  <c r="G487" i="6" s="1"/>
  <c r="G488" i="6" s="1"/>
  <c r="G489" i="6" s="1"/>
  <c r="G490" i="6" s="1"/>
  <c r="G491" i="6" s="1"/>
  <c r="G492" i="6" s="1"/>
  <c r="G493" i="6" s="1"/>
  <c r="G494" i="6" s="1"/>
  <c r="G495" i="6" s="1"/>
  <c r="G496" i="6" s="1"/>
  <c r="G497" i="6" s="1"/>
  <c r="G498" i="6" s="1"/>
  <c r="G499" i="6" s="1"/>
  <c r="G500" i="6" s="1"/>
  <c r="G501" i="6" s="1"/>
  <c r="G502" i="6" s="1"/>
  <c r="G503" i="6" s="1"/>
  <c r="G504" i="6" s="1"/>
  <c r="G505" i="6" s="1"/>
  <c r="G506" i="6" s="1"/>
  <c r="G507" i="6" s="1"/>
  <c r="G508" i="6" s="1"/>
  <c r="G509" i="6" s="1"/>
  <c r="G510" i="6" s="1"/>
  <c r="G511" i="6" s="1"/>
  <c r="G512" i="6" s="1"/>
  <c r="G513" i="6" s="1"/>
  <c r="G514" i="6" s="1"/>
  <c r="G515" i="6" s="1"/>
  <c r="G516" i="6" s="1"/>
  <c r="G517" i="6" s="1"/>
  <c r="G518" i="6" s="1"/>
  <c r="G519" i="6" s="1"/>
  <c r="G520" i="6" s="1"/>
  <c r="G521" i="6" s="1"/>
  <c r="G522" i="6" s="1"/>
  <c r="G523" i="6" s="1"/>
  <c r="G524" i="6" s="1"/>
  <c r="G525" i="6" s="1"/>
  <c r="G526" i="6" s="1"/>
  <c r="G527" i="6" s="1"/>
  <c r="G528" i="6" s="1"/>
  <c r="G529" i="6" s="1"/>
  <c r="G530" i="6" s="1"/>
  <c r="G531" i="6" s="1"/>
  <c r="G532" i="6" s="1"/>
  <c r="G533" i="6" s="1"/>
  <c r="G534" i="6" s="1"/>
  <c r="G535" i="6" s="1"/>
  <c r="G536" i="6" s="1"/>
  <c r="G537" i="6" s="1"/>
  <c r="G538" i="6" s="1"/>
  <c r="G539" i="6" s="1"/>
  <c r="G540" i="6" s="1"/>
  <c r="G541" i="6" s="1"/>
  <c r="G542" i="6" s="1"/>
  <c r="G543" i="6" s="1"/>
  <c r="G544" i="6" s="1"/>
  <c r="G545" i="6" s="1"/>
  <c r="G546" i="6" s="1"/>
  <c r="G547" i="6" s="1"/>
  <c r="G548" i="6" s="1"/>
  <c r="G549" i="6" s="1"/>
  <c r="G550" i="6" s="1"/>
  <c r="G551" i="6" s="1"/>
  <c r="G552" i="6" s="1"/>
  <c r="G553" i="6" s="1"/>
  <c r="G554" i="6" s="1"/>
  <c r="G555" i="6" s="1"/>
  <c r="G556" i="6" s="1"/>
  <c r="G557" i="6" s="1"/>
  <c r="G558" i="6" s="1"/>
  <c r="G559" i="6" s="1"/>
  <c r="G560" i="6" s="1"/>
  <c r="G561" i="6" s="1"/>
  <c r="G562" i="6" s="1"/>
  <c r="G563" i="6" s="1"/>
  <c r="G564" i="6" s="1"/>
  <c r="G565" i="6" s="1"/>
  <c r="G566" i="6" s="1"/>
  <c r="G567" i="6" s="1"/>
  <c r="G568" i="6" s="1"/>
  <c r="G569" i="6" s="1"/>
  <c r="G570" i="6" s="1"/>
  <c r="G571" i="6" s="1"/>
  <c r="G572" i="6" s="1"/>
  <c r="G573" i="6" s="1"/>
  <c r="G574" i="6" s="1"/>
  <c r="G575" i="6" s="1"/>
  <c r="G576" i="6" s="1"/>
  <c r="G577" i="6" s="1"/>
  <c r="G578" i="6" s="1"/>
  <c r="G579" i="6" s="1"/>
  <c r="G580" i="6" s="1"/>
  <c r="G581" i="6" s="1"/>
  <c r="G582" i="6" s="1"/>
  <c r="G583" i="6" s="1"/>
  <c r="G584" i="6" s="1"/>
  <c r="G585" i="6" s="1"/>
  <c r="G586" i="6" s="1"/>
  <c r="G587" i="6" s="1"/>
  <c r="G588" i="6" s="1"/>
  <c r="G589" i="6" s="1"/>
  <c r="G590" i="6" s="1"/>
  <c r="G591" i="6" s="1"/>
  <c r="G592" i="6" s="1"/>
  <c r="G593" i="6" s="1"/>
  <c r="G594" i="6" s="1"/>
  <c r="G595" i="6" s="1"/>
  <c r="G596" i="6" s="1"/>
  <c r="G597" i="6" s="1"/>
  <c r="G598" i="6" s="1"/>
  <c r="G599" i="6" s="1"/>
  <c r="G600" i="6" s="1"/>
  <c r="G601" i="6" s="1"/>
  <c r="G602" i="6" s="1"/>
  <c r="G603" i="6" s="1"/>
  <c r="G604" i="6" s="1"/>
  <c r="G605" i="6" s="1"/>
  <c r="G606" i="6" s="1"/>
  <c r="G607" i="6" s="1"/>
  <c r="G608" i="6" s="1"/>
  <c r="G609" i="6" s="1"/>
  <c r="G610" i="6" s="1"/>
  <c r="G611" i="6" s="1"/>
  <c r="G612" i="6" s="1"/>
  <c r="G613" i="6" s="1"/>
  <c r="G614" i="6" s="1"/>
  <c r="G615" i="6" s="1"/>
  <c r="G616" i="6" s="1"/>
  <c r="G617" i="6" s="1"/>
  <c r="G618" i="6" s="1"/>
  <c r="G619" i="6" s="1"/>
  <c r="G620" i="6" s="1"/>
  <c r="G621" i="6" s="1"/>
  <c r="G622" i="6" s="1"/>
  <c r="G623" i="6" s="1"/>
  <c r="G624" i="6" s="1"/>
  <c r="G625" i="6" s="1"/>
  <c r="G626" i="6" s="1"/>
  <c r="G627" i="6" s="1"/>
  <c r="G628" i="6" s="1"/>
  <c r="G629" i="6" s="1"/>
  <c r="G630" i="6" s="1"/>
  <c r="G631" i="6" s="1"/>
  <c r="G632" i="6" s="1"/>
  <c r="G633" i="6" s="1"/>
  <c r="G634" i="6" s="1"/>
  <c r="G635" i="6" s="1"/>
  <c r="G636" i="6" s="1"/>
  <c r="G637" i="6" s="1"/>
  <c r="G638" i="6" s="1"/>
  <c r="G639" i="6" s="1"/>
  <c r="G640" i="6" s="1"/>
  <c r="G641" i="6" s="1"/>
  <c r="G642" i="6" s="1"/>
  <c r="G643" i="6" s="1"/>
  <c r="G644" i="6" s="1"/>
  <c r="G645" i="6" s="1"/>
  <c r="G646" i="6" s="1"/>
  <c r="G647" i="6" s="1"/>
  <c r="G648" i="6" s="1"/>
  <c r="G649" i="6" s="1"/>
  <c r="G650" i="6" s="1"/>
  <c r="G651" i="6" s="1"/>
  <c r="G652" i="6" s="1"/>
  <c r="G653" i="6" s="1"/>
  <c r="G654" i="6" s="1"/>
  <c r="G655" i="6" s="1"/>
  <c r="G656" i="6" s="1"/>
  <c r="G657" i="6" s="1"/>
  <c r="G658" i="6" s="1"/>
  <c r="G659" i="6" s="1"/>
  <c r="G660" i="6" s="1"/>
  <c r="G661" i="6" s="1"/>
  <c r="G662" i="6" s="1"/>
  <c r="G663" i="6" s="1"/>
  <c r="G664" i="6" s="1"/>
  <c r="G665" i="6" s="1"/>
  <c r="G666" i="6" s="1"/>
  <c r="G667" i="6" s="1"/>
  <c r="G668" i="6" s="1"/>
  <c r="G669" i="6" s="1"/>
  <c r="G670" i="6" s="1"/>
  <c r="G671" i="6" s="1"/>
  <c r="G672" i="6" s="1"/>
  <c r="G673" i="6" s="1"/>
  <c r="G674" i="6" s="1"/>
  <c r="G675" i="6" s="1"/>
  <c r="G676" i="6" s="1"/>
  <c r="G677" i="6" s="1"/>
  <c r="G678" i="6" s="1"/>
  <c r="G679" i="6" s="1"/>
  <c r="G680" i="6" s="1"/>
  <c r="G681" i="6" s="1"/>
  <c r="G682" i="6" s="1"/>
  <c r="G683" i="6" s="1"/>
  <c r="G684" i="6" s="1"/>
  <c r="G685" i="6" s="1"/>
  <c r="G686" i="6" s="1"/>
  <c r="G687" i="6" s="1"/>
  <c r="G688" i="6" s="1"/>
  <c r="G689" i="6" s="1"/>
  <c r="G690" i="6" s="1"/>
  <c r="G691" i="6" s="1"/>
  <c r="G692" i="6" s="1"/>
  <c r="G693" i="6" s="1"/>
  <c r="G694" i="6" s="1"/>
  <c r="G695" i="6" s="1"/>
  <c r="G696" i="6" s="1"/>
  <c r="G697" i="6" s="1"/>
  <c r="G698" i="6" s="1"/>
  <c r="G699" i="6" s="1"/>
  <c r="G700" i="6" s="1"/>
  <c r="G701" i="6" s="1"/>
  <c r="G702" i="6" s="1"/>
  <c r="G703" i="6" s="1"/>
  <c r="G704" i="6" s="1"/>
  <c r="G705" i="6" s="1"/>
  <c r="G706" i="6" s="1"/>
  <c r="G707" i="6" s="1"/>
  <c r="G708" i="6" s="1"/>
  <c r="G709" i="6" s="1"/>
  <c r="G710" i="6" s="1"/>
  <c r="G711" i="6" s="1"/>
  <c r="G712" i="6" s="1"/>
  <c r="G713" i="6" s="1"/>
  <c r="G714" i="6" s="1"/>
  <c r="G715" i="6" s="1"/>
  <c r="G716" i="6" s="1"/>
  <c r="G717" i="6" s="1"/>
  <c r="G718" i="6" s="1"/>
  <c r="G719" i="6" s="1"/>
  <c r="G720" i="6" s="1"/>
  <c r="G721" i="6" s="1"/>
  <c r="G722" i="6" s="1"/>
  <c r="G723" i="6" s="1"/>
  <c r="G724" i="6" s="1"/>
  <c r="G725" i="6" s="1"/>
  <c r="G726" i="6" s="1"/>
  <c r="G727" i="6" s="1"/>
  <c r="G728" i="6" s="1"/>
  <c r="G729" i="6" s="1"/>
  <c r="G730" i="6" s="1"/>
  <c r="G731" i="6" s="1"/>
  <c r="G732" i="6" s="1"/>
  <c r="G733" i="6" s="1"/>
  <c r="G734" i="6" s="1"/>
  <c r="G735" i="6" s="1"/>
  <c r="G736" i="6" s="1"/>
  <c r="G737" i="6" s="1"/>
  <c r="G738" i="6" s="1"/>
  <c r="G739" i="6" s="1"/>
  <c r="G740" i="6" s="1"/>
  <c r="G741" i="6" s="1"/>
  <c r="G742" i="6" s="1"/>
  <c r="G743" i="6" s="1"/>
  <c r="G744" i="6" s="1"/>
  <c r="G745" i="6" s="1"/>
  <c r="G746" i="6" s="1"/>
  <c r="G747" i="6" s="1"/>
  <c r="G748" i="6" s="1"/>
  <c r="G749" i="6" s="1"/>
  <c r="G750" i="6" s="1"/>
  <c r="G751" i="6" s="1"/>
  <c r="G752" i="6" s="1"/>
  <c r="G753" i="6" s="1"/>
  <c r="G754" i="6" s="1"/>
  <c r="G755" i="6" s="1"/>
  <c r="G756" i="6" s="1"/>
  <c r="G757" i="6" s="1"/>
  <c r="G758" i="6" s="1"/>
  <c r="G759" i="6" s="1"/>
  <c r="G760" i="6" s="1"/>
  <c r="G761" i="6" s="1"/>
  <c r="G762" i="6" s="1"/>
  <c r="G763" i="6" s="1"/>
  <c r="G764" i="6" s="1"/>
  <c r="G765" i="6" s="1"/>
  <c r="G766" i="6" s="1"/>
  <c r="G767" i="6" s="1"/>
  <c r="G768" i="6" s="1"/>
  <c r="G769" i="6" s="1"/>
  <c r="G770" i="6" s="1"/>
  <c r="G771" i="6" s="1"/>
  <c r="G772" i="6" s="1"/>
  <c r="G773" i="6" s="1"/>
  <c r="G774" i="6" s="1"/>
  <c r="G775" i="6" s="1"/>
  <c r="G776" i="6" s="1"/>
  <c r="G777" i="6" s="1"/>
  <c r="G778" i="6" s="1"/>
  <c r="G779" i="6" s="1"/>
  <c r="G780" i="6" s="1"/>
  <c r="G781" i="6" s="1"/>
  <c r="G782" i="6" s="1"/>
  <c r="G783" i="6" s="1"/>
  <c r="G784" i="6" s="1"/>
  <c r="G785" i="6" s="1"/>
  <c r="G786" i="6" s="1"/>
  <c r="J62" i="6"/>
  <c r="M22" i="6"/>
  <c r="N63" i="6"/>
  <c r="N65" i="6"/>
  <c r="M25" i="6"/>
  <c r="J64" i="6"/>
  <c r="I24" i="6"/>
  <c r="I25" i="6"/>
  <c r="J65" i="6"/>
  <c r="K124" i="6"/>
  <c r="K125" i="6"/>
  <c r="I23" i="6"/>
  <c r="I22" i="6"/>
  <c r="M24" i="6"/>
  <c r="M21" i="6"/>
  <c r="W18" i="2"/>
  <c r="W20" i="2" s="1"/>
  <c r="W22" i="2" s="1"/>
  <c r="S18" i="2"/>
  <c r="S20" i="2" s="1"/>
  <c r="U18" i="2"/>
  <c r="U20" i="2" s="1"/>
  <c r="U22" i="2" s="1"/>
  <c r="T18" i="2"/>
  <c r="T20" i="2" s="1"/>
  <c r="R18" i="2"/>
  <c r="R20" i="2" s="1"/>
  <c r="R22" i="2" s="1"/>
  <c r="Y18" i="2"/>
  <c r="Y20" i="2" s="1"/>
  <c r="Q18" i="2"/>
  <c r="Q20" i="2" s="1"/>
  <c r="Q22" i="2" s="1"/>
  <c r="O18" i="2"/>
  <c r="O20" i="2" s="1"/>
  <c r="V18" i="2"/>
  <c r="V20" i="2" s="1"/>
  <c r="N18" i="2"/>
  <c r="N20" i="2" s="1"/>
  <c r="M18" i="2"/>
  <c r="M20" i="2" s="1"/>
  <c r="L18" i="2"/>
  <c r="L20" i="2" s="1"/>
  <c r="P18" i="2"/>
  <c r="P20" i="2" s="1"/>
  <c r="P22" i="2" s="1"/>
  <c r="C8" i="1"/>
  <c r="C12" i="1" s="1"/>
  <c r="I31" i="5"/>
  <c r="I30" i="5"/>
  <c r="I29" i="5"/>
  <c r="I28" i="5"/>
  <c r="I26" i="5"/>
  <c r="I25" i="5"/>
  <c r="I24" i="5"/>
  <c r="I23" i="5"/>
  <c r="I21" i="5"/>
  <c r="I20" i="5"/>
  <c r="I19" i="5"/>
  <c r="I65" i="5"/>
  <c r="I64" i="5"/>
  <c r="Y22" i="2" l="1"/>
  <c r="Y31" i="2"/>
  <c r="Y25" i="2"/>
  <c r="T22" i="2"/>
  <c r="X31" i="2"/>
  <c r="V31" i="2"/>
  <c r="V22" i="2"/>
  <c r="W31" i="2"/>
  <c r="S22"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K11" i="5" s="1"/>
  <c r="H9" i="5"/>
  <c r="H8" i="5"/>
  <c r="I8" i="5" s="1"/>
  <c r="H7" i="5"/>
  <c r="H5" i="5"/>
  <c r="C6" i="2"/>
  <c r="C15" i="2" s="1"/>
  <c r="D6" i="2"/>
  <c r="D15" i="2" s="1"/>
  <c r="E6" i="2"/>
  <c r="F6" i="2"/>
  <c r="G6" i="2"/>
  <c r="M25" i="2"/>
  <c r="N25" i="2"/>
  <c r="O25" i="2"/>
  <c r="P26" i="2"/>
  <c r="Q26" i="2"/>
  <c r="R26" i="2"/>
  <c r="S26" i="2"/>
  <c r="T26" i="2"/>
  <c r="U26" i="2"/>
  <c r="V26" i="2"/>
  <c r="W26" i="2"/>
  <c r="L47" i="2"/>
  <c r="L55" i="2" s="1"/>
  <c r="M47" i="2"/>
  <c r="M55" i="2" s="1"/>
  <c r="N47" i="2"/>
  <c r="N55" i="2" s="1"/>
  <c r="O47" i="2"/>
  <c r="O55" i="2" s="1"/>
  <c r="P47" i="2"/>
  <c r="P55" i="2" s="1"/>
  <c r="Q47" i="2"/>
  <c r="Q55" i="2" s="1"/>
  <c r="R47" i="2"/>
  <c r="R55" i="2" s="1"/>
  <c r="S47" i="2"/>
  <c r="S55" i="2" s="1"/>
  <c r="T47" i="2"/>
  <c r="T55" i="2" s="1"/>
  <c r="U47" i="2"/>
  <c r="U55" i="2" s="1"/>
  <c r="V47" i="2"/>
  <c r="V55" i="2" s="1"/>
  <c r="W47" i="2"/>
  <c r="W55" i="2" s="1"/>
  <c r="L62" i="2"/>
  <c r="L66" i="2" s="1"/>
  <c r="M62" i="2"/>
  <c r="M66" i="2" s="1"/>
  <c r="N62" i="2"/>
  <c r="N66" i="2" s="1"/>
  <c r="O62" i="2"/>
  <c r="O66" i="2" s="1"/>
  <c r="P62" i="2"/>
  <c r="P66" i="2" s="1"/>
  <c r="Q62" i="2"/>
  <c r="Q66" i="2" s="1"/>
  <c r="R62" i="2"/>
  <c r="R66" i="2" s="1"/>
  <c r="S62" i="2"/>
  <c r="S66" i="2" s="1"/>
  <c r="T62" i="2"/>
  <c r="T66" i="2" s="1"/>
  <c r="U62" i="2"/>
  <c r="U66" i="2" s="1"/>
  <c r="V62" i="2"/>
  <c r="V66" i="2" s="1"/>
  <c r="W62" i="2"/>
  <c r="W66" i="2" s="1"/>
  <c r="I32" i="2"/>
  <c r="C47" i="2"/>
  <c r="C55" i="2" s="1"/>
  <c r="D47" i="2"/>
  <c r="D55" i="2" s="1"/>
  <c r="E47" i="2"/>
  <c r="E55" i="2" s="1"/>
  <c r="H25" i="2"/>
  <c r="E29" i="2"/>
  <c r="W67" i="2" l="1"/>
  <c r="V67" i="2"/>
  <c r="S67" i="2"/>
  <c r="F32" i="2"/>
  <c r="F28" i="2"/>
  <c r="C20" i="1"/>
  <c r="H26" i="2"/>
  <c r="T67" i="2"/>
  <c r="U67" i="2"/>
  <c r="G32" i="2"/>
  <c r="G26" i="2"/>
  <c r="G15" i="2"/>
  <c r="G24" i="2"/>
  <c r="G27" i="2"/>
  <c r="G28" i="2"/>
  <c r="F15" i="2"/>
  <c r="F27" i="2"/>
  <c r="F24" i="2"/>
  <c r="E28" i="2"/>
  <c r="E27" i="2"/>
  <c r="E24" i="2"/>
  <c r="D18" i="2"/>
  <c r="D20" i="2" s="1"/>
  <c r="C18" i="2"/>
  <c r="C20" i="2" s="1"/>
  <c r="E15" i="2"/>
  <c r="L25" i="2"/>
  <c r="D27" i="2"/>
  <c r="D28" i="2"/>
  <c r="C27" i="2"/>
  <c r="C28"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T25" i="2"/>
  <c r="T31" i="2"/>
  <c r="P25" i="2"/>
  <c r="S25" i="2"/>
  <c r="S31" i="2"/>
  <c r="W25" i="2"/>
  <c r="V25" i="2"/>
  <c r="U25" i="2"/>
  <c r="U31" i="2"/>
  <c r="R31" i="2"/>
  <c r="R25" i="2"/>
  <c r="Q31" i="2"/>
  <c r="Q25" i="2"/>
  <c r="C24" i="2"/>
  <c r="D24" i="2"/>
  <c r="G62" i="2"/>
  <c r="G66" i="2" s="1"/>
  <c r="G47" i="2"/>
  <c r="E26" i="2"/>
  <c r="F26" i="2"/>
  <c r="D26" i="2"/>
  <c r="D62" i="2"/>
  <c r="D66" i="2" s="1"/>
  <c r="D67" i="2" s="1"/>
  <c r="E62" i="2"/>
  <c r="F47" i="2"/>
  <c r="F55" i="2" s="1"/>
  <c r="G55" i="2" l="1"/>
  <c r="C22" i="1"/>
  <c r="E18" i="2"/>
  <c r="E20" i="2" s="1"/>
  <c r="F18" i="2"/>
  <c r="F20" i="2" s="1"/>
  <c r="F22" i="2" s="1"/>
  <c r="G18" i="2"/>
  <c r="P31" i="2"/>
  <c r="C19" i="1"/>
  <c r="M5" i="5"/>
  <c r="M6" i="5" s="1"/>
  <c r="M7" i="5" s="1"/>
  <c r="M8" i="5" s="1"/>
  <c r="M9" i="5" s="1"/>
  <c r="M10" i="5" s="1"/>
  <c r="M11" i="5" s="1"/>
  <c r="M12" i="5" s="1"/>
  <c r="M13" i="5" s="1"/>
  <c r="M14" i="5" s="1"/>
  <c r="M15" i="5" s="1"/>
  <c r="F62" i="2"/>
  <c r="F66" i="2" s="1"/>
  <c r="F67" i="2" s="1"/>
  <c r="E66" i="2"/>
  <c r="E67" i="2" s="1"/>
  <c r="C62" i="2"/>
  <c r="C66" i="2" s="1"/>
  <c r="G67" i="2" l="1"/>
  <c r="E25" i="2"/>
  <c r="E31" i="2"/>
  <c r="G20" i="2"/>
  <c r="C23" i="1"/>
  <c r="C26" i="1" s="1"/>
  <c r="C22" i="2"/>
  <c r="E22" i="2"/>
  <c r="D25" i="2"/>
  <c r="G22" i="2" l="1"/>
  <c r="C16" i="1" s="1"/>
  <c r="C18" i="1" s="1"/>
  <c r="G25" i="2"/>
  <c r="C25" i="2"/>
  <c r="D22" i="2"/>
  <c r="F25" i="2"/>
  <c r="C11" i="1" s="1"/>
  <c r="H3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X36" authorId="0" shapeId="0" xr:uid="{D8F17706-2A50-4D47-A30C-BE00EA8B1F14}">
      <text>
        <r>
          <rPr>
            <b/>
            <sz val="9"/>
            <color indexed="81"/>
            <rFont val="Tahoma"/>
            <charset val="1"/>
          </rPr>
          <t>Simon Burghardt:</t>
        </r>
        <r>
          <rPr>
            <sz val="9"/>
            <color indexed="81"/>
            <rFont val="Tahoma"/>
            <charset val="1"/>
          </rPr>
          <t xml:space="preserve">
vom SEC Filing nehmen</t>
        </r>
      </text>
    </comment>
    <comment ref="Y36" authorId="0" shapeId="0" xr:uid="{1B5F0921-FA32-4A04-948F-7CFA49C61478}">
      <text>
        <r>
          <rPr>
            <b/>
            <sz val="9"/>
            <color indexed="81"/>
            <rFont val="Tahoma"/>
            <charset val="1"/>
          </rPr>
          <t>Simon Burghardt:</t>
        </r>
        <r>
          <rPr>
            <sz val="9"/>
            <color indexed="81"/>
            <rFont val="Tahoma"/>
            <charset val="1"/>
          </rPr>
          <t xml:space="preserve">
vom SEC Filing nehmen</t>
        </r>
      </text>
    </comment>
    <comment ref="Z36" authorId="0" shapeId="0" xr:uid="{48A1C5C6-793B-4482-BCC2-192BE23D2D7A}">
      <text>
        <r>
          <rPr>
            <b/>
            <sz val="9"/>
            <color indexed="81"/>
            <rFont val="Tahoma"/>
            <charset val="1"/>
          </rPr>
          <t>Simon Burghardt:</t>
        </r>
        <r>
          <rPr>
            <sz val="9"/>
            <color indexed="81"/>
            <rFont val="Tahoma"/>
            <charset val="1"/>
          </rPr>
          <t xml:space="preserve">
vom SEC Filing nehmen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tc={20C9C3AF-3AA3-48C2-AFD9-8433995E7BED}</author>
    <author>tc={A234E09F-9900-437B-8893-3F8C14F16CA6}</author>
  </authors>
  <commentList>
    <comment ref="S3" authorId="0" shapeId="0" xr:uid="{20C9C3AF-3AA3-48C2-AFD9-8433995E7BED}">
      <text>
        <t>[Threaded comment]
Your version of Excel allows you to read this threaded comment; however, any edits to it will get removed if the file is opened in a newer version of Excel. Learn more: https://go.microsoft.com/fwlink/?linkid=870924
Comment:
    Reason for Decline: Lower Vola in Spot Market</t>
      </text>
    </comment>
    <comment ref="S8" authorId="1" shapeId="0" xr:uid="{A234E09F-9900-437B-8893-3F8C14F16CA6}">
      <text>
        <t>[Threaded comment]
Your version of Excel allows you to read this threaded comment; however, any edits to it will get removed if the file is opened in a newer version of Excel. Learn more: https://go.microsoft.com/fwlink/?linkid=870924
Comment:
    Driving Factor: Higher SOL/ETH Prices</t>
      </text>
    </comment>
  </commentList>
</comments>
</file>

<file path=xl/sharedStrings.xml><?xml version="1.0" encoding="utf-8"?>
<sst xmlns="http://schemas.openxmlformats.org/spreadsheetml/2006/main" count="307" uniqueCount="265">
  <si>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</si>
  <si>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</si>
  <si>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</si>
  <si>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</si>
  <si>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</si>
  <si>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</si>
  <si>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</si>
  <si>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</si>
  <si>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</si>
  <si>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</si>
  <si>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</si>
  <si>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</si>
  <si>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</si>
  <si>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</si>
  <si>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</si>
  <si>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</si>
  <si>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</si>
  <si>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</si>
  <si>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</si>
  <si>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</si>
  <si>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</si>
  <si>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</si>
  <si>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Operational Income</t>
  </si>
  <si>
    <t>Cash</t>
  </si>
  <si>
    <t>AR</t>
  </si>
  <si>
    <t>Other</t>
  </si>
  <si>
    <t>Goodwill</t>
  </si>
  <si>
    <t>Total Assets</t>
  </si>
  <si>
    <t>Total Liablities</t>
  </si>
  <si>
    <t>AP</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</si>
  <si>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</si>
  <si>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</si>
  <si>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</si>
  <si>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</si>
  <si>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</si>
  <si>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</si>
  <si>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</si>
  <si>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</si>
  <si>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</si>
  <si>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</si>
  <si>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</si>
  <si>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</si>
  <si>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</si>
  <si>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</si>
  <si>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</si>
  <si>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</si>
  <si>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</si>
  <si>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</si>
  <si>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</si>
  <si>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</si>
  <si>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</si>
  <si>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</si>
  <si>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</si>
  <si>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</si>
  <si>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</si>
  <si>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</si>
  <si>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</si>
  <si>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</si>
  <si>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</si>
  <si>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</si>
  <si>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</si>
  <si>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Current Assets</t>
  </si>
  <si>
    <t>Total Current Liabilities</t>
  </si>
  <si>
    <t>Q124</t>
  </si>
  <si>
    <t>EPS exp.</t>
  </si>
  <si>
    <t>Rev. Exp.</t>
  </si>
  <si>
    <t>Sales &amp; Marketing / REV</t>
  </si>
  <si>
    <t>Q224</t>
  </si>
  <si>
    <t>FY25</t>
  </si>
  <si>
    <t>PEG1</t>
  </si>
  <si>
    <t>PEG2</t>
  </si>
  <si>
    <t>EBIT</t>
  </si>
  <si>
    <t>EV/EBITDA</t>
  </si>
  <si>
    <t>Notes</t>
  </si>
  <si>
    <t>Restricted Cash</t>
  </si>
  <si>
    <t>PP&amp;E</t>
  </si>
  <si>
    <t>Intangible Asset</t>
  </si>
  <si>
    <t>Long term debt</t>
  </si>
  <si>
    <t>Equity</t>
  </si>
  <si>
    <t>Interest exp / REV</t>
  </si>
  <si>
    <t>Interest exp / op Inc</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</si>
  <si>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</si>
  <si>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</si>
  <si>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</si>
  <si>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</si>
  <si>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</si>
  <si>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</si>
  <si>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</si>
  <si>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</si>
  <si>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</si>
  <si>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</si>
  <si>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</si>
  <si>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</si>
  <si>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</si>
  <si>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</si>
  <si>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</si>
  <si>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</si>
  <si>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</si>
  <si>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</si>
  <si>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</si>
  <si>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</si>
  <si>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</si>
  <si>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</si>
  <si>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</si>
  <si>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</si>
  <si>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</si>
  <si>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</si>
  <si>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</si>
  <si>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</si>
  <si>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</si>
  <si>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</si>
  <si>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</si>
  <si>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</si>
  <si>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</si>
  <si>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</si>
  <si>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</si>
  <si>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</si>
  <si>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</si>
  <si>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</si>
  <si>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</si>
  <si>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</si>
  <si>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</si>
  <si>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</si>
  <si>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</si>
  <si>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</si>
  <si>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</si>
  <si>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</si>
  <si>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</si>
  <si>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</si>
  <si>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</si>
  <si>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</si>
  <si>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</si>
  <si>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</si>
  <si>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</si>
  <si>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</si>
  <si>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Vanguard Group Inc</t>
  </si>
  <si>
    <t>7.30%</t>
  </si>
  <si>
    <t>ARK Investment Management, LLC</t>
  </si>
  <si>
    <t>4.40%</t>
  </si>
  <si>
    <t>Blackrock Inc.</t>
  </si>
  <si>
    <t>4.36%</t>
  </si>
  <si>
    <t>Sumitomo Mitsui Trust Holdings, Inc.</t>
  </si>
  <si>
    <t>2.82%</t>
  </si>
  <si>
    <t>Nikko Asset Management Americas, Inc.</t>
  </si>
  <si>
    <t>2.64%</t>
  </si>
  <si>
    <t>Paradigm Operations LP</t>
  </si>
  <si>
    <t>2.31%</t>
  </si>
  <si>
    <t>State Street Corporation</t>
  </si>
  <si>
    <t>1.95%</t>
  </si>
  <si>
    <t>FMR, LLC</t>
  </si>
  <si>
    <t>1.94%</t>
  </si>
  <si>
    <t>Jane Street Group, LLC</t>
  </si>
  <si>
    <t>1.92%</t>
  </si>
  <si>
    <t>Morgan Stanley</t>
  </si>
  <si>
    <t>1.43%</t>
  </si>
  <si>
    <t>BROCK LAWRENCE J</t>
  </si>
  <si>
    <t>CHOI EMILIE</t>
  </si>
  <si>
    <t>GREWAL PAUL</t>
  </si>
  <si>
    <t>HAAS ALESIA J</t>
  </si>
  <si>
    <t>JONES JENNIFER N</t>
  </si>
  <si>
    <t>RAJARAM GOKUL</t>
  </si>
  <si>
    <t>COIN</t>
  </si>
  <si>
    <t>BTC</t>
  </si>
  <si>
    <t>COIN d/d</t>
  </si>
  <si>
    <t>BTC d/d</t>
  </si>
  <si>
    <t>1 Month BETA</t>
  </si>
  <si>
    <t>3 Month BETA</t>
  </si>
  <si>
    <t>6 Month Beta</t>
  </si>
  <si>
    <t>1yr BETA</t>
  </si>
  <si>
    <t>BTC index</t>
  </si>
  <si>
    <t>Coin Index</t>
  </si>
  <si>
    <t>1 month correl</t>
  </si>
  <si>
    <t>3 Month correl</t>
  </si>
  <si>
    <t>OVERALL CORELLATION</t>
  </si>
  <si>
    <t>Customer custodial funds</t>
  </si>
  <si>
    <t>Safeguarding customer assets</t>
  </si>
  <si>
    <t>USDC</t>
  </si>
  <si>
    <t>Invomce Tax</t>
  </si>
  <si>
    <t>Crypto assets held</t>
  </si>
  <si>
    <t>Deferred tax</t>
  </si>
  <si>
    <t>Lease</t>
  </si>
  <si>
    <t>Customer custodial liab</t>
  </si>
  <si>
    <t>Accrued Expense</t>
  </si>
  <si>
    <t>Crypto borrowings</t>
  </si>
  <si>
    <t>Lease liab</t>
  </si>
  <si>
    <t>Customer Holdings Delta</t>
  </si>
  <si>
    <t>Interest income</t>
  </si>
  <si>
    <t>Revenue Breakdown</t>
  </si>
  <si>
    <t>Transaction</t>
  </si>
  <si>
    <t>Institutional</t>
  </si>
  <si>
    <t>Subscription and service</t>
  </si>
  <si>
    <t>Stablecoin</t>
  </si>
  <si>
    <t>Custodial fee</t>
  </si>
  <si>
    <t xml:space="preserve">Corporate interest </t>
  </si>
  <si>
    <t>Crypto asset sales</t>
  </si>
  <si>
    <t>Services &amp; Sub</t>
  </si>
  <si>
    <t>Transaction expense</t>
  </si>
  <si>
    <t>Tech &amp; Dev</t>
  </si>
  <si>
    <t>S&amp;M</t>
  </si>
  <si>
    <t>Crypto asset impairment</t>
  </si>
  <si>
    <t>Resturcuting</t>
  </si>
  <si>
    <t>Interest expense</t>
  </si>
  <si>
    <t>Transactions y/y</t>
  </si>
  <si>
    <t>Service y/y</t>
  </si>
  <si>
    <t>Retail</t>
  </si>
  <si>
    <t>Brian Armstrong</t>
  </si>
  <si>
    <t>CEO &amp; Co-Founder</t>
  </si>
  <si>
    <t>Emilie M. Choi</t>
  </si>
  <si>
    <t>President &amp; COO</t>
  </si>
  <si>
    <t>Frederick Ernst Ehrsam</t>
  </si>
  <si>
    <t>Co-Founder &amp; Director</t>
  </si>
  <si>
    <t>Ealesia Jeanne Haas</t>
  </si>
  <si>
    <t>CFO</t>
  </si>
  <si>
    <t>Paul Grewal</t>
  </si>
  <si>
    <t>CLO</t>
  </si>
  <si>
    <t>Jennifer Jones</t>
  </si>
  <si>
    <t>Chief Accounting Officer</t>
  </si>
  <si>
    <t>Anil Gupta</t>
  </si>
  <si>
    <t>Investor Relations</t>
  </si>
  <si>
    <t>Lawrence Brock</t>
  </si>
  <si>
    <t xml:space="preserve">Chief People </t>
  </si>
  <si>
    <t>Faryar Shirzad</t>
  </si>
  <si>
    <t>Chief Policy Officer</t>
  </si>
  <si>
    <t>Manish Gupta</t>
  </si>
  <si>
    <t>President of Engineering</t>
  </si>
  <si>
    <t>Crypto creates economic freedom by ensuring that people can participate fairly in the economy, and Coinbase (NASDAQ: COIN) is on a mission to increase economic freedom for more than 1 billion people. We’re updating the century-old financial system by providing a trusted platform that makes it easy for people and institutions to engage with crypto assets, including trading, staking, safekeeping, spending, and fast, free global transfers. We also provide critical infrastructure for onchain activity and support builders who share our vision that onchain is the new online. And together with the crypto community, we advocate for responsible rules to make the benefits of crypto available around the world.</t>
  </si>
  <si>
    <t>Retail Investment</t>
  </si>
  <si>
    <t>Reducing Debt by 12% in FY23</t>
  </si>
  <si>
    <t>Debt y/y</t>
  </si>
  <si>
    <t>New Products launches</t>
  </si>
  <si>
    <t>International Market Penetration</t>
  </si>
  <si>
    <t>Aquired Registrations and Licenses in 6 new markets</t>
  </si>
  <si>
    <t>Products</t>
  </si>
  <si>
    <t>Focus 2024</t>
  </si>
  <si>
    <t>Driving Revenue through trading and USDC</t>
  </si>
  <si>
    <t>Driving Utility in crypto with experiments in Payments using USDC and Base</t>
  </si>
  <si>
    <t>Drive regulatory clarity for the industry</t>
  </si>
  <si>
    <t>1/3 of Top 100 hedge fundsby AUM are on coinbase as of Q423</t>
  </si>
  <si>
    <t>80+ Trading happens outside the US</t>
  </si>
  <si>
    <t>Derivates</t>
  </si>
  <si>
    <t>Coinbase Asset Management</t>
  </si>
  <si>
    <t>Custodian in 8 of 11 Bitcoin ETFs</t>
  </si>
  <si>
    <t>Stablecoin y/y</t>
  </si>
  <si>
    <t>Retail y/y</t>
  </si>
  <si>
    <t>Subscription and Service y/y</t>
  </si>
  <si>
    <t>Trading Volume</t>
  </si>
  <si>
    <t>Consumer</t>
  </si>
  <si>
    <t>Total</t>
  </si>
  <si>
    <t>Bitcoin</t>
  </si>
  <si>
    <t>Ethereum</t>
  </si>
  <si>
    <t>USDT</t>
  </si>
  <si>
    <t>Other crypto assets</t>
  </si>
  <si>
    <t>Blockchain rewards (Staking)</t>
  </si>
  <si>
    <t>Custodial Fee driven by assets prices</t>
  </si>
  <si>
    <t>Stablecoin by Interest rates</t>
  </si>
  <si>
    <t>Employee 3416, they reduced workforce by 24% in 2023</t>
  </si>
  <si>
    <t>Crypto Collateral + Borrowed</t>
  </si>
  <si>
    <t>Loan Receivables</t>
  </si>
  <si>
    <t>Base = Ethereum Layer 2</t>
  </si>
  <si>
    <t>Q324</t>
  </si>
  <si>
    <t>Q424</t>
  </si>
  <si>
    <t>Prepaid Expense/Other</t>
  </si>
  <si>
    <t>Q125</t>
  </si>
  <si>
    <t>Shares (diluted)</t>
  </si>
  <si>
    <t>EPS (diluted)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</si>
</sst>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72">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5" xfId="0" applyNumberFormat="1" applyFont="1" applyFill="1" applyBorder="1"/>
    <xf numFmtId="166" fontId="12" fillId="10" borderId="13" xfId="0" applyNumberFormat="1" applyFont="1" applyFill="1" applyBorder="1"/>
    <xf numFmtId="0" fontId="0" fillId="10" borderId="36" xfId="0" applyFill="1" applyBorder="1"/>
    <xf numFmtId="166" fontId="12" fillId="10" borderId="37" xfId="0" applyNumberFormat="1" applyFont="1" applyFill="1" applyBorder="1"/>
    <xf numFmtId="166" fontId="12" fillId="10" borderId="38"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9" xfId="0" applyNumberFormat="1" applyFont="1" applyFill="1" applyBorder="1"/>
    <xf numFmtId="9" fontId="14" fillId="10" borderId="40" xfId="0" applyNumberFormat="1" applyFont="1" applyFill="1" applyBorder="1"/>
    <xf numFmtId="10" fontId="0" fillId="10" borderId="42" xfId="0" applyNumberFormat="1" applyFill="1" applyBorder="1" applyAlignment="1">
      <alignment horizontal="centerContinuous"/>
    </xf>
    <xf numFmtId="9" fontId="14" fillId="10" borderId="43" xfId="0" applyNumberFormat="1" applyFont="1" applyFill="1" applyBorder="1"/>
    <xf numFmtId="10" fontId="0" fillId="10" borderId="41" xfId="0" applyNumberFormat="1" applyFill="1" applyBorder="1" applyAlignment="1">
      <alignment horizontal="centerContinuous"/>
    </xf>
    <xf numFmtId="9" fontId="14" fillId="10" borderId="35"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6" xfId="0" applyNumberFormat="1" applyFill="1" applyBorder="1" applyAlignment="1">
      <alignment horizontal="centerContinuous"/>
    </xf>
    <xf numFmtId="0" fontId="12" fillId="10" borderId="44" xfId="0" applyFont="1" applyFill="1" applyBorder="1"/>
    <xf numFmtId="9" fontId="14" fillId="10" borderId="44"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65" fontId="12" fillId="10" borderId="0" xfId="0" applyNumberFormat="1" applyFont="1" applyFill="1"/>
    <xf numFmtId="2" fontId="12" fillId="10" borderId="0" xfId="0" applyNumberFormat="1" applyFont="1" applyFill="1"/>
    <xf numFmtId="2" fontId="0" fillId="0" borderId="2" xfId="1" applyNumberFormat="1" applyFont="1" applyBorder="1"/>
    <xf numFmtId="9" fontId="5" fillId="0" borderId="0" xfId="1" applyFont="1" applyFill="1" applyBorder="1"/>
    <xf numFmtId="10" fontId="0" fillId="0" borderId="0" xfId="1" applyNumberFormat="1" applyFont="1"/>
    <xf numFmtId="165" fontId="0" fillId="0" borderId="0" xfId="1" applyNumberFormat="1" applyFont="1"/>
    <xf numFmtId="164" fontId="0" fillId="0" borderId="0" xfId="0" applyNumberFormat="1"/>
    <xf numFmtId="2" fontId="0" fillId="0" borderId="0" xfId="1" applyNumberFormat="1" applyFont="1"/>
    <xf numFmtId="0" fontId="0" fillId="6" borderId="0" xfId="0" applyFill="1"/>
    <xf numFmtId="9" fontId="0" fillId="0" borderId="0" xfId="1" applyFont="1" applyFill="1"/>
    <xf numFmtId="9" fontId="0" fillId="0" borderId="2" xfId="1" applyFont="1" applyFill="1" applyBorder="1"/>
    <xf numFmtId="9" fontId="0" fillId="0" borderId="0" xfId="1" applyFont="1" applyFill="1" applyBorder="1"/>
    <xf numFmtId="10" fontId="0" fillId="0" borderId="2" xfId="1" applyNumberFormat="1" applyFont="1" applyBorder="1"/>
    <xf numFmtId="10" fontId="0" fillId="0" borderId="0" xfId="1" applyNumberFormat="1" applyFont="1" applyBorder="1"/>
    <xf numFmtId="0" fontId="2" fillId="6" borderId="0" xfId="0" applyFont="1" applyFill="1"/>
    <xf numFmtId="9" fontId="2" fillId="0" borderId="0" xfId="1" applyFont="1"/>
    <xf numFmtId="9" fontId="2" fillId="0" borderId="2" xfId="1" applyFont="1" applyBorder="1"/>
    <xf numFmtId="3" fontId="0" fillId="3" borderId="2" xfId="0" applyNumberFormat="1" applyFill="1" applyBorder="1"/>
    <xf numFmtId="3" fontId="0" fillId="3" borderId="0" xfId="0" applyNumberFormat="1" applyFill="1"/>
    <xf numFmtId="2" fontId="5" fillId="3" borderId="0" xfId="0" applyNumberFormat="1" applyFont="1" applyFill="1"/>
    <xf numFmtId="2" fontId="5" fillId="0" borderId="2" xfId="0" applyNumberFormat="1" applyFont="1" applyBorder="1"/>
    <xf numFmtId="9" fontId="2" fillId="0" borderId="0" xfId="1" applyFont="1" applyBorder="1"/>
    <xf numFmtId="1" fontId="0" fillId="0" borderId="0" xfId="0" applyNumberFormat="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34" xfId="0" applyNumberFormat="1" applyFont="1" applyFill="1" applyBorder="1" applyAlignment="1">
      <alignment horizontal="center"/>
    </xf>
    <xf numFmtId="166" fontId="12" fillId="10" borderId="4"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xf numFmtId="0" fontId="0" fillId="0" borderId="0" xfId="0" applyBorder="1"/>
    <xf numFmtId="3" fontId="0" fillId="0" borderId="0" xfId="0" applyNumberFormat="1" applyBorder="1"/>
    <xf numFmtId="3" fontId="2" fillId="0" borderId="0" xfId="0" applyNumberFormat="1" applyFont="1" applyBorder="1"/>
    <xf numFmtId="3" fontId="0" fillId="3" borderId="0" xfId="0" applyNumberFormat="1" applyFill="1" applyBorder="1"/>
    <xf numFmtId="2" fontId="2" fillId="0" borderId="0" xfId="0" applyNumberFormat="1" applyFont="1" applyBorder="1"/>
    <xf numFmtId="2" fontId="5" fillId="0" borderId="0" xfId="0" applyNumberFormat="1" applyFont="1" applyBorder="1"/>
    <xf numFmtId="9" fontId="0" fillId="0" borderId="0" xfId="0" applyNumberFormat="1" applyBorder="1"/>
    <xf numFmtId="0" fontId="2" fillId="0" borderId="0" xfId="0" applyFont="1" applyBorder="1"/>
    <xf numFmtId="0" fontId="5" fillId="0" borderId="0" xfId="0" applyFont="1" applyBorder="1"/>
    <xf numFmtId="1" fontId="0" fillId="0" borderId="0" xfId="0" applyNumberFormat="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3-E309-400E-9279-09DE67BBD1C5}"/>
              </c:ext>
            </c:extLst>
          </c:dPt>
          <c:dPt>
            <c:idx val="10"/>
            <c:invertIfNegative val="0"/>
            <c:bubble3D val="0"/>
            <c:spPr>
              <a:solidFill>
                <a:schemeClr val="bg2"/>
              </a:solidFill>
              <a:ln>
                <a:noFill/>
              </a:ln>
              <a:effectLst/>
            </c:spPr>
            <c:extLst>
              <c:ext xmlns:c16="http://schemas.microsoft.com/office/drawing/2014/chart" uri="{C3380CC4-5D6E-409C-BE32-E72D297353CC}">
                <c16:uniqueId val="{00000004-5FEC-4569-ADD3-22B7B608682C}"/>
              </c:ext>
            </c:extLst>
          </c:dPt>
          <c:dPt>
            <c:idx val="11"/>
            <c:invertIfNegative val="0"/>
            <c:bubble3D val="0"/>
            <c:spPr>
              <a:solidFill>
                <a:schemeClr val="bg2"/>
              </a:solidFill>
              <a:ln>
                <a:noFill/>
              </a:ln>
              <a:effectLst/>
            </c:spPr>
            <c:extLst>
              <c:ext xmlns:c16="http://schemas.microsoft.com/office/drawing/2014/chart" uri="{C3380CC4-5D6E-409C-BE32-E72D297353CC}">
                <c16:uniqueId val="{00000005-5FEC-4569-ADD3-22B7B608682C}"/>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Model!$L$2:$AA$2</c15:sqref>
                  </c15:fullRef>
                </c:ext>
              </c:extLst>
              <c:f>Model!$P$2:$AA$2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extLst>
                <c:ext xmlns:c15="http://schemas.microsoft.com/office/drawing/2012/chart" uri="{02D57815-91ED-43cb-92C2-25804820EDAC}">
                  <c15:fullRef>
                    <c15:sqref>Model!$L$6:$AA$6</c15:sqref>
                  </c15:fullRef>
                </c:ext>
              </c:extLst>
              <c:f>Model!$P$6:$AA$6</c:f>
              <c:numCache>
                <c:formatCode>#,##0</c:formatCode>
                <c:ptCount val="12"/>
                <c:pt idx="0">
                  <c:v>1166.4360000000001</c:v>
                </c:pt>
                <c:pt idx="1">
                  <c:v>808.32499999999993</c:v>
                </c:pt>
                <c:pt idx="2">
                  <c:v>590.33900000000006</c:v>
                </c:pt>
                <c:pt idx="3">
                  <c:v>629.10800000000017</c:v>
                </c:pt>
                <c:pt idx="4">
                  <c:v>772.50699999999995</c:v>
                </c:pt>
                <c:pt idx="5">
                  <c:v>707.94700000000012</c:v>
                </c:pt>
                <c:pt idx="6">
                  <c:v>674.1389999999999</c:v>
                </c:pt>
                <c:pt idx="7">
                  <c:v>953.79000000000019</c:v>
                </c:pt>
                <c:pt idx="8">
                  <c:v>1637.5000000000002</c:v>
                </c:pt>
                <c:pt idx="9">
                  <c:v>1449.6000000000001</c:v>
                </c:pt>
                <c:pt idx="10">
                  <c:v>1205.193</c:v>
                </c:pt>
                <c:pt idx="11">
                  <c:v>1230</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5</c:v>
              </c:pt>
              <c:pt idx="1">
                <c:v>6</c:v>
              </c:pt>
              <c:pt idx="2">
                <c:v>7</c:v>
              </c:pt>
              <c:pt idx="3">
                <c:v>8</c:v>
              </c:pt>
              <c:pt idx="4">
                <c:v>9</c:v>
              </c:pt>
              <c:pt idx="5">
                <c:v>10</c:v>
              </c:pt>
              <c:pt idx="6">
                <c:v>11</c:v>
              </c:pt>
              <c:pt idx="7">
                <c:v>12</c:v>
              </c:pt>
              <c:pt idx="8">
                <c:v>13</c:v>
              </c:pt>
              <c:pt idx="9">
                <c:v>14</c:v>
              </c:pt>
              <c:pt idx="10">
                <c:v>15</c:v>
              </c:pt>
              <c:pt idx="11">
                <c:v>16</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Model!$L$26:$AA$26</c15:sqref>
                  </c15:fullRef>
                </c:ext>
              </c:extLst>
              <c:f>Model!$P$26:$AA$26</c:f>
              <c:numCache>
                <c:formatCode>0%</c:formatCode>
                <c:ptCount val="12"/>
                <c:pt idx="0">
                  <c:v>0</c:v>
                </c:pt>
                <c:pt idx="1">
                  <c:v>0</c:v>
                </c:pt>
                <c:pt idx="2">
                  <c:v>0</c:v>
                </c:pt>
                <c:pt idx="3">
                  <c:v>0</c:v>
                </c:pt>
                <c:pt idx="4">
                  <c:v>-0.33772020067967734</c:v>
                </c:pt>
                <c:pt idx="5">
                  <c:v>-0.1241802492809202</c:v>
                </c:pt>
                <c:pt idx="6">
                  <c:v>0.1419523358612591</c:v>
                </c:pt>
                <c:pt idx="7">
                  <c:v>0.51609898459406001</c:v>
                </c:pt>
                <c:pt idx="8">
                  <c:v>1.1197218924877061</c:v>
                </c:pt>
                <c:pt idx="9">
                  <c:v>0.58203933345292769</c:v>
                </c:pt>
                <c:pt idx="10">
                  <c:v>0.66137843975797295</c:v>
                </c:pt>
                <c:pt idx="11">
                  <c:v>0.289592048564149</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 BTC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'BTC(Daily)'!$M$1</c:f>
              <c:strCache>
                <c:ptCount val="1"/>
                <c:pt idx="0">
                  <c:v>1 month correl</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'BTC(Daily)'!$M$2:$M$10000</c:f>
              <c:numCache>
                <c:formatCode>0.000</c:formatCode>
                <c:ptCount val="9999"/>
                <c:pt idx="19">
                  <c:v>0.22072680750242812</c:v>
                </c:pt>
                <c:pt idx="20">
                  <c:v>0.34018515478248168</c:v>
                </c:pt>
                <c:pt idx="21">
                  <c:v>0.29657229008630565</c:v>
                </c:pt>
                <c:pt idx="22">
                  <c:v>0.29326167948916071</c:v>
                </c:pt>
                <c:pt idx="23">
                  <c:v>0.35783896329718096</c:v>
                </c:pt>
                <c:pt idx="24">
                  <c:v>0.3622287618457653</c:v>
                </c:pt>
                <c:pt idx="25">
                  <c:v>0.43262591644294435</c:v>
                </c:pt>
                <c:pt idx="26">
                  <c:v>0.48365875339792608</c:v>
                </c:pt>
                <c:pt idx="27">
                  <c:v>0.49097798581947882</c:v>
                </c:pt>
                <c:pt idx="28">
                  <c:v>0.49609820329407178</c:v>
                </c:pt>
                <c:pt idx="29">
                  <c:v>0.42736681158010459</c:v>
                </c:pt>
                <c:pt idx="30">
                  <c:v>0.42932665095082123</c:v>
                </c:pt>
                <c:pt idx="31">
                  <c:v>0.42152172155792633</c:v>
                </c:pt>
                <c:pt idx="32">
                  <c:v>0.43823822521568573</c:v>
                </c:pt>
                <c:pt idx="33">
                  <c:v>0.441341793007823</c:v>
                </c:pt>
                <c:pt idx="34">
                  <c:v>0.44657473831998962</c:v>
                </c:pt>
                <c:pt idx="35">
                  <c:v>0.39872893210601229</c:v>
                </c:pt>
                <c:pt idx="36">
                  <c:v>0.45648639640581179</c:v>
                </c:pt>
                <c:pt idx="37">
                  <c:v>0.43879824682977608</c:v>
                </c:pt>
                <c:pt idx="38">
                  <c:v>0.40309614364935098</c:v>
                </c:pt>
                <c:pt idx="39">
                  <c:v>0.52750374655283949</c:v>
                </c:pt>
                <c:pt idx="40">
                  <c:v>0.52196940420206595</c:v>
                </c:pt>
                <c:pt idx="41">
                  <c:v>0.46623391078477966</c:v>
                </c:pt>
                <c:pt idx="42">
                  <c:v>0.58261252742119596</c:v>
                </c:pt>
                <c:pt idx="43">
                  <c:v>0.5793958150677202</c:v>
                </c:pt>
                <c:pt idx="44">
                  <c:v>0.55571465388629393</c:v>
                </c:pt>
                <c:pt idx="45">
                  <c:v>0.55821824036165779</c:v>
                </c:pt>
                <c:pt idx="46">
                  <c:v>0.46139431412745541</c:v>
                </c:pt>
                <c:pt idx="47">
                  <c:v>0.44124774794816746</c:v>
                </c:pt>
                <c:pt idx="48">
                  <c:v>0.38996932521182098</c:v>
                </c:pt>
                <c:pt idx="49">
                  <c:v>0.40202553803488306</c:v>
                </c:pt>
                <c:pt idx="50">
                  <c:v>0.5017574016290588</c:v>
                </c:pt>
                <c:pt idx="51">
                  <c:v>0.52798474236287407</c:v>
                </c:pt>
                <c:pt idx="52">
                  <c:v>0.61578144667173162</c:v>
                </c:pt>
                <c:pt idx="53">
                  <c:v>0.59796712906790317</c:v>
                </c:pt>
                <c:pt idx="54">
                  <c:v>0.59941793519919995</c:v>
                </c:pt>
                <c:pt idx="55">
                  <c:v>0.6092352467614307</c:v>
                </c:pt>
                <c:pt idx="56">
                  <c:v>0.66140074831245632</c:v>
                </c:pt>
                <c:pt idx="57">
                  <c:v>0.63550639287459609</c:v>
                </c:pt>
                <c:pt idx="58">
                  <c:v>0.62118380435159293</c:v>
                </c:pt>
                <c:pt idx="59">
                  <c:v>0.65363897411747873</c:v>
                </c:pt>
                <c:pt idx="60">
                  <c:v>0.71297720140002885</c:v>
                </c:pt>
                <c:pt idx="61">
                  <c:v>0.71086293840434722</c:v>
                </c:pt>
                <c:pt idx="62">
                  <c:v>0.71067299879292134</c:v>
                </c:pt>
                <c:pt idx="63">
                  <c:v>0.60450676517841062</c:v>
                </c:pt>
                <c:pt idx="64">
                  <c:v>0.6309938369386402</c:v>
                </c:pt>
                <c:pt idx="65">
                  <c:v>0.62590829911318502</c:v>
                </c:pt>
                <c:pt idx="66">
                  <c:v>0.62821283630475044</c:v>
                </c:pt>
                <c:pt idx="67">
                  <c:v>0.61669606101416241</c:v>
                </c:pt>
                <c:pt idx="68">
                  <c:v>0.62904923942702595</c:v>
                </c:pt>
                <c:pt idx="69">
                  <c:v>0.62725636157967068</c:v>
                </c:pt>
                <c:pt idx="70">
                  <c:v>0.6021537955443671</c:v>
                </c:pt>
                <c:pt idx="71">
                  <c:v>0.6951527805921105</c:v>
                </c:pt>
                <c:pt idx="72">
                  <c:v>0.61503144242213181</c:v>
                </c:pt>
                <c:pt idx="73">
                  <c:v>0.51725918028498086</c:v>
                </c:pt>
                <c:pt idx="74">
                  <c:v>0.49693308112398943</c:v>
                </c:pt>
                <c:pt idx="75">
                  <c:v>0.49241193908276509</c:v>
                </c:pt>
                <c:pt idx="76">
                  <c:v>0.41492284456554934</c:v>
                </c:pt>
                <c:pt idx="77">
                  <c:v>0.42824382046115977</c:v>
                </c:pt>
                <c:pt idx="78">
                  <c:v>0.46292833202067557</c:v>
                </c:pt>
                <c:pt idx="79">
                  <c:v>0.55642095233949407</c:v>
                </c:pt>
                <c:pt idx="80">
                  <c:v>0.53679331754010873</c:v>
                </c:pt>
                <c:pt idx="81">
                  <c:v>0.60218580189802695</c:v>
                </c:pt>
                <c:pt idx="82">
                  <c:v>0.60447108039009312</c:v>
                </c:pt>
                <c:pt idx="83">
                  <c:v>0.57641902199803052</c:v>
                </c:pt>
                <c:pt idx="84">
                  <c:v>0.6088921725455787</c:v>
                </c:pt>
                <c:pt idx="85">
                  <c:v>0.58801392750058357</c:v>
                </c:pt>
                <c:pt idx="86">
                  <c:v>0.59864553204105808</c:v>
                </c:pt>
                <c:pt idx="87">
                  <c:v>0.60224890061635106</c:v>
                </c:pt>
                <c:pt idx="88">
                  <c:v>0.64384096149432068</c:v>
                </c:pt>
                <c:pt idx="89">
                  <c:v>0.64272633673430535</c:v>
                </c:pt>
                <c:pt idx="90">
                  <c:v>0.65101641349755268</c:v>
                </c:pt>
                <c:pt idx="91">
                  <c:v>0.66253334829685806</c:v>
                </c:pt>
                <c:pt idx="92">
                  <c:v>0.53683648678268492</c:v>
                </c:pt>
                <c:pt idx="93">
                  <c:v>0.62888346903286851</c:v>
                </c:pt>
                <c:pt idx="94">
                  <c:v>0.6520567195249688</c:v>
                </c:pt>
                <c:pt idx="95">
                  <c:v>0.66779524271637991</c:v>
                </c:pt>
                <c:pt idx="96">
                  <c:v>0.65611632911830053</c:v>
                </c:pt>
                <c:pt idx="97">
                  <c:v>0.69100592882754697</c:v>
                </c:pt>
                <c:pt idx="98">
                  <c:v>0.68550500194564123</c:v>
                </c:pt>
                <c:pt idx="99">
                  <c:v>0.67607869176449953</c:v>
                </c:pt>
                <c:pt idx="100">
                  <c:v>0.66481842799619939</c:v>
                </c:pt>
                <c:pt idx="101">
                  <c:v>0.70317473240574835</c:v>
                </c:pt>
                <c:pt idx="102">
                  <c:v>0.62314398969148188</c:v>
                </c:pt>
                <c:pt idx="103">
                  <c:v>0.61777855191678199</c:v>
                </c:pt>
                <c:pt idx="104">
                  <c:v>0.65504281322865954</c:v>
                </c:pt>
                <c:pt idx="105">
                  <c:v>0.67983310029678878</c:v>
                </c:pt>
                <c:pt idx="106">
                  <c:v>0.65784452502146407</c:v>
                </c:pt>
                <c:pt idx="107">
                  <c:v>0.65984465263548198</c:v>
                </c:pt>
                <c:pt idx="108">
                  <c:v>0.64821296776011794</c:v>
                </c:pt>
                <c:pt idx="109">
                  <c:v>0.65107645506444944</c:v>
                </c:pt>
                <c:pt idx="110">
                  <c:v>0.67732042561213113</c:v>
                </c:pt>
                <c:pt idx="111">
                  <c:v>0.57878207174631946</c:v>
                </c:pt>
                <c:pt idx="112">
                  <c:v>0.58610463222459885</c:v>
                </c:pt>
                <c:pt idx="113">
                  <c:v>0.58810092498036215</c:v>
                </c:pt>
                <c:pt idx="114">
                  <c:v>0.62050215526600927</c:v>
                </c:pt>
                <c:pt idx="115">
                  <c:v>0.59734997749520102</c:v>
                </c:pt>
                <c:pt idx="116">
                  <c:v>0.55199623985116231</c:v>
                </c:pt>
                <c:pt idx="117">
                  <c:v>0.59127659580000624</c:v>
                </c:pt>
                <c:pt idx="118">
                  <c:v>0.61068783109640057</c:v>
                </c:pt>
                <c:pt idx="119">
                  <c:v>0.61460256300743832</c:v>
                </c:pt>
                <c:pt idx="120">
                  <c:v>0.61187661308894403</c:v>
                </c:pt>
                <c:pt idx="121">
                  <c:v>0.66635509118407277</c:v>
                </c:pt>
                <c:pt idx="122">
                  <c:v>0.67030120301083496</c:v>
                </c:pt>
                <c:pt idx="123">
                  <c:v>0.64695194507522569</c:v>
                </c:pt>
                <c:pt idx="124">
                  <c:v>0.6452987135855851</c:v>
                </c:pt>
                <c:pt idx="125">
                  <c:v>0.65532552198195959</c:v>
                </c:pt>
                <c:pt idx="126">
                  <c:v>0.67549253039209145</c:v>
                </c:pt>
                <c:pt idx="127">
                  <c:v>0.67338547026544837</c:v>
                </c:pt>
                <c:pt idx="128">
                  <c:v>0.57237578380944631</c:v>
                </c:pt>
                <c:pt idx="129">
                  <c:v>0.6098482020084538</c:v>
                </c:pt>
                <c:pt idx="130">
                  <c:v>0.58245272531143777</c:v>
                </c:pt>
                <c:pt idx="131">
                  <c:v>0.5152973661180289</c:v>
                </c:pt>
                <c:pt idx="132">
                  <c:v>0.54002998442128081</c:v>
                </c:pt>
                <c:pt idx="133">
                  <c:v>0.63151731074390682</c:v>
                </c:pt>
                <c:pt idx="134">
                  <c:v>0.65717943565593784</c:v>
                </c:pt>
                <c:pt idx="135">
                  <c:v>0.61015261752924566</c:v>
                </c:pt>
                <c:pt idx="136">
                  <c:v>0.63044561950252542</c:v>
                </c:pt>
                <c:pt idx="137">
                  <c:v>0.64165501298577998</c:v>
                </c:pt>
                <c:pt idx="138">
                  <c:v>0.65294622625065801</c:v>
                </c:pt>
                <c:pt idx="139">
                  <c:v>0.66506478870731345</c:v>
                </c:pt>
                <c:pt idx="140">
                  <c:v>0.70222532062040477</c:v>
                </c:pt>
                <c:pt idx="141">
                  <c:v>0.71204130912662988</c:v>
                </c:pt>
                <c:pt idx="142">
                  <c:v>0.69410499122290847</c:v>
                </c:pt>
                <c:pt idx="143">
                  <c:v>0.69619290891788488</c:v>
                </c:pt>
                <c:pt idx="144">
                  <c:v>0.69521251895864822</c:v>
                </c:pt>
                <c:pt idx="145">
                  <c:v>0.69616919922188092</c:v>
                </c:pt>
                <c:pt idx="146">
                  <c:v>0.7008555208963817</c:v>
                </c:pt>
                <c:pt idx="147">
                  <c:v>0.68053496162118554</c:v>
                </c:pt>
                <c:pt idx="148">
                  <c:v>0.70027551403958421</c:v>
                </c:pt>
                <c:pt idx="149">
                  <c:v>0.72099521044660797</c:v>
                </c:pt>
                <c:pt idx="150">
                  <c:v>0.67058754804855314</c:v>
                </c:pt>
                <c:pt idx="151">
                  <c:v>0.67830403273106776</c:v>
                </c:pt>
                <c:pt idx="152">
                  <c:v>0.66235055210986726</c:v>
                </c:pt>
                <c:pt idx="153">
                  <c:v>0.69081697535853481</c:v>
                </c:pt>
                <c:pt idx="154">
                  <c:v>0.66697618049106622</c:v>
                </c:pt>
                <c:pt idx="155">
                  <c:v>0.68109030619556665</c:v>
                </c:pt>
                <c:pt idx="156">
                  <c:v>0.65635122160534598</c:v>
                </c:pt>
                <c:pt idx="157">
                  <c:v>0.65492144550881215</c:v>
                </c:pt>
                <c:pt idx="158">
                  <c:v>0.66149117431756932</c:v>
                </c:pt>
                <c:pt idx="159">
                  <c:v>0.69923904230264888</c:v>
                </c:pt>
                <c:pt idx="160">
                  <c:v>0.70927710231164109</c:v>
                </c:pt>
                <c:pt idx="161">
                  <c:v>0.68727709095438594</c:v>
                </c:pt>
                <c:pt idx="162">
                  <c:v>0.67940619545625613</c:v>
                </c:pt>
                <c:pt idx="163">
                  <c:v>0.71502624649450441</c:v>
                </c:pt>
                <c:pt idx="164">
                  <c:v>0.69637745481625035</c:v>
                </c:pt>
                <c:pt idx="165">
                  <c:v>0.63544181910998032</c:v>
                </c:pt>
                <c:pt idx="166">
                  <c:v>0.60745765336748425</c:v>
                </c:pt>
                <c:pt idx="167">
                  <c:v>0.64399891788647956</c:v>
                </c:pt>
                <c:pt idx="168">
                  <c:v>0.64528598591518371</c:v>
                </c:pt>
                <c:pt idx="169">
                  <c:v>0.64054921782778473</c:v>
                </c:pt>
                <c:pt idx="170">
                  <c:v>0.64998874792389483</c:v>
                </c:pt>
                <c:pt idx="171">
                  <c:v>0.64306395383896808</c:v>
                </c:pt>
                <c:pt idx="172">
                  <c:v>0.67591708278332807</c:v>
                </c:pt>
                <c:pt idx="173">
                  <c:v>0.66737542575788944</c:v>
                </c:pt>
                <c:pt idx="174">
                  <c:v>0.62247064144769437</c:v>
                </c:pt>
                <c:pt idx="175">
                  <c:v>0.64368613698792332</c:v>
                </c:pt>
                <c:pt idx="176">
                  <c:v>0.61889753206034737</c:v>
                </c:pt>
                <c:pt idx="177">
                  <c:v>0.65539293070464655</c:v>
                </c:pt>
                <c:pt idx="178">
                  <c:v>0.63604933789144813</c:v>
                </c:pt>
                <c:pt idx="179">
                  <c:v>0.6682663197890395</c:v>
                </c:pt>
                <c:pt idx="180">
                  <c:v>0.6358552224245817</c:v>
                </c:pt>
                <c:pt idx="181">
                  <c:v>0.64323506500596306</c:v>
                </c:pt>
                <c:pt idx="182">
                  <c:v>0.70226876780535785</c:v>
                </c:pt>
                <c:pt idx="183">
                  <c:v>0.70334850838938812</c:v>
                </c:pt>
                <c:pt idx="184">
                  <c:v>0.67035966871282238</c:v>
                </c:pt>
                <c:pt idx="185">
                  <c:v>0.73774533116793695</c:v>
                </c:pt>
                <c:pt idx="186">
                  <c:v>0.81311176288742115</c:v>
                </c:pt>
                <c:pt idx="187">
                  <c:v>0.79232939749689368</c:v>
                </c:pt>
                <c:pt idx="188">
                  <c:v>0.72739933858932249</c:v>
                </c:pt>
                <c:pt idx="189">
                  <c:v>0.74231442758055377</c:v>
                </c:pt>
                <c:pt idx="190">
                  <c:v>0.70809524631647813</c:v>
                </c:pt>
                <c:pt idx="191">
                  <c:v>0.72222083715854868</c:v>
                </c:pt>
                <c:pt idx="192">
                  <c:v>0.7500813815692795</c:v>
                </c:pt>
                <c:pt idx="193">
                  <c:v>0.74386562280029522</c:v>
                </c:pt>
                <c:pt idx="194">
                  <c:v>0.74725199215596749</c:v>
                </c:pt>
                <c:pt idx="195">
                  <c:v>0.75483928612626849</c:v>
                </c:pt>
                <c:pt idx="196">
                  <c:v>0.83956896340380105</c:v>
                </c:pt>
                <c:pt idx="197">
                  <c:v>0.8472550940651784</c:v>
                </c:pt>
                <c:pt idx="198">
                  <c:v>0.79513066162364332</c:v>
                </c:pt>
                <c:pt idx="199">
                  <c:v>0.80368580988530869</c:v>
                </c:pt>
                <c:pt idx="200">
                  <c:v>0.73723450964653414</c:v>
                </c:pt>
                <c:pt idx="201">
                  <c:v>0.74573571140519646</c:v>
                </c:pt>
                <c:pt idx="202">
                  <c:v>0.73747453334269841</c:v>
                </c:pt>
                <c:pt idx="203">
                  <c:v>0.73724060328289875</c:v>
                </c:pt>
                <c:pt idx="204">
                  <c:v>0.75022801178682497</c:v>
                </c:pt>
                <c:pt idx="205">
                  <c:v>0.73389494355870977</c:v>
                </c:pt>
                <c:pt idx="206">
                  <c:v>0.74650848968290173</c:v>
                </c:pt>
                <c:pt idx="207">
                  <c:v>0.77081503834156007</c:v>
                </c:pt>
                <c:pt idx="208">
                  <c:v>0.7846545626978817</c:v>
                </c:pt>
                <c:pt idx="209">
                  <c:v>0.78713087711170238</c:v>
                </c:pt>
                <c:pt idx="210">
                  <c:v>0.79293473715715679</c:v>
                </c:pt>
                <c:pt idx="211">
                  <c:v>0.80968416896849316</c:v>
                </c:pt>
                <c:pt idx="212">
                  <c:v>0.80902568684712528</c:v>
                </c:pt>
                <c:pt idx="213">
                  <c:v>0.82048396831635417</c:v>
                </c:pt>
                <c:pt idx="214">
                  <c:v>0.81608406360785324</c:v>
                </c:pt>
                <c:pt idx="215">
                  <c:v>0.83472323823557704</c:v>
                </c:pt>
                <c:pt idx="216">
                  <c:v>0.85096678596384956</c:v>
                </c:pt>
                <c:pt idx="217">
                  <c:v>0.80801624967488428</c:v>
                </c:pt>
                <c:pt idx="218">
                  <c:v>0.80894136369398273</c:v>
                </c:pt>
                <c:pt idx="219">
                  <c:v>0.82494775557489419</c:v>
                </c:pt>
                <c:pt idx="220">
                  <c:v>0.81746749633851601</c:v>
                </c:pt>
                <c:pt idx="221">
                  <c:v>0.86020276376777938</c:v>
                </c:pt>
                <c:pt idx="222">
                  <c:v>0.8670189579213996</c:v>
                </c:pt>
                <c:pt idx="223">
                  <c:v>0.89495653986778456</c:v>
                </c:pt>
                <c:pt idx="224">
                  <c:v>0.90079546862858151</c:v>
                </c:pt>
                <c:pt idx="225">
                  <c:v>0.90274131572556182</c:v>
                </c:pt>
                <c:pt idx="226">
                  <c:v>0.91171651646945195</c:v>
                </c:pt>
                <c:pt idx="227">
                  <c:v>0.91422032865885339</c:v>
                </c:pt>
                <c:pt idx="228">
                  <c:v>0.92329340238010793</c:v>
                </c:pt>
                <c:pt idx="229">
                  <c:v>0.91379707770828378</c:v>
                </c:pt>
                <c:pt idx="230">
                  <c:v>0.89849746520571039</c:v>
                </c:pt>
                <c:pt idx="231">
                  <c:v>0.86887860575607578</c:v>
                </c:pt>
                <c:pt idx="232">
                  <c:v>0.85766770952547144</c:v>
                </c:pt>
                <c:pt idx="233">
                  <c:v>0.85020259011804855</c:v>
                </c:pt>
                <c:pt idx="234">
                  <c:v>0.83262910845726479</c:v>
                </c:pt>
                <c:pt idx="235">
                  <c:v>0.83351992605992964</c:v>
                </c:pt>
                <c:pt idx="236">
                  <c:v>0.81670686107286194</c:v>
                </c:pt>
                <c:pt idx="237">
                  <c:v>0.82015286540228971</c:v>
                </c:pt>
                <c:pt idx="238">
                  <c:v>0.80204174324650668</c:v>
                </c:pt>
                <c:pt idx="239">
                  <c:v>0.80166991692065215</c:v>
                </c:pt>
                <c:pt idx="240">
                  <c:v>0.79552734201705166</c:v>
                </c:pt>
                <c:pt idx="241">
                  <c:v>0.82235456002601814</c:v>
                </c:pt>
                <c:pt idx="242">
                  <c:v>0.81654186037303556</c:v>
                </c:pt>
                <c:pt idx="243">
                  <c:v>0.81343183834457389</c:v>
                </c:pt>
                <c:pt idx="244">
                  <c:v>0.81720438058478673</c:v>
                </c:pt>
                <c:pt idx="245">
                  <c:v>0.80032719046373668</c:v>
                </c:pt>
                <c:pt idx="246">
                  <c:v>0.7799380050245206</c:v>
                </c:pt>
                <c:pt idx="247">
                  <c:v>0.78559069129206904</c:v>
                </c:pt>
                <c:pt idx="248">
                  <c:v>0.80106979060366323</c:v>
                </c:pt>
                <c:pt idx="249">
                  <c:v>0.7495085961407536</c:v>
                </c:pt>
                <c:pt idx="250">
                  <c:v>0.78539066476099761</c:v>
                </c:pt>
                <c:pt idx="251">
                  <c:v>0.76873614209977692</c:v>
                </c:pt>
                <c:pt idx="252">
                  <c:v>0.80264115790475488</c:v>
                </c:pt>
                <c:pt idx="253">
                  <c:v>0.81875660456508681</c:v>
                </c:pt>
                <c:pt idx="254">
                  <c:v>0.81358117083946968</c:v>
                </c:pt>
                <c:pt idx="255">
                  <c:v>0.81603476467647718</c:v>
                </c:pt>
                <c:pt idx="256">
                  <c:v>0.81440436659410953</c:v>
                </c:pt>
                <c:pt idx="257">
                  <c:v>0.81040657208479205</c:v>
                </c:pt>
                <c:pt idx="258">
                  <c:v>0.79799937527439602</c:v>
                </c:pt>
                <c:pt idx="259">
                  <c:v>0.80795109535013865</c:v>
                </c:pt>
                <c:pt idx="260">
                  <c:v>0.80365229434178032</c:v>
                </c:pt>
                <c:pt idx="261">
                  <c:v>0.81755139117509801</c:v>
                </c:pt>
                <c:pt idx="262">
                  <c:v>0.68450509673789039</c:v>
                </c:pt>
                <c:pt idx="263">
                  <c:v>0.68968664192187723</c:v>
                </c:pt>
                <c:pt idx="264">
                  <c:v>0.69590728016889269</c:v>
                </c:pt>
                <c:pt idx="265">
                  <c:v>0.61575059448612135</c:v>
                </c:pt>
                <c:pt idx="266">
                  <c:v>0.59007468344787484</c:v>
                </c:pt>
                <c:pt idx="267">
                  <c:v>0.64386903553647523</c:v>
                </c:pt>
                <c:pt idx="268">
                  <c:v>0.72089638481619411</c:v>
                </c:pt>
                <c:pt idx="269">
                  <c:v>0.68586137332166064</c:v>
                </c:pt>
                <c:pt idx="270">
                  <c:v>0.81043511663092116</c:v>
                </c:pt>
                <c:pt idx="271">
                  <c:v>0.70045322523614195</c:v>
                </c:pt>
                <c:pt idx="272">
                  <c:v>0.70777774402041804</c:v>
                </c:pt>
                <c:pt idx="273">
                  <c:v>0.69420417522130118</c:v>
                </c:pt>
                <c:pt idx="274">
                  <c:v>0.65519436178769264</c:v>
                </c:pt>
                <c:pt idx="275">
                  <c:v>0.62080023713683941</c:v>
                </c:pt>
                <c:pt idx="276">
                  <c:v>0.6293924558218208</c:v>
                </c:pt>
                <c:pt idx="277">
                  <c:v>0.63045308515143617</c:v>
                </c:pt>
                <c:pt idx="278">
                  <c:v>0.65231127977221404</c:v>
                </c:pt>
                <c:pt idx="279">
                  <c:v>0.64636650990349553</c:v>
                </c:pt>
                <c:pt idx="280">
                  <c:v>0.6469897926192858</c:v>
                </c:pt>
                <c:pt idx="281">
                  <c:v>0.61875383074749124</c:v>
                </c:pt>
                <c:pt idx="282">
                  <c:v>0.60977298549691694</c:v>
                </c:pt>
                <c:pt idx="283">
                  <c:v>0.6226092774645251</c:v>
                </c:pt>
                <c:pt idx="284">
                  <c:v>0.60365653324698121</c:v>
                </c:pt>
                <c:pt idx="285">
                  <c:v>0.56846232562751642</c:v>
                </c:pt>
                <c:pt idx="286">
                  <c:v>0.59220068887712396</c:v>
                </c:pt>
                <c:pt idx="287">
                  <c:v>0.60586807370735063</c:v>
                </c:pt>
                <c:pt idx="288">
                  <c:v>0.59570119938375721</c:v>
                </c:pt>
                <c:pt idx="289">
                  <c:v>0.58823461541852196</c:v>
                </c:pt>
                <c:pt idx="290">
                  <c:v>0.58995413865331958</c:v>
                </c:pt>
                <c:pt idx="291">
                  <c:v>0.48681434790296635</c:v>
                </c:pt>
                <c:pt idx="292">
                  <c:v>0.5393285833805056</c:v>
                </c:pt>
                <c:pt idx="293">
                  <c:v>0.45837502092776444</c:v>
                </c:pt>
                <c:pt idx="294">
                  <c:v>0.51060991877000539</c:v>
                </c:pt>
                <c:pt idx="295">
                  <c:v>0.53571762116769117</c:v>
                </c:pt>
                <c:pt idx="296">
                  <c:v>0.58742652062293943</c:v>
                </c:pt>
                <c:pt idx="297">
                  <c:v>0.6169557637541242</c:v>
                </c:pt>
                <c:pt idx="298">
                  <c:v>0.6089431582031446</c:v>
                </c:pt>
                <c:pt idx="299">
                  <c:v>0.57152277536567409</c:v>
                </c:pt>
                <c:pt idx="300">
                  <c:v>0.56678990134247909</c:v>
                </c:pt>
                <c:pt idx="301">
                  <c:v>0.5993505402250372</c:v>
                </c:pt>
                <c:pt idx="302">
                  <c:v>0.63858066172731187</c:v>
                </c:pt>
                <c:pt idx="303">
                  <c:v>0.63266570688218937</c:v>
                </c:pt>
                <c:pt idx="304">
                  <c:v>0.62726557988621623</c:v>
                </c:pt>
                <c:pt idx="305">
                  <c:v>0.65215129169882058</c:v>
                </c:pt>
                <c:pt idx="306">
                  <c:v>0.65464466237120089</c:v>
                </c:pt>
                <c:pt idx="307">
                  <c:v>0.6289912609720073</c:v>
                </c:pt>
                <c:pt idx="308">
                  <c:v>0.64739046158483016</c:v>
                </c:pt>
                <c:pt idx="309">
                  <c:v>0.62468956518356344</c:v>
                </c:pt>
                <c:pt idx="310">
                  <c:v>0.63827680779891083</c:v>
                </c:pt>
                <c:pt idx="311">
                  <c:v>0.64205883857345802</c:v>
                </c:pt>
                <c:pt idx="312">
                  <c:v>0.6646478763718362</c:v>
                </c:pt>
                <c:pt idx="313">
                  <c:v>0.68461459180901474</c:v>
                </c:pt>
                <c:pt idx="314">
                  <c:v>0.6578491032745849</c:v>
                </c:pt>
                <c:pt idx="315">
                  <c:v>0.6947642659633172</c:v>
                </c:pt>
                <c:pt idx="316">
                  <c:v>0.69208469472502121</c:v>
                </c:pt>
                <c:pt idx="317">
                  <c:v>0.70682002517384734</c:v>
                </c:pt>
                <c:pt idx="318">
                  <c:v>0.72312465534444004</c:v>
                </c:pt>
                <c:pt idx="319">
                  <c:v>0.65745944446301763</c:v>
                </c:pt>
                <c:pt idx="320">
                  <c:v>0.67480166540174835</c:v>
                </c:pt>
                <c:pt idx="321">
                  <c:v>0.65927003492182423</c:v>
                </c:pt>
                <c:pt idx="322">
                  <c:v>0.63700363626825685</c:v>
                </c:pt>
                <c:pt idx="323">
                  <c:v>0.56615316538868399</c:v>
                </c:pt>
                <c:pt idx="324">
                  <c:v>0.5951548951950596</c:v>
                </c:pt>
                <c:pt idx="325">
                  <c:v>0.58975818684458858</c:v>
                </c:pt>
                <c:pt idx="326">
                  <c:v>0.58518174039942616</c:v>
                </c:pt>
                <c:pt idx="327">
                  <c:v>0.57604647032043299</c:v>
                </c:pt>
                <c:pt idx="328">
                  <c:v>0.57192108606192127</c:v>
                </c:pt>
                <c:pt idx="329">
                  <c:v>0.45813586550933449</c:v>
                </c:pt>
                <c:pt idx="330">
                  <c:v>0.4609961298058613</c:v>
                </c:pt>
                <c:pt idx="331">
                  <c:v>0.43363980604871605</c:v>
                </c:pt>
                <c:pt idx="332">
                  <c:v>0.43769955533475874</c:v>
                </c:pt>
                <c:pt idx="333">
                  <c:v>0.37937953930979473</c:v>
                </c:pt>
                <c:pt idx="334">
                  <c:v>0.38908800700406704</c:v>
                </c:pt>
                <c:pt idx="335">
                  <c:v>0.42904399839779106</c:v>
                </c:pt>
                <c:pt idx="336">
                  <c:v>0.43724091304063378</c:v>
                </c:pt>
                <c:pt idx="337">
                  <c:v>0.44015738046661645</c:v>
                </c:pt>
                <c:pt idx="338">
                  <c:v>0.4339976851748707</c:v>
                </c:pt>
                <c:pt idx="339">
                  <c:v>0.41401871510000665</c:v>
                </c:pt>
                <c:pt idx="340">
                  <c:v>0.45516232162043285</c:v>
                </c:pt>
                <c:pt idx="341">
                  <c:v>0.51967283356120786</c:v>
                </c:pt>
                <c:pt idx="342">
                  <c:v>0.48841615244570041</c:v>
                </c:pt>
                <c:pt idx="343">
                  <c:v>0.47235717546543116</c:v>
                </c:pt>
                <c:pt idx="344">
                  <c:v>0.5332840397756633</c:v>
                </c:pt>
                <c:pt idx="345">
                  <c:v>0.46885489837127076</c:v>
                </c:pt>
                <c:pt idx="346">
                  <c:v>0.49001516969250042</c:v>
                </c:pt>
                <c:pt idx="347">
                  <c:v>0.48620950601801199</c:v>
                </c:pt>
                <c:pt idx="348">
                  <c:v>0.48016851476603689</c:v>
                </c:pt>
                <c:pt idx="349">
                  <c:v>0.49407810160841364</c:v>
                </c:pt>
                <c:pt idx="350">
                  <c:v>0.617465864267285</c:v>
                </c:pt>
                <c:pt idx="351">
                  <c:v>0.6918792817463284</c:v>
                </c:pt>
                <c:pt idx="352">
                  <c:v>0.65918368553554796</c:v>
                </c:pt>
                <c:pt idx="353">
                  <c:v>0.66036359679356949</c:v>
                </c:pt>
                <c:pt idx="354">
                  <c:v>0.65147944845235739</c:v>
                </c:pt>
                <c:pt idx="355">
                  <c:v>0.70830708905431772</c:v>
                </c:pt>
                <c:pt idx="356">
                  <c:v>0.78146636789199198</c:v>
                </c:pt>
                <c:pt idx="357">
                  <c:v>0.8220486066342263</c:v>
                </c:pt>
                <c:pt idx="358">
                  <c:v>0.8126380962391172</c:v>
                </c:pt>
                <c:pt idx="359">
                  <c:v>0.81320004792701506</c:v>
                </c:pt>
                <c:pt idx="360">
                  <c:v>0.79824792023383062</c:v>
                </c:pt>
                <c:pt idx="361">
                  <c:v>0.78877249156292151</c:v>
                </c:pt>
                <c:pt idx="362">
                  <c:v>0.73707523414868348</c:v>
                </c:pt>
                <c:pt idx="363">
                  <c:v>0.77989738023104427</c:v>
                </c:pt>
                <c:pt idx="364">
                  <c:v>0.63595385954020278</c:v>
                </c:pt>
                <c:pt idx="365">
                  <c:v>0.63664690697986726</c:v>
                </c:pt>
                <c:pt idx="366">
                  <c:v>0.63649617668017811</c:v>
                </c:pt>
                <c:pt idx="367">
                  <c:v>0.60038937375979751</c:v>
                </c:pt>
                <c:pt idx="368">
                  <c:v>0.60180363555129512</c:v>
                </c:pt>
                <c:pt idx="369">
                  <c:v>0.56434562727731652</c:v>
                </c:pt>
                <c:pt idx="370">
                  <c:v>0.55071272548635197</c:v>
                </c:pt>
                <c:pt idx="371">
                  <c:v>0.55688000375300706</c:v>
                </c:pt>
                <c:pt idx="372">
                  <c:v>0.57618576198715998</c:v>
                </c:pt>
                <c:pt idx="373">
                  <c:v>0.56208137772923927</c:v>
                </c:pt>
                <c:pt idx="374">
                  <c:v>0.55071412241001716</c:v>
                </c:pt>
                <c:pt idx="375">
                  <c:v>0.57553456022437999</c:v>
                </c:pt>
                <c:pt idx="376">
                  <c:v>0.43587490263878731</c:v>
                </c:pt>
                <c:pt idx="377">
                  <c:v>0.42079950873836153</c:v>
                </c:pt>
                <c:pt idx="378">
                  <c:v>0.26965102672040542</c:v>
                </c:pt>
                <c:pt idx="379">
                  <c:v>0.26892910530376257</c:v>
                </c:pt>
                <c:pt idx="380">
                  <c:v>0.28297361508336188</c:v>
                </c:pt>
                <c:pt idx="381">
                  <c:v>0.3511423033067429</c:v>
                </c:pt>
                <c:pt idx="382">
                  <c:v>0.34731636566879859</c:v>
                </c:pt>
                <c:pt idx="383">
                  <c:v>0.34866218801740562</c:v>
                </c:pt>
                <c:pt idx="384">
                  <c:v>0.35337074203204327</c:v>
                </c:pt>
                <c:pt idx="385">
                  <c:v>0.6785608419138307</c:v>
                </c:pt>
                <c:pt idx="386">
                  <c:v>0.66603196171685608</c:v>
                </c:pt>
                <c:pt idx="387">
                  <c:v>0.7415953056104807</c:v>
                </c:pt>
                <c:pt idx="388">
                  <c:v>0.6494957035855996</c:v>
                </c:pt>
                <c:pt idx="389">
                  <c:v>0.62988614618666228</c:v>
                </c:pt>
                <c:pt idx="390">
                  <c:v>0.67019749289404196</c:v>
                </c:pt>
                <c:pt idx="391">
                  <c:v>0.68765864227427997</c:v>
                </c:pt>
                <c:pt idx="392">
                  <c:v>0.68134612071984246</c:v>
                </c:pt>
                <c:pt idx="393">
                  <c:v>0.60937243591449786</c:v>
                </c:pt>
                <c:pt idx="394">
                  <c:v>0.5741962363596067</c:v>
                </c:pt>
                <c:pt idx="395">
                  <c:v>0.62495882003795267</c:v>
                </c:pt>
                <c:pt idx="396">
                  <c:v>0.58670318888789952</c:v>
                </c:pt>
                <c:pt idx="397">
                  <c:v>0.65476278110686137</c:v>
                </c:pt>
                <c:pt idx="398">
                  <c:v>0.66005242212241999</c:v>
                </c:pt>
                <c:pt idx="399">
                  <c:v>0.72760809920430702</c:v>
                </c:pt>
                <c:pt idx="400">
                  <c:v>0.60373151823208449</c:v>
                </c:pt>
                <c:pt idx="401">
                  <c:v>0.61765254899752553</c:v>
                </c:pt>
                <c:pt idx="402">
                  <c:v>0.62064519454807821</c:v>
                </c:pt>
                <c:pt idx="403">
                  <c:v>0.59622000028217126</c:v>
                </c:pt>
                <c:pt idx="404">
                  <c:v>0.59787834871112722</c:v>
                </c:pt>
                <c:pt idx="405">
                  <c:v>0.58380119953594278</c:v>
                </c:pt>
                <c:pt idx="406">
                  <c:v>0.60282310569636843</c:v>
                </c:pt>
                <c:pt idx="407">
                  <c:v>0.61184819528620327</c:v>
                </c:pt>
                <c:pt idx="408">
                  <c:v>0.60606923828477632</c:v>
                </c:pt>
                <c:pt idx="409">
                  <c:v>0.6133762154981689</c:v>
                </c:pt>
                <c:pt idx="410">
                  <c:v>0.61615239835002422</c:v>
                </c:pt>
                <c:pt idx="411">
                  <c:v>0.61950108177359708</c:v>
                </c:pt>
                <c:pt idx="412">
                  <c:v>0.65491269117403927</c:v>
                </c:pt>
                <c:pt idx="413">
                  <c:v>0.66053669111059665</c:v>
                </c:pt>
                <c:pt idx="414">
                  <c:v>0.65836870767335898</c:v>
                </c:pt>
                <c:pt idx="415">
                  <c:v>0.6826701747912709</c:v>
                </c:pt>
                <c:pt idx="416">
                  <c:v>0.63691504075320537</c:v>
                </c:pt>
                <c:pt idx="417">
                  <c:v>0.63569266314149042</c:v>
                </c:pt>
                <c:pt idx="418">
                  <c:v>0.59517407002797851</c:v>
                </c:pt>
                <c:pt idx="419">
                  <c:v>0.57181430003123057</c:v>
                </c:pt>
                <c:pt idx="420">
                  <c:v>0.46382778853544687</c:v>
                </c:pt>
                <c:pt idx="421">
                  <c:v>0.57870426761305016</c:v>
                </c:pt>
                <c:pt idx="422">
                  <c:v>0.53758629895717547</c:v>
                </c:pt>
                <c:pt idx="423">
                  <c:v>0.54177533418306234</c:v>
                </c:pt>
                <c:pt idx="424">
                  <c:v>0.52836071559687103</c:v>
                </c:pt>
                <c:pt idx="425">
                  <c:v>0.53448740749433343</c:v>
                </c:pt>
                <c:pt idx="426">
                  <c:v>0.54266133688526419</c:v>
                </c:pt>
                <c:pt idx="427">
                  <c:v>0.44392205189458561</c:v>
                </c:pt>
                <c:pt idx="428">
                  <c:v>0.40448213126784061</c:v>
                </c:pt>
                <c:pt idx="429">
                  <c:v>0.34125507954875262</c:v>
                </c:pt>
                <c:pt idx="430">
                  <c:v>0.33877475590996226</c:v>
                </c:pt>
                <c:pt idx="431">
                  <c:v>0.31290527933665901</c:v>
                </c:pt>
                <c:pt idx="432">
                  <c:v>0.29900796973832827</c:v>
                </c:pt>
                <c:pt idx="433">
                  <c:v>0.16273544650944061</c:v>
                </c:pt>
                <c:pt idx="434">
                  <c:v>0.14884883856946163</c:v>
                </c:pt>
                <c:pt idx="435">
                  <c:v>0.18689771237484898</c:v>
                </c:pt>
                <c:pt idx="436">
                  <c:v>0.17308829419326743</c:v>
                </c:pt>
                <c:pt idx="437">
                  <c:v>0.20456191039036606</c:v>
                </c:pt>
                <c:pt idx="438">
                  <c:v>0.25943368299937686</c:v>
                </c:pt>
                <c:pt idx="439">
                  <c:v>0.28669884608492713</c:v>
                </c:pt>
                <c:pt idx="440">
                  <c:v>0.26560544557758892</c:v>
                </c:pt>
                <c:pt idx="441">
                  <c:v>0.34997761433788194</c:v>
                </c:pt>
                <c:pt idx="442">
                  <c:v>0.49316698489039301</c:v>
                </c:pt>
                <c:pt idx="443">
                  <c:v>0.53051153182723032</c:v>
                </c:pt>
                <c:pt idx="444">
                  <c:v>0.53623334319187355</c:v>
                </c:pt>
                <c:pt idx="445">
                  <c:v>0.51105335119237494</c:v>
                </c:pt>
                <c:pt idx="446">
                  <c:v>0.55115019210564953</c:v>
                </c:pt>
                <c:pt idx="447">
                  <c:v>0.56815843288255774</c:v>
                </c:pt>
                <c:pt idx="448">
                  <c:v>0.58805935217171434</c:v>
                </c:pt>
                <c:pt idx="449">
                  <c:v>0.57129062360907035</c:v>
                </c:pt>
                <c:pt idx="450">
                  <c:v>0.57957871019524643</c:v>
                </c:pt>
                <c:pt idx="451">
                  <c:v>0.4693038154623817</c:v>
                </c:pt>
                <c:pt idx="452">
                  <c:v>0.49756313975660027</c:v>
                </c:pt>
                <c:pt idx="453">
                  <c:v>0.51201881409531391</c:v>
                </c:pt>
                <c:pt idx="454">
                  <c:v>0.51412343572225594</c:v>
                </c:pt>
                <c:pt idx="455">
                  <c:v>0.3109447969079841</c:v>
                </c:pt>
                <c:pt idx="456">
                  <c:v>0.3527784121691801</c:v>
                </c:pt>
                <c:pt idx="457">
                  <c:v>0.33909138203762945</c:v>
                </c:pt>
                <c:pt idx="458">
                  <c:v>0.31426362742326841</c:v>
                </c:pt>
                <c:pt idx="459">
                  <c:v>0.35357939507340846</c:v>
                </c:pt>
                <c:pt idx="460">
                  <c:v>0.47586510950131716</c:v>
                </c:pt>
                <c:pt idx="461">
                  <c:v>0.49071689072646762</c:v>
                </c:pt>
                <c:pt idx="462">
                  <c:v>0.46626702627606631</c:v>
                </c:pt>
                <c:pt idx="463">
                  <c:v>0.46917850889356444</c:v>
                </c:pt>
                <c:pt idx="464">
                  <c:v>0.55498224580496891</c:v>
                </c:pt>
                <c:pt idx="465">
                  <c:v>0.55226584177386284</c:v>
                </c:pt>
                <c:pt idx="466">
                  <c:v>0.5356146272194815</c:v>
                </c:pt>
                <c:pt idx="467">
                  <c:v>0.49888566784999244</c:v>
                </c:pt>
                <c:pt idx="468">
                  <c:v>0.50132208568100656</c:v>
                </c:pt>
                <c:pt idx="469">
                  <c:v>0.48875983161341585</c:v>
                </c:pt>
                <c:pt idx="470">
                  <c:v>0.52381050575469457</c:v>
                </c:pt>
                <c:pt idx="471">
                  <c:v>0.52133325146960841</c:v>
                </c:pt>
                <c:pt idx="472">
                  <c:v>0.50765141292572447</c:v>
                </c:pt>
                <c:pt idx="473">
                  <c:v>0.4933025690022908</c:v>
                </c:pt>
                <c:pt idx="474">
                  <c:v>0.49178002508429608</c:v>
                </c:pt>
                <c:pt idx="475">
                  <c:v>0.43116325415535767</c:v>
                </c:pt>
                <c:pt idx="476">
                  <c:v>0.61356327643234909</c:v>
                </c:pt>
                <c:pt idx="477">
                  <c:v>0.63738250797601981</c:v>
                </c:pt>
                <c:pt idx="478">
                  <c:v>0.63151990034840266</c:v>
                </c:pt>
                <c:pt idx="479">
                  <c:v>0.69625263184570196</c:v>
                </c:pt>
                <c:pt idx="480">
                  <c:v>0.67926786397236583</c:v>
                </c:pt>
                <c:pt idx="481">
                  <c:v>0.65729654243875679</c:v>
                </c:pt>
                <c:pt idx="482">
                  <c:v>0.65624028337660156</c:v>
                </c:pt>
                <c:pt idx="483">
                  <c:v>0.64625004858232316</c:v>
                </c:pt>
                <c:pt idx="484">
                  <c:v>0.64940911668298307</c:v>
                </c:pt>
                <c:pt idx="485">
                  <c:v>0.64153998650539201</c:v>
                </c:pt>
                <c:pt idx="486">
                  <c:v>0.63075989254904852</c:v>
                </c:pt>
                <c:pt idx="487">
                  <c:v>0.60224536653258531</c:v>
                </c:pt>
                <c:pt idx="488">
                  <c:v>0.6170681026636754</c:v>
                </c:pt>
                <c:pt idx="489">
                  <c:v>0.47712286751605654</c:v>
                </c:pt>
                <c:pt idx="490">
                  <c:v>0.46728849275012008</c:v>
                </c:pt>
                <c:pt idx="491">
                  <c:v>0.45392142282075409</c:v>
                </c:pt>
                <c:pt idx="492">
                  <c:v>0.45363777935561184</c:v>
                </c:pt>
                <c:pt idx="493">
                  <c:v>0.51803836466290798</c:v>
                </c:pt>
                <c:pt idx="494">
                  <c:v>0.52193632670391188</c:v>
                </c:pt>
                <c:pt idx="495">
                  <c:v>0.51678319387913174</c:v>
                </c:pt>
                <c:pt idx="496">
                  <c:v>0.552474916377102</c:v>
                </c:pt>
                <c:pt idx="497">
                  <c:v>0.55036154568758688</c:v>
                </c:pt>
                <c:pt idx="498">
                  <c:v>0.55032883351467998</c:v>
                </c:pt>
                <c:pt idx="499">
                  <c:v>0.56121969189977505</c:v>
                </c:pt>
                <c:pt idx="500">
                  <c:v>0.53963889942466292</c:v>
                </c:pt>
                <c:pt idx="501">
                  <c:v>0.52299693351042686</c:v>
                </c:pt>
                <c:pt idx="502">
                  <c:v>0.4888533517642506</c:v>
                </c:pt>
                <c:pt idx="503">
                  <c:v>0.48179185112802164</c:v>
                </c:pt>
                <c:pt idx="504">
                  <c:v>0.50541374775247516</c:v>
                </c:pt>
                <c:pt idx="505">
                  <c:v>0.50441927278818366</c:v>
                </c:pt>
                <c:pt idx="506">
                  <c:v>0.35211858659579109</c:v>
                </c:pt>
                <c:pt idx="507">
                  <c:v>0.3742952441525037</c:v>
                </c:pt>
                <c:pt idx="508">
                  <c:v>0.39270980872120803</c:v>
                </c:pt>
                <c:pt idx="509">
                  <c:v>0.34455997445360587</c:v>
                </c:pt>
                <c:pt idx="510">
                  <c:v>0.60747248829102074</c:v>
                </c:pt>
                <c:pt idx="511">
                  <c:v>0.68308297348986591</c:v>
                </c:pt>
                <c:pt idx="512">
                  <c:v>0.68213557961776838</c:v>
                </c:pt>
                <c:pt idx="513">
                  <c:v>0.67307164275598108</c:v>
                </c:pt>
                <c:pt idx="514">
                  <c:v>0.64776261168640137</c:v>
                </c:pt>
                <c:pt idx="515">
                  <c:v>0.68587857831719123</c:v>
                </c:pt>
                <c:pt idx="516">
                  <c:v>0.70086965818461289</c:v>
                </c:pt>
                <c:pt idx="517">
                  <c:v>0.64268179912754009</c:v>
                </c:pt>
                <c:pt idx="518">
                  <c:v>0.63155444020791718</c:v>
                </c:pt>
                <c:pt idx="519">
                  <c:v>0.55517261401373019</c:v>
                </c:pt>
                <c:pt idx="520">
                  <c:v>0.49981407000383388</c:v>
                </c:pt>
                <c:pt idx="521">
                  <c:v>0.42532972854256945</c:v>
                </c:pt>
                <c:pt idx="522">
                  <c:v>0.3944216997897585</c:v>
                </c:pt>
                <c:pt idx="523">
                  <c:v>0.409959969271596</c:v>
                </c:pt>
                <c:pt idx="524">
                  <c:v>0.40048901980261364</c:v>
                </c:pt>
                <c:pt idx="525">
                  <c:v>0.4196583025411274</c:v>
                </c:pt>
                <c:pt idx="526">
                  <c:v>0.4057910495464449</c:v>
                </c:pt>
                <c:pt idx="527">
                  <c:v>0.44567728595905065</c:v>
                </c:pt>
                <c:pt idx="528">
                  <c:v>0.4266960271222377</c:v>
                </c:pt>
                <c:pt idx="529">
                  <c:v>0.38674160351749259</c:v>
                </c:pt>
                <c:pt idx="530">
                  <c:v>0.36200615770003441</c:v>
                </c:pt>
                <c:pt idx="531">
                  <c:v>0.37954436181798784</c:v>
                </c:pt>
                <c:pt idx="532">
                  <c:v>0.38641867116723866</c:v>
                </c:pt>
                <c:pt idx="533">
                  <c:v>0.38656672430409417</c:v>
                </c:pt>
                <c:pt idx="534">
                  <c:v>0.41301068827297394</c:v>
                </c:pt>
                <c:pt idx="535">
                  <c:v>0.46672691893529411</c:v>
                </c:pt>
                <c:pt idx="536">
                  <c:v>0.39238502042177636</c:v>
                </c:pt>
                <c:pt idx="537">
                  <c:v>0.38430579637997797</c:v>
                </c:pt>
                <c:pt idx="538">
                  <c:v>0.43741400010536652</c:v>
                </c:pt>
                <c:pt idx="539">
                  <c:v>0.53596478703186734</c:v>
                </c:pt>
                <c:pt idx="540">
                  <c:v>0.10520666793924104</c:v>
                </c:pt>
                <c:pt idx="541">
                  <c:v>7.6926521238311868E-2</c:v>
                </c:pt>
                <c:pt idx="542">
                  <c:v>8.6385102849427714E-2</c:v>
                </c:pt>
                <c:pt idx="543">
                  <c:v>8.6175616238437378E-2</c:v>
                </c:pt>
                <c:pt idx="544">
                  <c:v>9.5817615212703947E-2</c:v>
                </c:pt>
                <c:pt idx="545">
                  <c:v>8.9658702779042934E-2</c:v>
                </c:pt>
                <c:pt idx="546">
                  <c:v>1.3835620427813888E-2</c:v>
                </c:pt>
                <c:pt idx="547">
                  <c:v>1.6725205766587359E-2</c:v>
                </c:pt>
                <c:pt idx="548">
                  <c:v>1.5783354047718343E-2</c:v>
                </c:pt>
                <c:pt idx="549">
                  <c:v>7.7954062227977794E-2</c:v>
                </c:pt>
                <c:pt idx="550">
                  <c:v>0.10061146480168713</c:v>
                </c:pt>
                <c:pt idx="551">
                  <c:v>0.12862377047656656</c:v>
                </c:pt>
                <c:pt idx="552">
                  <c:v>0.17452131282361855</c:v>
                </c:pt>
                <c:pt idx="553">
                  <c:v>0.15623909406580924</c:v>
                </c:pt>
                <c:pt idx="554">
                  <c:v>0.15674974520493784</c:v>
                </c:pt>
                <c:pt idx="555">
                  <c:v>0.15452553487147139</c:v>
                </c:pt>
                <c:pt idx="556">
                  <c:v>0.10669907161766976</c:v>
                </c:pt>
                <c:pt idx="557">
                  <c:v>0.11595147216920955</c:v>
                </c:pt>
                <c:pt idx="558">
                  <c:v>0.15830895126761715</c:v>
                </c:pt>
                <c:pt idx="559">
                  <c:v>0.17676041999697842</c:v>
                </c:pt>
                <c:pt idx="560">
                  <c:v>2.1717088216310756E-2</c:v>
                </c:pt>
                <c:pt idx="561">
                  <c:v>0.32251682111095153</c:v>
                </c:pt>
                <c:pt idx="562">
                  <c:v>0.35639285881404453</c:v>
                </c:pt>
                <c:pt idx="563">
                  <c:v>0.33097010131013638</c:v>
                </c:pt>
                <c:pt idx="564">
                  <c:v>0.34425731384979164</c:v>
                </c:pt>
                <c:pt idx="565">
                  <c:v>0.35022013970562721</c:v>
                </c:pt>
                <c:pt idx="566">
                  <c:v>0.38701960967044413</c:v>
                </c:pt>
                <c:pt idx="567">
                  <c:v>0.40803288216691469</c:v>
                </c:pt>
                <c:pt idx="568">
                  <c:v>0.4311552944019667</c:v>
                </c:pt>
                <c:pt idx="569">
                  <c:v>0.44070594282856856</c:v>
                </c:pt>
                <c:pt idx="570">
                  <c:v>0.55385871429488764</c:v>
                </c:pt>
                <c:pt idx="571">
                  <c:v>0.71554504745275671</c:v>
                </c:pt>
                <c:pt idx="572">
                  <c:v>0.72120892582854124</c:v>
                </c:pt>
                <c:pt idx="573">
                  <c:v>0.71406084067143749</c:v>
                </c:pt>
                <c:pt idx="574">
                  <c:v>0.71223011368524503</c:v>
                </c:pt>
                <c:pt idx="575">
                  <c:v>0.67919304822101767</c:v>
                </c:pt>
                <c:pt idx="576">
                  <c:v>0.69677935269778402</c:v>
                </c:pt>
                <c:pt idx="577">
                  <c:v>0.70103878944431752</c:v>
                </c:pt>
                <c:pt idx="578">
                  <c:v>0.63101554383663738</c:v>
                </c:pt>
                <c:pt idx="579">
                  <c:v>0.59930809567065246</c:v>
                </c:pt>
                <c:pt idx="580">
                  <c:v>0.59641673684143726</c:v>
                </c:pt>
                <c:pt idx="581">
                  <c:v>0.60636331933407417</c:v>
                </c:pt>
                <c:pt idx="582">
                  <c:v>0.61482742231414933</c:v>
                </c:pt>
                <c:pt idx="583">
                  <c:v>0.59888264273220015</c:v>
                </c:pt>
                <c:pt idx="584">
                  <c:v>0.59893652390986896</c:v>
                </c:pt>
                <c:pt idx="585">
                  <c:v>0.59549093357660676</c:v>
                </c:pt>
                <c:pt idx="586">
                  <c:v>0.24378979599040315</c:v>
                </c:pt>
                <c:pt idx="587">
                  <c:v>0.2960546091749604</c:v>
                </c:pt>
                <c:pt idx="588">
                  <c:v>0.3138307467577876</c:v>
                </c:pt>
                <c:pt idx="589">
                  <c:v>0.28359882962053762</c:v>
                </c:pt>
                <c:pt idx="590">
                  <c:v>0.31030172218680768</c:v>
                </c:pt>
                <c:pt idx="591">
                  <c:v>0.37659388472771932</c:v>
                </c:pt>
                <c:pt idx="592">
                  <c:v>0.38435425292950881</c:v>
                </c:pt>
                <c:pt idx="593">
                  <c:v>0.38439189292121589</c:v>
                </c:pt>
                <c:pt idx="594">
                  <c:v>0.43723934555631411</c:v>
                </c:pt>
                <c:pt idx="595">
                  <c:v>0.42471331625630021</c:v>
                </c:pt>
                <c:pt idx="596">
                  <c:v>0.46481858170237483</c:v>
                </c:pt>
                <c:pt idx="597">
                  <c:v>0.45485027318792043</c:v>
                </c:pt>
                <c:pt idx="598">
                  <c:v>0.73103653880514996</c:v>
                </c:pt>
                <c:pt idx="599">
                  <c:v>0.79125854623882252</c:v>
                </c:pt>
                <c:pt idx="600">
                  <c:v>0.79513572230064689</c:v>
                </c:pt>
                <c:pt idx="601">
                  <c:v>0.79218678859863445</c:v>
                </c:pt>
                <c:pt idx="602">
                  <c:v>0.80539741756124517</c:v>
                </c:pt>
                <c:pt idx="603">
                  <c:v>0.81446553057097659</c:v>
                </c:pt>
                <c:pt idx="604">
                  <c:v>0.82136382672954933</c:v>
                </c:pt>
                <c:pt idx="605">
                  <c:v>0.83385263119959341</c:v>
                </c:pt>
                <c:pt idx="606">
                  <c:v>0.8345633520591067</c:v>
                </c:pt>
                <c:pt idx="607">
                  <c:v>0.83001308596197532</c:v>
                </c:pt>
                <c:pt idx="608">
                  <c:v>0.79919826720200959</c:v>
                </c:pt>
                <c:pt idx="609">
                  <c:v>0.80438247981895183</c:v>
                </c:pt>
                <c:pt idx="610">
                  <c:v>0.79646742609800847</c:v>
                </c:pt>
                <c:pt idx="611">
                  <c:v>0.8209866446565216</c:v>
                </c:pt>
                <c:pt idx="612">
                  <c:v>0.74080230706968897</c:v>
                </c:pt>
                <c:pt idx="613">
                  <c:v>0.74661348608481359</c:v>
                </c:pt>
                <c:pt idx="614">
                  <c:v>0.7534424324287301</c:v>
                </c:pt>
                <c:pt idx="615">
                  <c:v>0.72844713809151451</c:v>
                </c:pt>
                <c:pt idx="616">
                  <c:v>0.71586460406129038</c:v>
                </c:pt>
                <c:pt idx="617">
                  <c:v>0.7199510360061574</c:v>
                </c:pt>
                <c:pt idx="618">
                  <c:v>0.72156732344699381</c:v>
                </c:pt>
                <c:pt idx="619">
                  <c:v>0.54102566699052312</c:v>
                </c:pt>
                <c:pt idx="620">
                  <c:v>0.5409832622890961</c:v>
                </c:pt>
                <c:pt idx="621">
                  <c:v>0.42224995674474042</c:v>
                </c:pt>
                <c:pt idx="622">
                  <c:v>0.42152169827354147</c:v>
                </c:pt>
                <c:pt idx="623">
                  <c:v>0.43217001111166348</c:v>
                </c:pt>
                <c:pt idx="624">
                  <c:v>0.38546271770847113</c:v>
                </c:pt>
                <c:pt idx="625">
                  <c:v>0.38956378968075112</c:v>
                </c:pt>
                <c:pt idx="626">
                  <c:v>0.37999029483690749</c:v>
                </c:pt>
                <c:pt idx="627">
                  <c:v>0.34556690491013792</c:v>
                </c:pt>
                <c:pt idx="628">
                  <c:v>0.38935689020775227</c:v>
                </c:pt>
                <c:pt idx="629">
                  <c:v>0.44015428832444314</c:v>
                </c:pt>
                <c:pt idx="630">
                  <c:v>0.3930440093452528</c:v>
                </c:pt>
                <c:pt idx="631">
                  <c:v>0.43615028752330431</c:v>
                </c:pt>
                <c:pt idx="632">
                  <c:v>0.40035378916879671</c:v>
                </c:pt>
                <c:pt idx="633">
                  <c:v>0.47995528289709738</c:v>
                </c:pt>
                <c:pt idx="634">
                  <c:v>0.46129040825045797</c:v>
                </c:pt>
                <c:pt idx="635">
                  <c:v>0.4518457610675215</c:v>
                </c:pt>
                <c:pt idx="636">
                  <c:v>0.47592647367611662</c:v>
                </c:pt>
                <c:pt idx="637">
                  <c:v>0.48251679553782506</c:v>
                </c:pt>
                <c:pt idx="638">
                  <c:v>0.41826361517797145</c:v>
                </c:pt>
                <c:pt idx="639">
                  <c:v>0.45007422969049116</c:v>
                </c:pt>
                <c:pt idx="640">
                  <c:v>0.46237437299066253</c:v>
                </c:pt>
                <c:pt idx="641">
                  <c:v>0.46000882542799193</c:v>
                </c:pt>
                <c:pt idx="642">
                  <c:v>0.42525318590496458</c:v>
                </c:pt>
                <c:pt idx="643">
                  <c:v>0.41341970844983544</c:v>
                </c:pt>
                <c:pt idx="644">
                  <c:v>0.27411117061547774</c:v>
                </c:pt>
                <c:pt idx="645">
                  <c:v>0.28042561620961537</c:v>
                </c:pt>
                <c:pt idx="646">
                  <c:v>0.27511226003355416</c:v>
                </c:pt>
                <c:pt idx="647">
                  <c:v>0.27907140117425289</c:v>
                </c:pt>
                <c:pt idx="648">
                  <c:v>0.28550895003029059</c:v>
                </c:pt>
                <c:pt idx="649">
                  <c:v>0.26632452741444629</c:v>
                </c:pt>
                <c:pt idx="650">
                  <c:v>0.24034657719695074</c:v>
                </c:pt>
                <c:pt idx="651">
                  <c:v>0.24117412245498951</c:v>
                </c:pt>
                <c:pt idx="652">
                  <c:v>0.24792995086737527</c:v>
                </c:pt>
                <c:pt idx="653">
                  <c:v>0.35118784385911106</c:v>
                </c:pt>
                <c:pt idx="654">
                  <c:v>0.36179483528383621</c:v>
                </c:pt>
                <c:pt idx="655">
                  <c:v>0.36736225761753366</c:v>
                </c:pt>
                <c:pt idx="656">
                  <c:v>0.37323383199951748</c:v>
                </c:pt>
                <c:pt idx="657">
                  <c:v>0.44325158320233521</c:v>
                </c:pt>
                <c:pt idx="658">
                  <c:v>0.43126400288171929</c:v>
                </c:pt>
                <c:pt idx="659">
                  <c:v>0.51009401098874396</c:v>
                </c:pt>
                <c:pt idx="660">
                  <c:v>0.48432644263128438</c:v>
                </c:pt>
                <c:pt idx="661">
                  <c:v>0.50522731619230832</c:v>
                </c:pt>
                <c:pt idx="662">
                  <c:v>0.49601551000371708</c:v>
                </c:pt>
                <c:pt idx="663">
                  <c:v>0.49512661693805377</c:v>
                </c:pt>
                <c:pt idx="664">
                  <c:v>0.54165480571455871</c:v>
                </c:pt>
                <c:pt idx="665">
                  <c:v>0.66480693820176062</c:v>
                </c:pt>
                <c:pt idx="666">
                  <c:v>0.56715143117283251</c:v>
                </c:pt>
                <c:pt idx="667">
                  <c:v>0.56894285929674626</c:v>
                </c:pt>
                <c:pt idx="668">
                  <c:v>0.57165763495841992</c:v>
                </c:pt>
                <c:pt idx="669">
                  <c:v>0.56599920823094685</c:v>
                </c:pt>
                <c:pt idx="670">
                  <c:v>0.64512364149260593</c:v>
                </c:pt>
                <c:pt idx="671">
                  <c:v>0.65696378272064293</c:v>
                </c:pt>
                <c:pt idx="672">
                  <c:v>0.66049837409578294</c:v>
                </c:pt>
                <c:pt idx="673">
                  <c:v>0.649110638246296</c:v>
                </c:pt>
                <c:pt idx="674">
                  <c:v>0.64510237525491831</c:v>
                </c:pt>
                <c:pt idx="675">
                  <c:v>0.63278650225687361</c:v>
                </c:pt>
                <c:pt idx="676">
                  <c:v>0.60744965164164078</c:v>
                </c:pt>
                <c:pt idx="677">
                  <c:v>0.57380535286431245</c:v>
                </c:pt>
                <c:pt idx="678">
                  <c:v>0.55789625633879458</c:v>
                </c:pt>
                <c:pt idx="679">
                  <c:v>0.5513350993907179</c:v>
                </c:pt>
                <c:pt idx="680">
                  <c:v>0.58896672211117929</c:v>
                </c:pt>
                <c:pt idx="681">
                  <c:v>0.61010264216192989</c:v>
                </c:pt>
                <c:pt idx="682">
                  <c:v>0.61894134234730025</c:v>
                </c:pt>
                <c:pt idx="683">
                  <c:v>0.61189661540662055</c:v>
                </c:pt>
                <c:pt idx="684">
                  <c:v>0.29479169755383522</c:v>
                </c:pt>
                <c:pt idx="685">
                  <c:v>0.31326468193863266</c:v>
                </c:pt>
                <c:pt idx="686">
                  <c:v>0.25096701124013404</c:v>
                </c:pt>
                <c:pt idx="687">
                  <c:v>0.28717310163111659</c:v>
                </c:pt>
                <c:pt idx="688">
                  <c:v>0.30545425867633397</c:v>
                </c:pt>
                <c:pt idx="689">
                  <c:v>0.33142387102806126</c:v>
                </c:pt>
                <c:pt idx="690">
                  <c:v>0.31070445194927393</c:v>
                </c:pt>
                <c:pt idx="691">
                  <c:v>0.21768152075808048</c:v>
                </c:pt>
                <c:pt idx="692">
                  <c:v>0.3469175348748928</c:v>
                </c:pt>
                <c:pt idx="693">
                  <c:v>0.29699899965137078</c:v>
                </c:pt>
                <c:pt idx="694">
                  <c:v>0.29487197476757337</c:v>
                </c:pt>
                <c:pt idx="695">
                  <c:v>0.3254466245501999</c:v>
                </c:pt>
                <c:pt idx="696">
                  <c:v>0.31300054187007315</c:v>
                </c:pt>
                <c:pt idx="697">
                  <c:v>0.2621304760345482</c:v>
                </c:pt>
                <c:pt idx="698">
                  <c:v>0.24341837566559188</c:v>
                </c:pt>
                <c:pt idx="699">
                  <c:v>0.23340636314486635</c:v>
                </c:pt>
                <c:pt idx="700">
                  <c:v>0.23057724394479137</c:v>
                </c:pt>
                <c:pt idx="701">
                  <c:v>0.29028032666586695</c:v>
                </c:pt>
                <c:pt idx="702">
                  <c:v>0.31765641328382355</c:v>
                </c:pt>
                <c:pt idx="703">
                  <c:v>0.33498775564950473</c:v>
                </c:pt>
                <c:pt idx="704">
                  <c:v>0.3265745221589012</c:v>
                </c:pt>
                <c:pt idx="705">
                  <c:v>0.6623028657895067</c:v>
                </c:pt>
                <c:pt idx="706">
                  <c:v>0.65997461853320638</c:v>
                </c:pt>
                <c:pt idx="707">
                  <c:v>0.61092007693669703</c:v>
                </c:pt>
                <c:pt idx="708">
                  <c:v>0.61349732957321312</c:v>
                </c:pt>
                <c:pt idx="709">
                  <c:v>0.59427960295852089</c:v>
                </c:pt>
                <c:pt idx="710">
                  <c:v>0.59554334155277211</c:v>
                </c:pt>
                <c:pt idx="711">
                  <c:v>0.64180511120956785</c:v>
                </c:pt>
                <c:pt idx="712">
                  <c:v>0.66441546121681849</c:v>
                </c:pt>
                <c:pt idx="713">
                  <c:v>0.59078498293821669</c:v>
                </c:pt>
                <c:pt idx="714">
                  <c:v>0.62737071117807741</c:v>
                </c:pt>
                <c:pt idx="715">
                  <c:v>0.6190896538565851</c:v>
                </c:pt>
                <c:pt idx="716">
                  <c:v>0.51207340215724229</c:v>
                </c:pt>
                <c:pt idx="717">
                  <c:v>0.51461688071208767</c:v>
                </c:pt>
                <c:pt idx="718">
                  <c:v>0.6819708151878352</c:v>
                </c:pt>
                <c:pt idx="719">
                  <c:v>0.62296456015973534</c:v>
                </c:pt>
                <c:pt idx="720">
                  <c:v>0.63702250981136355</c:v>
                </c:pt>
                <c:pt idx="721">
                  <c:v>0.73197059459644231</c:v>
                </c:pt>
                <c:pt idx="722">
                  <c:v>0.72559279058424586</c:v>
                </c:pt>
                <c:pt idx="723">
                  <c:v>0.56296553290682672</c:v>
                </c:pt>
                <c:pt idx="724">
                  <c:v>0.54003823607814305</c:v>
                </c:pt>
                <c:pt idx="725">
                  <c:v>0.52530983293055034</c:v>
                </c:pt>
                <c:pt idx="726">
                  <c:v>0.57880885170041407</c:v>
                </c:pt>
                <c:pt idx="727">
                  <c:v>0.6144507752198487</c:v>
                </c:pt>
                <c:pt idx="728">
                  <c:v>0.60212300855676937</c:v>
                </c:pt>
                <c:pt idx="729">
                  <c:v>0.60217726378413861</c:v>
                </c:pt>
                <c:pt idx="730">
                  <c:v>0.60420673188035079</c:v>
                </c:pt>
                <c:pt idx="731">
                  <c:v>0.56573979046481659</c:v>
                </c:pt>
                <c:pt idx="732">
                  <c:v>0.56392039115047055</c:v>
                </c:pt>
                <c:pt idx="733">
                  <c:v>0.56197492309813502</c:v>
                </c:pt>
                <c:pt idx="734">
                  <c:v>0.58319085920653047</c:v>
                </c:pt>
                <c:pt idx="735">
                  <c:v>0.55062606483613141</c:v>
                </c:pt>
                <c:pt idx="736">
                  <c:v>0.56366188459036171</c:v>
                </c:pt>
                <c:pt idx="737">
                  <c:v>0.61288217495689434</c:v>
                </c:pt>
                <c:pt idx="738">
                  <c:v>0.66830915044832284</c:v>
                </c:pt>
                <c:pt idx="739">
                  <c:v>0.66091117564490498</c:v>
                </c:pt>
                <c:pt idx="740">
                  <c:v>0.68801836671200944</c:v>
                </c:pt>
                <c:pt idx="741">
                  <c:v>0.7087463536280606</c:v>
                </c:pt>
                <c:pt idx="742">
                  <c:v>0.69333340098887841</c:v>
                </c:pt>
                <c:pt idx="743">
                  <c:v>0.69373887469797513</c:v>
                </c:pt>
                <c:pt idx="744">
                  <c:v>0.75505139684125022</c:v>
                </c:pt>
                <c:pt idx="745">
                  <c:v>0.75922759733266076</c:v>
                </c:pt>
                <c:pt idx="746">
                  <c:v>0.76137291898833814</c:v>
                </c:pt>
                <c:pt idx="747">
                  <c:v>0.71445446723864203</c:v>
                </c:pt>
                <c:pt idx="748">
                  <c:v>0.66616806293665287</c:v>
                </c:pt>
                <c:pt idx="749">
                  <c:v>0.66617809658421523</c:v>
                </c:pt>
                <c:pt idx="750">
                  <c:v>0.68960569088343282</c:v>
                </c:pt>
                <c:pt idx="751">
                  <c:v>0.70527191192966743</c:v>
                </c:pt>
                <c:pt idx="752">
                  <c:v>0.74599209458450766</c:v>
                </c:pt>
                <c:pt idx="753">
                  <c:v>0.72470910827606194</c:v>
                </c:pt>
                <c:pt idx="754">
                  <c:v>0.75271698123265784</c:v>
                </c:pt>
                <c:pt idx="755">
                  <c:v>0.77845099699206366</c:v>
                </c:pt>
                <c:pt idx="756">
                  <c:v>0.80598825044226519</c:v>
                </c:pt>
                <c:pt idx="757">
                  <c:v>0.80707857667635707</c:v>
                </c:pt>
                <c:pt idx="758">
                  <c:v>0.82116075922068321</c:v>
                </c:pt>
                <c:pt idx="759">
                  <c:v>0.7516634839799996</c:v>
                </c:pt>
                <c:pt idx="760">
                  <c:v>0.81739240474535635</c:v>
                </c:pt>
                <c:pt idx="761">
                  <c:v>0.78348486120161165</c:v>
                </c:pt>
                <c:pt idx="762">
                  <c:v>0.73335472743683616</c:v>
                </c:pt>
                <c:pt idx="763">
                  <c:v>0.75096368533939695</c:v>
                </c:pt>
                <c:pt idx="764">
                  <c:v>0.70663516916802405</c:v>
                </c:pt>
                <c:pt idx="765">
                  <c:v>0.64832112593555447</c:v>
                </c:pt>
                <c:pt idx="766">
                  <c:v>0.67460879016192699</c:v>
                </c:pt>
                <c:pt idx="767">
                  <c:v>0.62890683109606993</c:v>
                </c:pt>
                <c:pt idx="768">
                  <c:v>0.62343590779091052</c:v>
                </c:pt>
                <c:pt idx="769">
                  <c:v>0.55156533406253427</c:v>
                </c:pt>
                <c:pt idx="770">
                  <c:v>0.55270270893402851</c:v>
                </c:pt>
                <c:pt idx="771">
                  <c:v>0.49836924312080755</c:v>
                </c:pt>
                <c:pt idx="772">
                  <c:v>0.47779109463238917</c:v>
                </c:pt>
                <c:pt idx="773">
                  <c:v>0.44951331831445307</c:v>
                </c:pt>
                <c:pt idx="774">
                  <c:v>0.48481616817486689</c:v>
                </c:pt>
                <c:pt idx="775">
                  <c:v>0.4386287389303582</c:v>
                </c:pt>
                <c:pt idx="776">
                  <c:v>0.32186060399420086</c:v>
                </c:pt>
                <c:pt idx="777">
                  <c:v>0.45061775515417635</c:v>
                </c:pt>
                <c:pt idx="778">
                  <c:v>0.45012570956390918</c:v>
                </c:pt>
                <c:pt idx="779">
                  <c:v>0.45912295333324238</c:v>
                </c:pt>
                <c:pt idx="780">
                  <c:v>0.53023547932787829</c:v>
                </c:pt>
                <c:pt idx="781">
                  <c:v>0.49003499703499848</c:v>
                </c:pt>
                <c:pt idx="782">
                  <c:v>0.49441207484671201</c:v>
                </c:pt>
                <c:pt idx="783">
                  <c:v>0.48255228070162604</c:v>
                </c:pt>
                <c:pt idx="784">
                  <c:v>0.46680296037869778</c:v>
                </c:pt>
                <c:pt idx="785">
                  <c:v>0.49160978142228456</c:v>
                </c:pt>
                <c:pt idx="786">
                  <c:v>0.52067593817538727</c:v>
                </c:pt>
                <c:pt idx="787">
                  <c:v>0.46066372523075433</c:v>
                </c:pt>
                <c:pt idx="788">
                  <c:v>0.53421568033946587</c:v>
                </c:pt>
                <c:pt idx="789">
                  <c:v>0.559191893991832</c:v>
                </c:pt>
                <c:pt idx="790">
                  <c:v>0.68109551064886387</c:v>
                </c:pt>
                <c:pt idx="791">
                  <c:v>0.67967559208131867</c:v>
                </c:pt>
                <c:pt idx="792">
                  <c:v>0.6630301395159296</c:v>
                </c:pt>
                <c:pt idx="793">
                  <c:v>0.67498746584698344</c:v>
                </c:pt>
                <c:pt idx="794">
                  <c:v>0.69588523227821464</c:v>
                </c:pt>
                <c:pt idx="795">
                  <c:v>0.67877709194752656</c:v>
                </c:pt>
                <c:pt idx="796">
                  <c:v>0.7229868243094113</c:v>
                </c:pt>
                <c:pt idx="797">
                  <c:v>0.75484211772790288</c:v>
                </c:pt>
                <c:pt idx="798">
                  <c:v>0.73604034807007823</c:v>
                </c:pt>
                <c:pt idx="799">
                  <c:v>0.75991579994306291</c:v>
                </c:pt>
                <c:pt idx="800">
                  <c:v>0.76307934502184593</c:v>
                </c:pt>
                <c:pt idx="801">
                  <c:v>0.71533559517668399</c:v>
                </c:pt>
                <c:pt idx="802">
                  <c:v>0.73171343380412535</c:v>
                </c:pt>
                <c:pt idx="803">
                  <c:v>0.77145109736382989</c:v>
                </c:pt>
                <c:pt idx="804">
                  <c:v>0.7896215887269129</c:v>
                </c:pt>
                <c:pt idx="805">
                  <c:v>0.83461393107789272</c:v>
                </c:pt>
                <c:pt idx="806">
                  <c:v>0.85601395551800519</c:v>
                </c:pt>
                <c:pt idx="807">
                  <c:v>0.85455402849253048</c:v>
                </c:pt>
                <c:pt idx="808">
                  <c:v>0.88364260145238671</c:v>
                </c:pt>
                <c:pt idx="809">
                  <c:v>0.89055118980822268</c:v>
                </c:pt>
                <c:pt idx="810">
                  <c:v>0.87876704108300219</c:v>
                </c:pt>
                <c:pt idx="811">
                  <c:v>0.77729263730271847</c:v>
                </c:pt>
                <c:pt idx="812">
                  <c:v>0.75879820738639181</c:v>
                </c:pt>
                <c:pt idx="813">
                  <c:v>0.73981288118378774</c:v>
                </c:pt>
                <c:pt idx="814">
                  <c:v>0.74983551832837936</c:v>
                </c:pt>
                <c:pt idx="815">
                  <c:v>0.74177509669664321</c:v>
                </c:pt>
                <c:pt idx="816">
                  <c:v>0.74438978660692801</c:v>
                </c:pt>
                <c:pt idx="817">
                  <c:v>0.87116394219428728</c:v>
                </c:pt>
                <c:pt idx="818">
                  <c:v>0.85618775738404274</c:v>
                </c:pt>
                <c:pt idx="819">
                  <c:v>0.85613836262205256</c:v>
                </c:pt>
                <c:pt idx="820">
                  <c:v>0.80669441181721779</c:v>
                </c:pt>
                <c:pt idx="821">
                  <c:v>0.80062464404841138</c:v>
                </c:pt>
                <c:pt idx="822">
                  <c:v>0.80086586691641559</c:v>
                </c:pt>
                <c:pt idx="823">
                  <c:v>0.81062012519017368</c:v>
                </c:pt>
                <c:pt idx="824">
                  <c:v>0.77319497896481493</c:v>
                </c:pt>
                <c:pt idx="825">
                  <c:v>0.73127028201545829</c:v>
                </c:pt>
                <c:pt idx="826">
                  <c:v>0.7352456724850791</c:v>
                </c:pt>
                <c:pt idx="827">
                  <c:v>0.74496747789241324</c:v>
                </c:pt>
                <c:pt idx="828">
                  <c:v>0.74704288103426342</c:v>
                </c:pt>
                <c:pt idx="829">
                  <c:v>0.72143132811092214</c:v>
                </c:pt>
                <c:pt idx="830">
                  <c:v>0.68305159070233978</c:v>
                </c:pt>
                <c:pt idx="831">
                  <c:v>0.69250270352393317</c:v>
                </c:pt>
                <c:pt idx="832">
                  <c:v>0.74040437676325721</c:v>
                </c:pt>
                <c:pt idx="833">
                  <c:v>0.74646165141120713</c:v>
                </c:pt>
                <c:pt idx="834">
                  <c:v>0.73871813612467008</c:v>
                </c:pt>
                <c:pt idx="835">
                  <c:v>0.76604175063971647</c:v>
                </c:pt>
                <c:pt idx="836">
                  <c:v>0.75238672872948509</c:v>
                </c:pt>
                <c:pt idx="837">
                  <c:v>0.75434500881272493</c:v>
                </c:pt>
                <c:pt idx="838">
                  <c:v>0.68045353144828191</c:v>
                </c:pt>
                <c:pt idx="839">
                  <c:v>0.68195759042182713</c:v>
                </c:pt>
                <c:pt idx="840">
                  <c:v>0.67354770191107038</c:v>
                </c:pt>
                <c:pt idx="841">
                  <c:v>0.70332840792555285</c:v>
                </c:pt>
              </c:numCache>
            </c:numRef>
          </c:val>
          <c:smooth val="0"/>
          <c:extLst>
            <c:ext xmlns:c16="http://schemas.microsoft.com/office/drawing/2014/chart" uri="{C3380CC4-5D6E-409C-BE32-E72D297353CC}">
              <c16:uniqueId val="{00000001-BE6E-4FC2-AE19-66A369A2388E}"/>
            </c:ext>
          </c:extLst>
        </c:ser>
        <c:ser>
          <c:idx val="0"/>
          <c:order val="1"/>
          <c:tx>
            <c:strRef>
              <c:f>'BTC(Daily)'!$N$1</c:f>
              <c:strCache>
                <c:ptCount val="1"/>
                <c:pt idx="0">
                  <c:v>3 Month correl</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'BTC(Daily)'!$N$2:$N$10000</c:f>
              <c:numCache>
                <c:formatCode>General</c:formatCode>
                <c:ptCount val="9999"/>
                <c:pt idx="59" formatCode="0.000">
                  <c:v>0.47974510096451173</c:v>
                </c:pt>
                <c:pt idx="60" formatCode="0.000">
                  <c:v>0.48524268507455875</c:v>
                </c:pt>
                <c:pt idx="61" formatCode="0.000">
                  <c:v>0.48551621136261458</c:v>
                </c:pt>
                <c:pt idx="62" formatCode="0.000">
                  <c:v>0.4873041706849518</c:v>
                </c:pt>
                <c:pt idx="63" formatCode="0.000">
                  <c:v>0.4940857144420851</c:v>
                </c:pt>
                <c:pt idx="64" formatCode="0.000">
                  <c:v>0.4955833722481271</c:v>
                </c:pt>
                <c:pt idx="65" formatCode="0.000">
                  <c:v>0.50371928429098078</c:v>
                </c:pt>
                <c:pt idx="66" formatCode="0.000">
                  <c:v>0.50094993366536722</c:v>
                </c:pt>
                <c:pt idx="67" formatCode="0.000">
                  <c:v>0.48949671978802833</c:v>
                </c:pt>
                <c:pt idx="68" formatCode="0.000">
                  <c:v>0.49708203880446827</c:v>
                </c:pt>
                <c:pt idx="69" formatCode="0.000">
                  <c:v>0.48206660180653821</c:v>
                </c:pt>
                <c:pt idx="70" formatCode="0.000">
                  <c:v>0.4806750290893213</c:v>
                </c:pt>
                <c:pt idx="71" formatCode="0.000">
                  <c:v>0.52261216654764509</c:v>
                </c:pt>
                <c:pt idx="72" formatCode="0.000">
                  <c:v>0.49643268013630948</c:v>
                </c:pt>
                <c:pt idx="73" formatCode="0.000">
                  <c:v>0.49922044150203393</c:v>
                </c:pt>
                <c:pt idx="74" formatCode="0.000">
                  <c:v>0.49712693802535551</c:v>
                </c:pt>
                <c:pt idx="75" formatCode="0.000">
                  <c:v>0.48474109793934211</c:v>
                </c:pt>
                <c:pt idx="76" formatCode="0.000">
                  <c:v>0.50520967657446869</c:v>
                </c:pt>
                <c:pt idx="77" formatCode="0.000">
                  <c:v>0.51047036598266382</c:v>
                </c:pt>
                <c:pt idx="78" formatCode="0.000">
                  <c:v>0.51672427869349025</c:v>
                </c:pt>
                <c:pt idx="79" formatCode="0.000">
                  <c:v>0.5791521438112428</c:v>
                </c:pt>
                <c:pt idx="80" formatCode="0.000">
                  <c:v>0.57939747119514373</c:v>
                </c:pt>
                <c:pt idx="81" formatCode="0.000">
                  <c:v>0.57483009871041513</c:v>
                </c:pt>
                <c:pt idx="82" formatCode="0.000">
                  <c:v>0.59529733350813918</c:v>
                </c:pt>
                <c:pt idx="83" formatCode="0.000">
                  <c:v>0.59518142960284648</c:v>
                </c:pt>
                <c:pt idx="84" formatCode="0.000">
                  <c:v>0.58004508217849282</c:v>
                </c:pt>
                <c:pt idx="85" formatCode="0.000">
                  <c:v>0.58018254948819503</c:v>
                </c:pt>
                <c:pt idx="86" formatCode="0.000">
                  <c:v>0.55648264487684562</c:v>
                </c:pt>
                <c:pt idx="87" formatCode="0.000">
                  <c:v>0.55040853782720101</c:v>
                </c:pt>
                <c:pt idx="88" formatCode="0.000">
                  <c:v>0.53553668118905606</c:v>
                </c:pt>
                <c:pt idx="89" formatCode="0.000">
                  <c:v>0.53843678534977346</c:v>
                </c:pt>
                <c:pt idx="90" formatCode="0.000">
                  <c:v>0.57340808731091131</c:v>
                </c:pt>
                <c:pt idx="91" formatCode="0.000">
                  <c:v>0.57495046732196831</c:v>
                </c:pt>
                <c:pt idx="92" formatCode="0.000">
                  <c:v>0.57501515625299882</c:v>
                </c:pt>
                <c:pt idx="93" formatCode="0.000">
                  <c:v>0.55795587503673705</c:v>
                </c:pt>
                <c:pt idx="94" formatCode="0.000">
                  <c:v>0.56405338914210579</c:v>
                </c:pt>
                <c:pt idx="95" formatCode="0.000">
                  <c:v>0.57018387086346389</c:v>
                </c:pt>
                <c:pt idx="96" formatCode="0.000">
                  <c:v>0.57807512019859919</c:v>
                </c:pt>
                <c:pt idx="97" formatCode="0.000">
                  <c:v>0.57354825090522565</c:v>
                </c:pt>
                <c:pt idx="98" formatCode="0.000">
                  <c:v>0.60535642505308673</c:v>
                </c:pt>
                <c:pt idx="99" formatCode="0.000">
                  <c:v>0.61040019240004151</c:v>
                </c:pt>
                <c:pt idx="100" formatCode="0.000">
                  <c:v>0.62440671155777849</c:v>
                </c:pt>
                <c:pt idx="101" formatCode="0.000">
                  <c:v>0.63482766441821969</c:v>
                </c:pt>
                <c:pt idx="102" formatCode="0.000">
                  <c:v>0.63576750410849037</c:v>
                </c:pt>
                <c:pt idx="103" formatCode="0.000">
                  <c:v>0.61686420051250423</c:v>
                </c:pt>
                <c:pt idx="104" formatCode="0.000">
                  <c:v>0.62580555975621377</c:v>
                </c:pt>
                <c:pt idx="105" formatCode="0.000">
                  <c:v>0.62202893414144489</c:v>
                </c:pt>
                <c:pt idx="106" formatCode="0.000">
                  <c:v>0.61859001997092211</c:v>
                </c:pt>
                <c:pt idx="107" formatCode="0.000">
                  <c:v>0.62595253756317037</c:v>
                </c:pt>
                <c:pt idx="108" formatCode="0.000">
                  <c:v>0.63272779649176203</c:v>
                </c:pt>
                <c:pt idx="109" formatCode="0.000">
                  <c:v>0.63205638533071939</c:v>
                </c:pt>
                <c:pt idx="110" formatCode="0.000">
                  <c:v>0.6363033821951366</c:v>
                </c:pt>
                <c:pt idx="111" formatCode="0.000">
                  <c:v>0.6220750067034303</c:v>
                </c:pt>
                <c:pt idx="112" formatCode="0.000">
                  <c:v>0.61976854593172714</c:v>
                </c:pt>
                <c:pt idx="113" formatCode="0.000">
                  <c:v>0.57688280995909536</c:v>
                </c:pt>
                <c:pt idx="114" formatCode="0.000">
                  <c:v>0.57515841086903097</c:v>
                </c:pt>
                <c:pt idx="115" formatCode="0.000">
                  <c:v>0.57404856570057117</c:v>
                </c:pt>
                <c:pt idx="116" formatCode="0.000">
                  <c:v>0.56364180087502114</c:v>
                </c:pt>
                <c:pt idx="117" formatCode="0.000">
                  <c:v>0.55997825975057858</c:v>
                </c:pt>
                <c:pt idx="118" formatCode="0.000">
                  <c:v>0.56251970004334384</c:v>
                </c:pt>
                <c:pt idx="119" formatCode="0.000">
                  <c:v>0.59521466219970109</c:v>
                </c:pt>
                <c:pt idx="120" formatCode="0.000">
                  <c:v>0.58791345109653403</c:v>
                </c:pt>
                <c:pt idx="121" formatCode="0.000">
                  <c:v>0.59528960282935317</c:v>
                </c:pt>
                <c:pt idx="122" formatCode="0.000">
                  <c:v>0.60557897399374638</c:v>
                </c:pt>
                <c:pt idx="123" formatCode="0.000">
                  <c:v>0.59807603197329995</c:v>
                </c:pt>
                <c:pt idx="124" formatCode="0.000">
                  <c:v>0.61040483196219575</c:v>
                </c:pt>
                <c:pt idx="125" formatCode="0.000">
                  <c:v>0.61343891359508418</c:v>
                </c:pt>
                <c:pt idx="126" formatCode="0.000">
                  <c:v>0.6193965495117687</c:v>
                </c:pt>
                <c:pt idx="127" formatCode="0.000">
                  <c:v>0.613079990424647</c:v>
                </c:pt>
                <c:pt idx="128" formatCode="0.000">
                  <c:v>0.60736260188130164</c:v>
                </c:pt>
                <c:pt idx="129" formatCode="0.000">
                  <c:v>0.62129906316197636</c:v>
                </c:pt>
                <c:pt idx="130" formatCode="0.000">
                  <c:v>0.61272912103254229</c:v>
                </c:pt>
                <c:pt idx="131" formatCode="0.000">
                  <c:v>0.62094503896898789</c:v>
                </c:pt>
                <c:pt idx="132" formatCode="0.000">
                  <c:v>0.5814149703860908</c:v>
                </c:pt>
                <c:pt idx="133" formatCode="0.000">
                  <c:v>0.64131960172355429</c:v>
                </c:pt>
                <c:pt idx="134" formatCode="0.000">
                  <c:v>0.63986206116090083</c:v>
                </c:pt>
                <c:pt idx="135" formatCode="0.000">
                  <c:v>0.63770204669526243</c:v>
                </c:pt>
                <c:pt idx="136" formatCode="0.000">
                  <c:v>0.64982254500076941</c:v>
                </c:pt>
                <c:pt idx="137" formatCode="0.000">
                  <c:v>0.66460955573477454</c:v>
                </c:pt>
                <c:pt idx="138" formatCode="0.000">
                  <c:v>0.66275703360587068</c:v>
                </c:pt>
                <c:pt idx="139" formatCode="0.000">
                  <c:v>0.65716827449188953</c:v>
                </c:pt>
                <c:pt idx="140" formatCode="0.000">
                  <c:v>0.63870724880344221</c:v>
                </c:pt>
                <c:pt idx="141" formatCode="0.000">
                  <c:v>0.64176314493021214</c:v>
                </c:pt>
                <c:pt idx="142" formatCode="0.000">
                  <c:v>0.60928614595057573</c:v>
                </c:pt>
                <c:pt idx="143" formatCode="0.000">
                  <c:v>0.60632293367019341</c:v>
                </c:pt>
                <c:pt idx="144" formatCode="0.000">
                  <c:v>0.61275725490813537</c:v>
                </c:pt>
                <c:pt idx="145" formatCode="0.000">
                  <c:v>0.63880218976791603</c:v>
                </c:pt>
                <c:pt idx="146" formatCode="0.000">
                  <c:v>0.64044207888078997</c:v>
                </c:pt>
                <c:pt idx="147" formatCode="0.000">
                  <c:v>0.630927253294574</c:v>
                </c:pt>
                <c:pt idx="148" formatCode="0.000">
                  <c:v>0.6220968627664305</c:v>
                </c:pt>
                <c:pt idx="149" formatCode="0.000">
                  <c:v>0.61990920955687567</c:v>
                </c:pt>
                <c:pt idx="150" formatCode="0.000">
                  <c:v>0.61884841741293606</c:v>
                </c:pt>
                <c:pt idx="151" formatCode="0.000">
                  <c:v>0.610813730321493</c:v>
                </c:pt>
                <c:pt idx="152" formatCode="0.000">
                  <c:v>0.61104786353679785</c:v>
                </c:pt>
                <c:pt idx="153" formatCode="0.000">
                  <c:v>0.63872722805897209</c:v>
                </c:pt>
                <c:pt idx="154" formatCode="0.000">
                  <c:v>0.64672357121375268</c:v>
                </c:pt>
                <c:pt idx="155" formatCode="0.000">
                  <c:v>0.64399123613438036</c:v>
                </c:pt>
                <c:pt idx="156" formatCode="0.000">
                  <c:v>0.63601264804558011</c:v>
                </c:pt>
                <c:pt idx="157" formatCode="0.000">
                  <c:v>0.65095988828129192</c:v>
                </c:pt>
                <c:pt idx="158" formatCode="0.000">
                  <c:v>0.65936143398215941</c:v>
                </c:pt>
                <c:pt idx="159" formatCode="0.000">
                  <c:v>0.67154340691990311</c:v>
                </c:pt>
                <c:pt idx="160" formatCode="0.000">
                  <c:v>0.67251944127755547</c:v>
                </c:pt>
                <c:pt idx="161" formatCode="0.000">
                  <c:v>0.65127194835425828</c:v>
                </c:pt>
                <c:pt idx="162" formatCode="0.000">
                  <c:v>0.63971663215475072</c:v>
                </c:pt>
                <c:pt idx="163" formatCode="0.000">
                  <c:v>0.65168688117083706</c:v>
                </c:pt>
                <c:pt idx="164" formatCode="0.000">
                  <c:v>0.6480452946056996</c:v>
                </c:pt>
                <c:pt idx="165" formatCode="0.000">
                  <c:v>0.61138173487097747</c:v>
                </c:pt>
                <c:pt idx="166" formatCode="0.000">
                  <c:v>0.61346937658013212</c:v>
                </c:pt>
                <c:pt idx="167" formatCode="0.000">
                  <c:v>0.63587610272341366</c:v>
                </c:pt>
                <c:pt idx="168" formatCode="0.000">
                  <c:v>0.63374131061662775</c:v>
                </c:pt>
                <c:pt idx="169" formatCode="0.000">
                  <c:v>0.6340216128525421</c:v>
                </c:pt>
                <c:pt idx="170" formatCode="0.000">
                  <c:v>0.63377372207333016</c:v>
                </c:pt>
                <c:pt idx="171" formatCode="0.000">
                  <c:v>0.62561354475387931</c:v>
                </c:pt>
                <c:pt idx="172" formatCode="0.000">
                  <c:v>0.6424566199110775</c:v>
                </c:pt>
                <c:pt idx="173" formatCode="0.000">
                  <c:v>0.65015696245789423</c:v>
                </c:pt>
                <c:pt idx="174" formatCode="0.000">
                  <c:v>0.65454204936860083</c:v>
                </c:pt>
                <c:pt idx="175" formatCode="0.000">
                  <c:v>0.65783420597784714</c:v>
                </c:pt>
                <c:pt idx="176" formatCode="0.000">
                  <c:v>0.65337383060890408</c:v>
                </c:pt>
                <c:pt idx="177" formatCode="0.000">
                  <c:v>0.66035277043882301</c:v>
                </c:pt>
                <c:pt idx="178" formatCode="0.000">
                  <c:v>0.65535829298624781</c:v>
                </c:pt>
                <c:pt idx="179" formatCode="0.000">
                  <c:v>0.67706364751476178</c:v>
                </c:pt>
                <c:pt idx="180" formatCode="0.000">
                  <c:v>0.70263360165055178</c:v>
                </c:pt>
                <c:pt idx="181" formatCode="0.000">
                  <c:v>0.70781871741578584</c:v>
                </c:pt>
                <c:pt idx="182" formatCode="0.000">
                  <c:v>0.70192255493705491</c:v>
                </c:pt>
                <c:pt idx="183" formatCode="0.000">
                  <c:v>0.69653455186541113</c:v>
                </c:pt>
                <c:pt idx="184" formatCode="0.000">
                  <c:v>0.70087069467265994</c:v>
                </c:pt>
                <c:pt idx="185" formatCode="0.000">
                  <c:v>0.71263681117748734</c:v>
                </c:pt>
                <c:pt idx="186" formatCode="0.000">
                  <c:v>0.71142575544275299</c:v>
                </c:pt>
                <c:pt idx="187" formatCode="0.000">
                  <c:v>0.7067975410234395</c:v>
                </c:pt>
                <c:pt idx="188" formatCode="0.000">
                  <c:v>0.70628421072245906</c:v>
                </c:pt>
                <c:pt idx="189" formatCode="0.000">
                  <c:v>0.71780587367635651</c:v>
                </c:pt>
                <c:pt idx="190" formatCode="0.000">
                  <c:v>0.68582172740916503</c:v>
                </c:pt>
                <c:pt idx="191" formatCode="0.000">
                  <c:v>0.69048358860400372</c:v>
                </c:pt>
                <c:pt idx="192" formatCode="0.000">
                  <c:v>0.68343393536502262</c:v>
                </c:pt>
                <c:pt idx="193" formatCode="0.000">
                  <c:v>0.67871218599955008</c:v>
                </c:pt>
                <c:pt idx="194" formatCode="0.000">
                  <c:v>0.67066469847394372</c:v>
                </c:pt>
                <c:pt idx="195" formatCode="0.000">
                  <c:v>0.66797872173478823</c:v>
                </c:pt>
                <c:pt idx="196" formatCode="0.000">
                  <c:v>0.70482342091674444</c:v>
                </c:pt>
                <c:pt idx="197" formatCode="0.000">
                  <c:v>0.70635629850733983</c:v>
                </c:pt>
                <c:pt idx="198" formatCode="0.000">
                  <c:v>0.69785511961497326</c:v>
                </c:pt>
                <c:pt idx="199" formatCode="0.000">
                  <c:v>0.68882475173031654</c:v>
                </c:pt>
                <c:pt idx="200" formatCode="0.000">
                  <c:v>0.67692201549251241</c:v>
                </c:pt>
                <c:pt idx="201" formatCode="0.000">
                  <c:v>0.69507098042181459</c:v>
                </c:pt>
                <c:pt idx="202" formatCode="0.000">
                  <c:v>0.69284703746107268</c:v>
                </c:pt>
                <c:pt idx="203" formatCode="0.000">
                  <c:v>0.69440177639192346</c:v>
                </c:pt>
                <c:pt idx="204" formatCode="0.000">
                  <c:v>0.70376969599106209</c:v>
                </c:pt>
                <c:pt idx="205" formatCode="0.000">
                  <c:v>0.69841671977755393</c:v>
                </c:pt>
                <c:pt idx="206" formatCode="0.000">
                  <c:v>0.71420235434920576</c:v>
                </c:pt>
                <c:pt idx="207" formatCode="0.000">
                  <c:v>0.72835289359216271</c:v>
                </c:pt>
                <c:pt idx="208" formatCode="0.000">
                  <c:v>0.73069007298689792</c:v>
                </c:pt>
                <c:pt idx="209" formatCode="0.000">
                  <c:v>0.73176503356844935</c:v>
                </c:pt>
                <c:pt idx="210" formatCode="0.000">
                  <c:v>0.73561117073211135</c:v>
                </c:pt>
                <c:pt idx="211" formatCode="0.000">
                  <c:v>0.73848261825195627</c:v>
                </c:pt>
                <c:pt idx="212" formatCode="0.000">
                  <c:v>0.74955405490252935</c:v>
                </c:pt>
                <c:pt idx="213" formatCode="0.000">
                  <c:v>0.75933737275126867</c:v>
                </c:pt>
                <c:pt idx="214" formatCode="0.000">
                  <c:v>0.7504303909966763</c:v>
                </c:pt>
                <c:pt idx="215" formatCode="0.000">
                  <c:v>0.76041943283940006</c:v>
                </c:pt>
                <c:pt idx="216" formatCode="0.000">
                  <c:v>0.75807547757189508</c:v>
                </c:pt>
                <c:pt idx="217" formatCode="0.000">
                  <c:v>0.76358938060849346</c:v>
                </c:pt>
                <c:pt idx="218" formatCode="0.000">
                  <c:v>0.76426559462606414</c:v>
                </c:pt>
                <c:pt idx="219" formatCode="0.000">
                  <c:v>0.7688234207670912</c:v>
                </c:pt>
                <c:pt idx="220" formatCode="0.000">
                  <c:v>0.75546396960249074</c:v>
                </c:pt>
                <c:pt idx="221" formatCode="0.000">
                  <c:v>0.77176728555995611</c:v>
                </c:pt>
                <c:pt idx="222" formatCode="0.000">
                  <c:v>0.78983129981945721</c:v>
                </c:pt>
                <c:pt idx="223" formatCode="0.000">
                  <c:v>0.79011863789446546</c:v>
                </c:pt>
                <c:pt idx="224" formatCode="0.000">
                  <c:v>0.78300190804409231</c:v>
                </c:pt>
                <c:pt idx="225" formatCode="0.000">
                  <c:v>0.80172627787395678</c:v>
                </c:pt>
                <c:pt idx="226" formatCode="0.000">
                  <c:v>0.82751855560237852</c:v>
                </c:pt>
                <c:pt idx="227" formatCode="0.000">
                  <c:v>0.82808751493610855</c:v>
                </c:pt>
                <c:pt idx="228" formatCode="0.000">
                  <c:v>0.83725791548668271</c:v>
                </c:pt>
                <c:pt idx="229" formatCode="0.000">
                  <c:v>0.83517118291037018</c:v>
                </c:pt>
                <c:pt idx="230" formatCode="0.000">
                  <c:v>0.82745084103996946</c:v>
                </c:pt>
                <c:pt idx="231" formatCode="0.000">
                  <c:v>0.81475805926053546</c:v>
                </c:pt>
                <c:pt idx="232" formatCode="0.000">
                  <c:v>0.81569169650903817</c:v>
                </c:pt>
                <c:pt idx="233" formatCode="0.000">
                  <c:v>0.81453363546856739</c:v>
                </c:pt>
                <c:pt idx="234" formatCode="0.000">
                  <c:v>0.81197206638063346</c:v>
                </c:pt>
                <c:pt idx="235" formatCode="0.000">
                  <c:v>0.81650043597608746</c:v>
                </c:pt>
                <c:pt idx="236" formatCode="0.000">
                  <c:v>0.81297213503007126</c:v>
                </c:pt>
                <c:pt idx="237" formatCode="0.000">
                  <c:v>0.81942652940917371</c:v>
                </c:pt>
                <c:pt idx="238" formatCode="0.000">
                  <c:v>0.81247547555879396</c:v>
                </c:pt>
                <c:pt idx="239" formatCode="0.000">
                  <c:v>0.82172103220908732</c:v>
                </c:pt>
                <c:pt idx="240" formatCode="0.000">
                  <c:v>0.81392643578922752</c:v>
                </c:pt>
                <c:pt idx="241" formatCode="0.000">
                  <c:v>0.82096838110612103</c:v>
                </c:pt>
                <c:pt idx="242" formatCode="0.000">
                  <c:v>0.82040855008585278</c:v>
                </c:pt>
                <c:pt idx="243" formatCode="0.000">
                  <c:v>0.81918298935338985</c:v>
                </c:pt>
                <c:pt idx="244" formatCode="0.000">
                  <c:v>0.82061230508690752</c:v>
                </c:pt>
                <c:pt idx="245" formatCode="0.000">
                  <c:v>0.81825746588946136</c:v>
                </c:pt>
                <c:pt idx="246" formatCode="0.000">
                  <c:v>0.81235970717978701</c:v>
                </c:pt>
                <c:pt idx="247" formatCode="0.000">
                  <c:v>0.8112597521329753</c:v>
                </c:pt>
                <c:pt idx="248" formatCode="0.000">
                  <c:v>0.82088719545134803</c:v>
                </c:pt>
                <c:pt idx="249" formatCode="0.000">
                  <c:v>0.82407522779349041</c:v>
                </c:pt>
                <c:pt idx="250" formatCode="0.000">
                  <c:v>0.82598081920353783</c:v>
                </c:pt>
                <c:pt idx="251" formatCode="0.000">
                  <c:v>0.82928886915449984</c:v>
                </c:pt>
                <c:pt idx="252" formatCode="0.000">
                  <c:v>0.82407701998952143</c:v>
                </c:pt>
                <c:pt idx="253" formatCode="0.000">
                  <c:v>0.82522223480290091</c:v>
                </c:pt>
                <c:pt idx="254" formatCode="0.000">
                  <c:v>0.82647705251852843</c:v>
                </c:pt>
                <c:pt idx="255" formatCode="0.000">
                  <c:v>0.82284751333506645</c:v>
                </c:pt>
                <c:pt idx="256" formatCode="0.000">
                  <c:v>0.82867530948056201</c:v>
                </c:pt>
                <c:pt idx="257" formatCode="0.000">
                  <c:v>0.80639127414202527</c:v>
                </c:pt>
                <c:pt idx="258" formatCode="0.000">
                  <c:v>0.80577395233971127</c:v>
                </c:pt>
                <c:pt idx="259" formatCode="0.000">
                  <c:v>0.8104530432273126</c:v>
                </c:pt>
                <c:pt idx="260" formatCode="0.000">
                  <c:v>0.81284951668400307</c:v>
                </c:pt>
                <c:pt idx="261" formatCode="0.000">
                  <c:v>0.8249967657135433</c:v>
                </c:pt>
                <c:pt idx="262" formatCode="0.000">
                  <c:v>0.81140162797264703</c:v>
                </c:pt>
                <c:pt idx="263" formatCode="0.000">
                  <c:v>0.81790772792816036</c:v>
                </c:pt>
                <c:pt idx="264" formatCode="0.000">
                  <c:v>0.82173929778477317</c:v>
                </c:pt>
                <c:pt idx="265" formatCode="0.000">
                  <c:v>0.79656521383516399</c:v>
                </c:pt>
                <c:pt idx="266" formatCode="0.000">
                  <c:v>0.79154262080477222</c:v>
                </c:pt>
                <c:pt idx="267" formatCode="0.000">
                  <c:v>0.7955713606435757</c:v>
                </c:pt>
                <c:pt idx="268" formatCode="0.000">
                  <c:v>0.80537194307186644</c:v>
                </c:pt>
                <c:pt idx="269" formatCode="0.000">
                  <c:v>0.7958692975820042</c:v>
                </c:pt>
                <c:pt idx="270" formatCode="0.000">
                  <c:v>0.836215968793249</c:v>
                </c:pt>
                <c:pt idx="271" formatCode="0.000">
                  <c:v>0.78456759907273832</c:v>
                </c:pt>
                <c:pt idx="272" formatCode="0.000">
                  <c:v>0.76471505464220579</c:v>
                </c:pt>
                <c:pt idx="273" formatCode="0.000">
                  <c:v>0.75369735481363742</c:v>
                </c:pt>
                <c:pt idx="274" formatCode="0.000">
                  <c:v>0.71965532638563756</c:v>
                </c:pt>
                <c:pt idx="275" formatCode="0.000">
                  <c:v>0.70116167460553847</c:v>
                </c:pt>
                <c:pt idx="276" formatCode="0.000">
                  <c:v>0.69070315451831399</c:v>
                </c:pt>
                <c:pt idx="277" formatCode="0.000">
                  <c:v>0.69826616500397842</c:v>
                </c:pt>
                <c:pt idx="278" formatCode="0.000">
                  <c:v>0.70281406008095437</c:v>
                </c:pt>
                <c:pt idx="279" formatCode="0.000">
                  <c:v>0.70073751097095627</c:v>
                </c:pt>
                <c:pt idx="280" formatCode="0.000">
                  <c:v>0.69795325709401168</c:v>
                </c:pt>
                <c:pt idx="281" formatCode="0.000">
                  <c:v>0.68823660778023243</c:v>
                </c:pt>
                <c:pt idx="282" formatCode="0.000">
                  <c:v>0.66990991557975854</c:v>
                </c:pt>
                <c:pt idx="283" formatCode="0.000">
                  <c:v>0.66341288522453612</c:v>
                </c:pt>
                <c:pt idx="284" formatCode="0.000">
                  <c:v>0.64668902006375029</c:v>
                </c:pt>
                <c:pt idx="285" formatCode="0.000">
                  <c:v>0.62852753843723586</c:v>
                </c:pt>
                <c:pt idx="286" formatCode="0.000">
                  <c:v>0.63807218990489012</c:v>
                </c:pt>
                <c:pt idx="287" formatCode="0.000">
                  <c:v>0.64071486688116885</c:v>
                </c:pt>
                <c:pt idx="288" formatCode="0.000">
                  <c:v>0.64223120252495447</c:v>
                </c:pt>
                <c:pt idx="289" formatCode="0.000">
                  <c:v>0.63158121588802618</c:v>
                </c:pt>
                <c:pt idx="290" formatCode="0.000">
                  <c:v>0.6358855142719112</c:v>
                </c:pt>
                <c:pt idx="291" formatCode="0.000">
                  <c:v>0.632305410107599</c:v>
                </c:pt>
                <c:pt idx="292" formatCode="0.000">
                  <c:v>0.63574912658944283</c:v>
                </c:pt>
                <c:pt idx="293" formatCode="0.000">
                  <c:v>0.64118488762035064</c:v>
                </c:pt>
                <c:pt idx="294" formatCode="0.000">
                  <c:v>0.60201430060378047</c:v>
                </c:pt>
                <c:pt idx="295" formatCode="0.000">
                  <c:v>0.60268199878082496</c:v>
                </c:pt>
                <c:pt idx="296" formatCode="0.000">
                  <c:v>0.60165650933834736</c:v>
                </c:pt>
                <c:pt idx="297" formatCode="0.000">
                  <c:v>0.60435313412917335</c:v>
                </c:pt>
                <c:pt idx="298" formatCode="0.000">
                  <c:v>0.59992170138686052</c:v>
                </c:pt>
                <c:pt idx="299" formatCode="0.000">
                  <c:v>0.59719511705043793</c:v>
                </c:pt>
                <c:pt idx="300" formatCode="0.000">
                  <c:v>0.59563333571908006</c:v>
                </c:pt>
                <c:pt idx="301" formatCode="0.000">
                  <c:v>0.61133813025079253</c:v>
                </c:pt>
                <c:pt idx="302" formatCode="0.000">
                  <c:v>0.60100019500324942</c:v>
                </c:pt>
                <c:pt idx="303" formatCode="0.000">
                  <c:v>0.5977913377697528</c:v>
                </c:pt>
                <c:pt idx="304" formatCode="0.000">
                  <c:v>0.59755485725387114</c:v>
                </c:pt>
                <c:pt idx="305" formatCode="0.000">
                  <c:v>0.59699200831616972</c:v>
                </c:pt>
                <c:pt idx="306" formatCode="0.000">
                  <c:v>0.59781718029916109</c:v>
                </c:pt>
                <c:pt idx="307" formatCode="0.000">
                  <c:v>0.58997364569021016</c:v>
                </c:pt>
                <c:pt idx="308" formatCode="0.000">
                  <c:v>0.60305432767679823</c:v>
                </c:pt>
                <c:pt idx="309" formatCode="0.000">
                  <c:v>0.59129709969535105</c:v>
                </c:pt>
                <c:pt idx="310" formatCode="0.000">
                  <c:v>0.60352313244478872</c:v>
                </c:pt>
                <c:pt idx="311" formatCode="0.000">
                  <c:v>0.60346109381438628</c:v>
                </c:pt>
                <c:pt idx="312" formatCode="0.000">
                  <c:v>0.6130298508224804</c:v>
                </c:pt>
                <c:pt idx="313" formatCode="0.000">
                  <c:v>0.61282183038594173</c:v>
                </c:pt>
                <c:pt idx="314" formatCode="0.000">
                  <c:v>0.60261098903654586</c:v>
                </c:pt>
                <c:pt idx="315" formatCode="0.000">
                  <c:v>0.6018273512511304</c:v>
                </c:pt>
                <c:pt idx="316" formatCode="0.000">
                  <c:v>0.6044298019932558</c:v>
                </c:pt>
                <c:pt idx="317" formatCode="0.000">
                  <c:v>0.61413237361904327</c:v>
                </c:pt>
                <c:pt idx="318" formatCode="0.000">
                  <c:v>0.62180396494260048</c:v>
                </c:pt>
                <c:pt idx="319" formatCode="0.000">
                  <c:v>0.60789096309496771</c:v>
                </c:pt>
                <c:pt idx="320" formatCode="0.000">
                  <c:v>0.60713830001607993</c:v>
                </c:pt>
                <c:pt idx="321" formatCode="0.000">
                  <c:v>0.60646849995663843</c:v>
                </c:pt>
                <c:pt idx="322" formatCode="0.000">
                  <c:v>0.60572813577323725</c:v>
                </c:pt>
                <c:pt idx="323" formatCode="0.000">
                  <c:v>0.5868360708740642</c:v>
                </c:pt>
                <c:pt idx="324" formatCode="0.000">
                  <c:v>0.60036827176610497</c:v>
                </c:pt>
                <c:pt idx="325" formatCode="0.000">
                  <c:v>0.60256013376398188</c:v>
                </c:pt>
                <c:pt idx="326" formatCode="0.000">
                  <c:v>0.60523844210430655</c:v>
                </c:pt>
                <c:pt idx="327" formatCode="0.000">
                  <c:v>0.60656572024805666</c:v>
                </c:pt>
                <c:pt idx="328" formatCode="0.000">
                  <c:v>0.59767082087865608</c:v>
                </c:pt>
                <c:pt idx="329" formatCode="0.000">
                  <c:v>0.56486326991299196</c:v>
                </c:pt>
                <c:pt idx="330" formatCode="0.000">
                  <c:v>0.56075968823908229</c:v>
                </c:pt>
                <c:pt idx="331" formatCode="0.000">
                  <c:v>0.51849270858215979</c:v>
                </c:pt>
                <c:pt idx="332" formatCode="0.000">
                  <c:v>0.54408009405577396</c:v>
                </c:pt>
                <c:pt idx="333" formatCode="0.000">
                  <c:v>0.52786746758918701</c:v>
                </c:pt>
                <c:pt idx="334" formatCode="0.000">
                  <c:v>0.53369777540434227</c:v>
                </c:pt>
                <c:pt idx="335" formatCode="0.000">
                  <c:v>0.53197805035678936</c:v>
                </c:pt>
                <c:pt idx="336" formatCode="0.000">
                  <c:v>0.54969953198746124</c:v>
                </c:pt>
                <c:pt idx="337" formatCode="0.000">
                  <c:v>0.54927508871625097</c:v>
                </c:pt>
                <c:pt idx="338" formatCode="0.000">
                  <c:v>0.53865619337557102</c:v>
                </c:pt>
                <c:pt idx="339" formatCode="0.000">
                  <c:v>0.53481109861579068</c:v>
                </c:pt>
                <c:pt idx="340" formatCode="0.000">
                  <c:v>0.53350514677879446</c:v>
                </c:pt>
                <c:pt idx="341" formatCode="0.000">
                  <c:v>0.55377688772461431</c:v>
                </c:pt>
                <c:pt idx="342" formatCode="0.000">
                  <c:v>0.55850507135498551</c:v>
                </c:pt>
                <c:pt idx="343" formatCode="0.000">
                  <c:v>0.56286091421691153</c:v>
                </c:pt>
                <c:pt idx="344" formatCode="0.000">
                  <c:v>0.56470364655981875</c:v>
                </c:pt>
                <c:pt idx="345" formatCode="0.000">
                  <c:v>0.57424103942853688</c:v>
                </c:pt>
                <c:pt idx="346" formatCode="0.000">
                  <c:v>0.59240668996698875</c:v>
                </c:pt>
                <c:pt idx="347" formatCode="0.000">
                  <c:v>0.5796738292412843</c:v>
                </c:pt>
                <c:pt idx="348" formatCode="0.000">
                  <c:v>0.57466207520539447</c:v>
                </c:pt>
                <c:pt idx="349" formatCode="0.000">
                  <c:v>0.5728293719752513</c:v>
                </c:pt>
                <c:pt idx="350" formatCode="0.000">
                  <c:v>0.56631741910376809</c:v>
                </c:pt>
                <c:pt idx="351" formatCode="0.000">
                  <c:v>0.56650365639787359</c:v>
                </c:pt>
                <c:pt idx="352" formatCode="0.000">
                  <c:v>0.56929200018536996</c:v>
                </c:pt>
                <c:pt idx="353" formatCode="0.000">
                  <c:v>0.57963492662574645</c:v>
                </c:pt>
                <c:pt idx="354" formatCode="0.000">
                  <c:v>0.57496084120504798</c:v>
                </c:pt>
                <c:pt idx="355" formatCode="0.000">
                  <c:v>0.6016257946112008</c:v>
                </c:pt>
                <c:pt idx="356" formatCode="0.000">
                  <c:v>0.59649974463111821</c:v>
                </c:pt>
                <c:pt idx="357" formatCode="0.000">
                  <c:v>0.60796823466226824</c:v>
                </c:pt>
                <c:pt idx="358" formatCode="0.000">
                  <c:v>0.6001668181223021</c:v>
                </c:pt>
                <c:pt idx="359" formatCode="0.000">
                  <c:v>0.60152207642505751</c:v>
                </c:pt>
                <c:pt idx="360" formatCode="0.000">
                  <c:v>0.60211920731143076</c:v>
                </c:pt>
                <c:pt idx="361" formatCode="0.000">
                  <c:v>0.59522088867674217</c:v>
                </c:pt>
                <c:pt idx="362" formatCode="0.000">
                  <c:v>0.58067309955273927</c:v>
                </c:pt>
                <c:pt idx="363" formatCode="0.000">
                  <c:v>0.58096641943868577</c:v>
                </c:pt>
                <c:pt idx="364" formatCode="0.000">
                  <c:v>0.54596759617181834</c:v>
                </c:pt>
                <c:pt idx="365" formatCode="0.000">
                  <c:v>0.54288451495144818</c:v>
                </c:pt>
                <c:pt idx="366" formatCode="0.000">
                  <c:v>0.54228211389278136</c:v>
                </c:pt>
                <c:pt idx="367" formatCode="0.000">
                  <c:v>0.54007629575983118</c:v>
                </c:pt>
                <c:pt idx="368" formatCode="0.000">
                  <c:v>0.55084206287464976</c:v>
                </c:pt>
                <c:pt idx="369" formatCode="0.000">
                  <c:v>0.52536283257813543</c:v>
                </c:pt>
                <c:pt idx="370" formatCode="0.000">
                  <c:v>0.53578610068526178</c:v>
                </c:pt>
                <c:pt idx="371" formatCode="0.000">
                  <c:v>0.51950610717749868</c:v>
                </c:pt>
                <c:pt idx="372" formatCode="0.000">
                  <c:v>0.53121361843893578</c:v>
                </c:pt>
                <c:pt idx="373" formatCode="0.000">
                  <c:v>0.50544076142225691</c:v>
                </c:pt>
                <c:pt idx="374" formatCode="0.000">
                  <c:v>0.50813605651505833</c:v>
                </c:pt>
                <c:pt idx="375" formatCode="0.000">
                  <c:v>0.52827160122040606</c:v>
                </c:pt>
                <c:pt idx="376" formatCode="0.000">
                  <c:v>0.52870754786635321</c:v>
                </c:pt>
                <c:pt idx="377" formatCode="0.000">
                  <c:v>0.5268904689622661</c:v>
                </c:pt>
                <c:pt idx="378" formatCode="0.000">
                  <c:v>0.50991100087795493</c:v>
                </c:pt>
                <c:pt idx="379" formatCode="0.000">
                  <c:v>0.49047501335902471</c:v>
                </c:pt>
                <c:pt idx="380" formatCode="0.000">
                  <c:v>0.51090988482931898</c:v>
                </c:pt>
                <c:pt idx="381" formatCode="0.000">
                  <c:v>0.51612733875080141</c:v>
                </c:pt>
                <c:pt idx="382" formatCode="0.000">
                  <c:v>0.51430685953002553</c:v>
                </c:pt>
                <c:pt idx="383" formatCode="0.000">
                  <c:v>0.50772897153061614</c:v>
                </c:pt>
                <c:pt idx="384" formatCode="0.000">
                  <c:v>0.54636192457939503</c:v>
                </c:pt>
                <c:pt idx="385" formatCode="0.000">
                  <c:v>0.51573842983242579</c:v>
                </c:pt>
                <c:pt idx="386" formatCode="0.000">
                  <c:v>0.50571495818898049</c:v>
                </c:pt>
                <c:pt idx="387" formatCode="0.000">
                  <c:v>0.52614075427216844</c:v>
                </c:pt>
                <c:pt idx="388" formatCode="0.000">
                  <c:v>0.51374103306781971</c:v>
                </c:pt>
                <c:pt idx="389" formatCode="0.000">
                  <c:v>0.52849298510022036</c:v>
                </c:pt>
                <c:pt idx="390" formatCode="0.000">
                  <c:v>0.58525420959596375</c:v>
                </c:pt>
                <c:pt idx="391" formatCode="0.000">
                  <c:v>0.60239414750320464</c:v>
                </c:pt>
                <c:pt idx="392" formatCode="0.000">
                  <c:v>0.59364248157655974</c:v>
                </c:pt>
                <c:pt idx="393" formatCode="0.000">
                  <c:v>0.59013354597172385</c:v>
                </c:pt>
                <c:pt idx="394" formatCode="0.000">
                  <c:v>0.57234522337858829</c:v>
                </c:pt>
                <c:pt idx="395" formatCode="0.000">
                  <c:v>0.57181580666232201</c:v>
                </c:pt>
                <c:pt idx="396" formatCode="0.000">
                  <c:v>0.59313080657387274</c:v>
                </c:pt>
                <c:pt idx="397" formatCode="0.000">
                  <c:v>0.62051311278973365</c:v>
                </c:pt>
                <c:pt idx="398" formatCode="0.000">
                  <c:v>0.63294200813334778</c:v>
                </c:pt>
                <c:pt idx="399" formatCode="0.000">
                  <c:v>0.66390686038120605</c:v>
                </c:pt>
                <c:pt idx="400" formatCode="0.000">
                  <c:v>0.60617929762548139</c:v>
                </c:pt>
                <c:pt idx="401" formatCode="0.000">
                  <c:v>0.6080705417808171</c:v>
                </c:pt>
                <c:pt idx="402" formatCode="0.000">
                  <c:v>0.58225314063844391</c:v>
                </c:pt>
                <c:pt idx="403" formatCode="0.000">
                  <c:v>0.5818137140227746</c:v>
                </c:pt>
                <c:pt idx="404" formatCode="0.000">
                  <c:v>0.58211280404867616</c:v>
                </c:pt>
                <c:pt idx="405" formatCode="0.000">
                  <c:v>0.57461260271072878</c:v>
                </c:pt>
                <c:pt idx="406" formatCode="0.000">
                  <c:v>0.58699177389524237</c:v>
                </c:pt>
                <c:pt idx="407" formatCode="0.000">
                  <c:v>0.58341528672061804</c:v>
                </c:pt>
                <c:pt idx="408" formatCode="0.000">
                  <c:v>0.58796404616100406</c:v>
                </c:pt>
                <c:pt idx="409" formatCode="0.000">
                  <c:v>0.59193400453009937</c:v>
                </c:pt>
                <c:pt idx="410" formatCode="0.000">
                  <c:v>0.59399053318876327</c:v>
                </c:pt>
                <c:pt idx="411" formatCode="0.000">
                  <c:v>0.59580683435269022</c:v>
                </c:pt>
                <c:pt idx="412" formatCode="0.000">
                  <c:v>0.60397220009545538</c:v>
                </c:pt>
                <c:pt idx="413" formatCode="0.000">
                  <c:v>0.60283975506801957</c:v>
                </c:pt>
                <c:pt idx="414" formatCode="0.000">
                  <c:v>0.59859303131495001</c:v>
                </c:pt>
                <c:pt idx="415" formatCode="0.000">
                  <c:v>0.60407557191170391</c:v>
                </c:pt>
                <c:pt idx="416" formatCode="0.000">
                  <c:v>0.56058515505459894</c:v>
                </c:pt>
                <c:pt idx="417" formatCode="0.000">
                  <c:v>0.56009619753440265</c:v>
                </c:pt>
                <c:pt idx="418" formatCode="0.000">
                  <c:v>0.54640517291098023</c:v>
                </c:pt>
                <c:pt idx="419" formatCode="0.000">
                  <c:v>0.54852031009522395</c:v>
                </c:pt>
                <c:pt idx="420" formatCode="0.000">
                  <c:v>0.54676203441407245</c:v>
                </c:pt>
                <c:pt idx="421" formatCode="0.000">
                  <c:v>0.51279121544527417</c:v>
                </c:pt>
                <c:pt idx="422" formatCode="0.000">
                  <c:v>0.51035108931908058</c:v>
                </c:pt>
                <c:pt idx="423" formatCode="0.000">
                  <c:v>0.5139370700449154</c:v>
                </c:pt>
                <c:pt idx="424" formatCode="0.000">
                  <c:v>0.51764383561970506</c:v>
                </c:pt>
                <c:pt idx="425" formatCode="0.000">
                  <c:v>0.55668448148938832</c:v>
                </c:pt>
                <c:pt idx="426" formatCode="0.000">
                  <c:v>0.55316551361068167</c:v>
                </c:pt>
                <c:pt idx="427" formatCode="0.000">
                  <c:v>0.55305895454067044</c:v>
                </c:pt>
                <c:pt idx="428" formatCode="0.000">
                  <c:v>0.55405842474976141</c:v>
                </c:pt>
                <c:pt idx="429" formatCode="0.000">
                  <c:v>0.54966516348375838</c:v>
                </c:pt>
                <c:pt idx="430" formatCode="0.000">
                  <c:v>0.55716160702140582</c:v>
                </c:pt>
                <c:pt idx="431" formatCode="0.000">
                  <c:v>0.56196123248493768</c:v>
                </c:pt>
                <c:pt idx="432" formatCode="0.000">
                  <c:v>0.5576339968614954</c:v>
                </c:pt>
                <c:pt idx="433" formatCode="0.000">
                  <c:v>0.54228435848753864</c:v>
                </c:pt>
                <c:pt idx="434" formatCode="0.000">
                  <c:v>0.53723410989966147</c:v>
                </c:pt>
                <c:pt idx="435" formatCode="0.000">
                  <c:v>0.53228237553364066</c:v>
                </c:pt>
                <c:pt idx="436" formatCode="0.000">
                  <c:v>0.51676243939372646</c:v>
                </c:pt>
                <c:pt idx="437" formatCode="0.000">
                  <c:v>0.51973501385263032</c:v>
                </c:pt>
                <c:pt idx="438" formatCode="0.000">
                  <c:v>0.51630899296693611</c:v>
                </c:pt>
                <c:pt idx="439" formatCode="0.000">
                  <c:v>0.51331482998323719</c:v>
                </c:pt>
                <c:pt idx="440" formatCode="0.000">
                  <c:v>0.51478633506632765</c:v>
                </c:pt>
                <c:pt idx="441" formatCode="0.000">
                  <c:v>0.5317213755485074</c:v>
                </c:pt>
                <c:pt idx="442" formatCode="0.000">
                  <c:v>0.53616109717725402</c:v>
                </c:pt>
                <c:pt idx="443" formatCode="0.000">
                  <c:v>0.55081122241891034</c:v>
                </c:pt>
                <c:pt idx="444" formatCode="0.000">
                  <c:v>0.55441448050743103</c:v>
                </c:pt>
                <c:pt idx="445" formatCode="0.000">
                  <c:v>0.55204800974619517</c:v>
                </c:pt>
                <c:pt idx="446" formatCode="0.000">
                  <c:v>0.57780510900692972</c:v>
                </c:pt>
                <c:pt idx="447" formatCode="0.000">
                  <c:v>0.57822369208781554</c:v>
                </c:pt>
                <c:pt idx="448" formatCode="0.000">
                  <c:v>0.57088806348997057</c:v>
                </c:pt>
                <c:pt idx="449" formatCode="0.000">
                  <c:v>0.57447069523332783</c:v>
                </c:pt>
                <c:pt idx="450" formatCode="0.000">
                  <c:v>0.57393825993187753</c:v>
                </c:pt>
                <c:pt idx="451" formatCode="0.000">
                  <c:v>0.54911558085603662</c:v>
                </c:pt>
                <c:pt idx="452" formatCode="0.000">
                  <c:v>0.55135511871279919</c:v>
                </c:pt>
                <c:pt idx="453" formatCode="0.000">
                  <c:v>0.55326219167652646</c:v>
                </c:pt>
                <c:pt idx="454" formatCode="0.000">
                  <c:v>0.55331759716823503</c:v>
                </c:pt>
                <c:pt idx="455" formatCode="0.000">
                  <c:v>0.49526464014806992</c:v>
                </c:pt>
                <c:pt idx="456" formatCode="0.000">
                  <c:v>0.48690411576104164</c:v>
                </c:pt>
                <c:pt idx="457" formatCode="0.000">
                  <c:v>0.48212140572791695</c:v>
                </c:pt>
                <c:pt idx="458" formatCode="0.000">
                  <c:v>0.44160685331840693</c:v>
                </c:pt>
                <c:pt idx="459" formatCode="0.000">
                  <c:v>0.42603926153602606</c:v>
                </c:pt>
                <c:pt idx="460" formatCode="0.000">
                  <c:v>0.440137850388366</c:v>
                </c:pt>
                <c:pt idx="461" formatCode="0.000">
                  <c:v>0.50058721986263288</c:v>
                </c:pt>
                <c:pt idx="462" formatCode="0.000">
                  <c:v>0.48981210612037968</c:v>
                </c:pt>
                <c:pt idx="463" formatCode="0.000">
                  <c:v>0.49058762325231392</c:v>
                </c:pt>
                <c:pt idx="464" formatCode="0.000">
                  <c:v>0.54088395746900297</c:v>
                </c:pt>
                <c:pt idx="465" formatCode="0.000">
                  <c:v>0.54770282924568614</c:v>
                </c:pt>
                <c:pt idx="466" formatCode="0.000">
                  <c:v>0.53837115325983442</c:v>
                </c:pt>
                <c:pt idx="467" formatCode="0.000">
                  <c:v>0.52167361788848721</c:v>
                </c:pt>
                <c:pt idx="468" formatCode="0.000">
                  <c:v>0.51958912521830813</c:v>
                </c:pt>
                <c:pt idx="469" formatCode="0.000">
                  <c:v>0.51292787992384825</c:v>
                </c:pt>
                <c:pt idx="470" formatCode="0.000">
                  <c:v>0.52101075968703781</c:v>
                </c:pt>
                <c:pt idx="471" formatCode="0.000">
                  <c:v>0.51635318107993844</c:v>
                </c:pt>
                <c:pt idx="472" formatCode="0.000">
                  <c:v>0.49047053620806286</c:v>
                </c:pt>
                <c:pt idx="473" formatCode="0.000">
                  <c:v>0.48125317519156446</c:v>
                </c:pt>
                <c:pt idx="474" formatCode="0.000">
                  <c:v>0.4817454267512577</c:v>
                </c:pt>
                <c:pt idx="475" formatCode="0.000">
                  <c:v>0.46481755654286111</c:v>
                </c:pt>
                <c:pt idx="476" formatCode="0.000">
                  <c:v>0.46241070974316067</c:v>
                </c:pt>
                <c:pt idx="477" formatCode="0.000">
                  <c:v>0.47020535242356626</c:v>
                </c:pt>
                <c:pt idx="478" formatCode="0.000">
                  <c:v>0.46137118434500413</c:v>
                </c:pt>
                <c:pt idx="479" formatCode="0.000">
                  <c:v>0.47799893792019116</c:v>
                </c:pt>
                <c:pt idx="480" formatCode="0.000">
                  <c:v>0.47884653837314928</c:v>
                </c:pt>
                <c:pt idx="481" formatCode="0.000">
                  <c:v>0.46674870297943988</c:v>
                </c:pt>
                <c:pt idx="482" formatCode="0.000">
                  <c:v>0.49431863816653743</c:v>
                </c:pt>
                <c:pt idx="483" formatCode="0.000">
                  <c:v>0.49182882264367395</c:v>
                </c:pt>
                <c:pt idx="484" formatCode="0.000">
                  <c:v>0.4881384634873201</c:v>
                </c:pt>
                <c:pt idx="485" formatCode="0.000">
                  <c:v>0.50174963706907716</c:v>
                </c:pt>
                <c:pt idx="486" formatCode="0.000">
                  <c:v>0.4981338827694895</c:v>
                </c:pt>
                <c:pt idx="487" formatCode="0.000">
                  <c:v>0.4975431176543747</c:v>
                </c:pt>
                <c:pt idx="488" formatCode="0.000">
                  <c:v>0.50785443914312978</c:v>
                </c:pt>
                <c:pt idx="489" formatCode="0.000">
                  <c:v>0.46514969801937878</c:v>
                </c:pt>
                <c:pt idx="490" formatCode="0.000">
                  <c:v>0.46053208618248753</c:v>
                </c:pt>
                <c:pt idx="491" formatCode="0.000">
                  <c:v>0.46384556405330157</c:v>
                </c:pt>
                <c:pt idx="492" formatCode="0.000">
                  <c:v>0.46322978528675596</c:v>
                </c:pt>
                <c:pt idx="493" formatCode="0.000">
                  <c:v>0.4672355423878537</c:v>
                </c:pt>
                <c:pt idx="494" formatCode="0.000">
                  <c:v>0.46956665916568147</c:v>
                </c:pt>
                <c:pt idx="495" formatCode="0.000">
                  <c:v>0.47082729139897755</c:v>
                </c:pt>
                <c:pt idx="496" formatCode="0.000">
                  <c:v>0.48402105403283824</c:v>
                </c:pt>
                <c:pt idx="497" formatCode="0.000">
                  <c:v>0.4860185159389272</c:v>
                </c:pt>
                <c:pt idx="498" formatCode="0.000">
                  <c:v>0.48668338006420164</c:v>
                </c:pt>
                <c:pt idx="499" formatCode="0.000">
                  <c:v>0.49577497802302345</c:v>
                </c:pt>
                <c:pt idx="500" formatCode="0.000">
                  <c:v>0.5114749332752051</c:v>
                </c:pt>
                <c:pt idx="501" formatCode="0.000">
                  <c:v>0.51268311598945027</c:v>
                </c:pt>
                <c:pt idx="502" formatCode="0.000">
                  <c:v>0.50469557726948255</c:v>
                </c:pt>
                <c:pt idx="503" formatCode="0.000">
                  <c:v>0.50047440035391777</c:v>
                </c:pt>
                <c:pt idx="504" formatCode="0.000">
                  <c:v>0.48843995361405673</c:v>
                </c:pt>
                <c:pt idx="505" formatCode="0.000">
                  <c:v>0.48560852881054078</c:v>
                </c:pt>
                <c:pt idx="506" formatCode="0.000">
                  <c:v>0.48409672818329763</c:v>
                </c:pt>
                <c:pt idx="507" formatCode="0.000">
                  <c:v>0.4665223066440583</c:v>
                </c:pt>
                <c:pt idx="508" formatCode="0.000">
                  <c:v>0.47106811453865438</c:v>
                </c:pt>
                <c:pt idx="509" formatCode="0.000">
                  <c:v>0.47077040225793149</c:v>
                </c:pt>
                <c:pt idx="510" formatCode="0.000">
                  <c:v>0.46683341304421017</c:v>
                </c:pt>
                <c:pt idx="511" formatCode="0.000">
                  <c:v>0.46708184861762547</c:v>
                </c:pt>
                <c:pt idx="512" formatCode="0.000">
                  <c:v>0.48748730091181447</c:v>
                </c:pt>
                <c:pt idx="513" formatCode="0.000">
                  <c:v>0.48455730600492175</c:v>
                </c:pt>
                <c:pt idx="514" formatCode="0.000">
                  <c:v>0.4842468008529055</c:v>
                </c:pt>
                <c:pt idx="515" formatCode="0.000">
                  <c:v>0.49252149415745128</c:v>
                </c:pt>
                <c:pt idx="516" formatCode="0.000">
                  <c:v>0.58452197019960128</c:v>
                </c:pt>
                <c:pt idx="517" formatCode="0.000">
                  <c:v>0.58418673371440555</c:v>
                </c:pt>
                <c:pt idx="518" formatCode="0.000">
                  <c:v>0.58658200985031583</c:v>
                </c:pt>
                <c:pt idx="519" formatCode="0.000">
                  <c:v>0.57286297402995323</c:v>
                </c:pt>
                <c:pt idx="520" formatCode="0.000">
                  <c:v>0.55895902650897189</c:v>
                </c:pt>
                <c:pt idx="521" formatCode="0.000">
                  <c:v>0.5375009756056307</c:v>
                </c:pt>
                <c:pt idx="522" formatCode="0.000">
                  <c:v>0.5331591347954292</c:v>
                </c:pt>
                <c:pt idx="523" formatCode="0.000">
                  <c:v>0.53715576430392042</c:v>
                </c:pt>
                <c:pt idx="524" formatCode="0.000">
                  <c:v>0.53603555315337359</c:v>
                </c:pt>
                <c:pt idx="525" formatCode="0.000">
                  <c:v>0.48193831543857929</c:v>
                </c:pt>
                <c:pt idx="526" formatCode="0.000">
                  <c:v>0.47556125830142026</c:v>
                </c:pt>
                <c:pt idx="527" formatCode="0.000">
                  <c:v>0.48171720650914551</c:v>
                </c:pt>
                <c:pt idx="528" formatCode="0.000">
                  <c:v>0.48262515953955998</c:v>
                </c:pt>
                <c:pt idx="529" formatCode="0.000">
                  <c:v>0.47781924880904797</c:v>
                </c:pt>
                <c:pt idx="530" formatCode="0.000">
                  <c:v>0.47158849003212788</c:v>
                </c:pt>
                <c:pt idx="531" formatCode="0.000">
                  <c:v>0.45831623568720203</c:v>
                </c:pt>
                <c:pt idx="532" formatCode="0.000">
                  <c:v>0.45829566638191044</c:v>
                </c:pt>
                <c:pt idx="533" formatCode="0.000">
                  <c:v>0.48380774239633167</c:v>
                </c:pt>
                <c:pt idx="534" formatCode="0.000">
                  <c:v>0.48504849502731812</c:v>
                </c:pt>
                <c:pt idx="535" formatCode="0.000">
                  <c:v>0.49366355906174092</c:v>
                </c:pt>
                <c:pt idx="536" formatCode="0.000">
                  <c:v>0.50188544334440177</c:v>
                </c:pt>
                <c:pt idx="537" formatCode="0.000">
                  <c:v>0.49825916357500138</c:v>
                </c:pt>
                <c:pt idx="538" formatCode="0.000">
                  <c:v>0.49805707605595956</c:v>
                </c:pt>
                <c:pt idx="539" formatCode="0.000">
                  <c:v>0.52374487305776718</c:v>
                </c:pt>
                <c:pt idx="540" formatCode="0.000">
                  <c:v>0.43225769223892047</c:v>
                </c:pt>
                <c:pt idx="541" formatCode="0.000">
                  <c:v>0.41762177856981708</c:v>
                </c:pt>
                <c:pt idx="542" formatCode="0.000">
                  <c:v>0.36220639886993233</c:v>
                </c:pt>
                <c:pt idx="543" formatCode="0.000">
                  <c:v>0.35433293594122844</c:v>
                </c:pt>
                <c:pt idx="544" formatCode="0.000">
                  <c:v>0.36890084849189636</c:v>
                </c:pt>
                <c:pt idx="545" formatCode="0.000">
                  <c:v>0.35791898884879253</c:v>
                </c:pt>
                <c:pt idx="546" formatCode="0.000">
                  <c:v>0.27164640584886018</c:v>
                </c:pt>
                <c:pt idx="547" formatCode="0.000">
                  <c:v>0.27233200304065525</c:v>
                </c:pt>
                <c:pt idx="548" formatCode="0.000">
                  <c:v>0.26865483014734248</c:v>
                </c:pt>
                <c:pt idx="549" formatCode="0.000">
                  <c:v>0.25776825158915884</c:v>
                </c:pt>
                <c:pt idx="550" formatCode="0.000">
                  <c:v>0.34161392806434787</c:v>
                </c:pt>
                <c:pt idx="551" formatCode="0.000">
                  <c:v>0.35545083224120522</c:v>
                </c:pt>
                <c:pt idx="552" formatCode="0.000">
                  <c:v>0.36177677896865157</c:v>
                </c:pt>
                <c:pt idx="553" formatCode="0.000">
                  <c:v>0.35929049083856424</c:v>
                </c:pt>
                <c:pt idx="554" formatCode="0.000">
                  <c:v>0.34955248576297299</c:v>
                </c:pt>
                <c:pt idx="555" formatCode="0.000">
                  <c:v>0.3434390082206269</c:v>
                </c:pt>
                <c:pt idx="556" formatCode="0.000">
                  <c:v>0.34015644387267618</c:v>
                </c:pt>
                <c:pt idx="557" formatCode="0.000">
                  <c:v>0.32772290812162957</c:v>
                </c:pt>
                <c:pt idx="558" formatCode="0.000">
                  <c:v>0.34358199582047422</c:v>
                </c:pt>
                <c:pt idx="559" formatCode="0.000">
                  <c:v>0.34809275139810736</c:v>
                </c:pt>
                <c:pt idx="560" formatCode="0.000">
                  <c:v>0.34895722852298627</c:v>
                </c:pt>
                <c:pt idx="561" formatCode="0.000">
                  <c:v>0.3188613518668566</c:v>
                </c:pt>
                <c:pt idx="562" formatCode="0.000">
                  <c:v>0.31011813497114565</c:v>
                </c:pt>
                <c:pt idx="563" formatCode="0.000">
                  <c:v>0.30844736851490595</c:v>
                </c:pt>
                <c:pt idx="564" formatCode="0.000">
                  <c:v>0.30981438692397661</c:v>
                </c:pt>
                <c:pt idx="565" formatCode="0.000">
                  <c:v>0.34764976071784592</c:v>
                </c:pt>
                <c:pt idx="566" formatCode="0.000">
                  <c:v>0.34290821728233123</c:v>
                </c:pt>
                <c:pt idx="567" formatCode="0.000">
                  <c:v>0.35243378663312575</c:v>
                </c:pt>
                <c:pt idx="568" formatCode="0.000">
                  <c:v>0.33920673466816009</c:v>
                </c:pt>
                <c:pt idx="569" formatCode="0.000">
                  <c:v>0.3279175701480736</c:v>
                </c:pt>
                <c:pt idx="570" formatCode="0.000">
                  <c:v>0.31977185643932382</c:v>
                </c:pt>
                <c:pt idx="571" formatCode="0.000">
                  <c:v>0.33124672081722606</c:v>
                </c:pt>
                <c:pt idx="572" formatCode="0.000">
                  <c:v>0.33854958601970031</c:v>
                </c:pt>
                <c:pt idx="573" formatCode="0.000">
                  <c:v>0.34072033908426325</c:v>
                </c:pt>
                <c:pt idx="574" formatCode="0.000">
                  <c:v>0.34955053941482694</c:v>
                </c:pt>
                <c:pt idx="575" formatCode="0.000">
                  <c:v>0.34816190789740603</c:v>
                </c:pt>
                <c:pt idx="576" formatCode="0.000">
                  <c:v>0.32375606724214101</c:v>
                </c:pt>
                <c:pt idx="577" formatCode="0.000">
                  <c:v>0.32124056057794487</c:v>
                </c:pt>
                <c:pt idx="578" formatCode="0.000">
                  <c:v>0.3203698613724737</c:v>
                </c:pt>
                <c:pt idx="579" formatCode="0.000">
                  <c:v>0.32789353504783247</c:v>
                </c:pt>
                <c:pt idx="580" formatCode="0.000">
                  <c:v>0.30579556226749982</c:v>
                </c:pt>
                <c:pt idx="581" formatCode="0.000">
                  <c:v>0.31631194900390563</c:v>
                </c:pt>
                <c:pt idx="582" formatCode="0.000">
                  <c:v>0.31663512222835233</c:v>
                </c:pt>
                <c:pt idx="583" formatCode="0.000">
                  <c:v>0.32078356712388167</c:v>
                </c:pt>
                <c:pt idx="584" formatCode="0.000">
                  <c:v>0.31475418672921246</c:v>
                </c:pt>
                <c:pt idx="585" formatCode="0.000">
                  <c:v>0.31219272435331258</c:v>
                </c:pt>
                <c:pt idx="586" formatCode="0.000">
                  <c:v>0.3066593048162749</c:v>
                </c:pt>
                <c:pt idx="587" formatCode="0.000">
                  <c:v>0.30418602058480637</c:v>
                </c:pt>
                <c:pt idx="588" formatCode="0.000">
                  <c:v>0.30149404843071642</c:v>
                </c:pt>
                <c:pt idx="589" formatCode="0.000">
                  <c:v>0.29903636125884864</c:v>
                </c:pt>
                <c:pt idx="590" formatCode="0.000">
                  <c:v>0.323208586439104</c:v>
                </c:pt>
                <c:pt idx="591" formatCode="0.000">
                  <c:v>0.33582954929421904</c:v>
                </c:pt>
                <c:pt idx="592" formatCode="0.000">
                  <c:v>0.34503167559489278</c:v>
                </c:pt>
                <c:pt idx="593" formatCode="0.000">
                  <c:v>0.34338321297109681</c:v>
                </c:pt>
                <c:pt idx="594" formatCode="0.000">
                  <c:v>0.3506399952506285</c:v>
                </c:pt>
                <c:pt idx="595" formatCode="0.000">
                  <c:v>0.3553367594038877</c:v>
                </c:pt>
                <c:pt idx="596" formatCode="0.000">
                  <c:v>0.33371104864141915</c:v>
                </c:pt>
                <c:pt idx="597" formatCode="0.000">
                  <c:v>0.33739247251190446</c:v>
                </c:pt>
                <c:pt idx="598" formatCode="0.000">
                  <c:v>0.41055335864488679</c:v>
                </c:pt>
                <c:pt idx="599" formatCode="0.000">
                  <c:v>0.41162467764611066</c:v>
                </c:pt>
                <c:pt idx="600" formatCode="0.000">
                  <c:v>0.39153881908698063</c:v>
                </c:pt>
                <c:pt idx="601" formatCode="0.000">
                  <c:v>0.52644973614214829</c:v>
                </c:pt>
                <c:pt idx="602" formatCode="0.000">
                  <c:v>0.545956349344352</c:v>
                </c:pt>
                <c:pt idx="603" formatCode="0.000">
                  <c:v>0.54518390265853733</c:v>
                </c:pt>
                <c:pt idx="604" formatCode="0.000">
                  <c:v>0.55146087437294578</c:v>
                </c:pt>
                <c:pt idx="605" formatCode="0.000">
                  <c:v>0.54309335312136275</c:v>
                </c:pt>
                <c:pt idx="606" formatCode="0.000">
                  <c:v>0.54640894816221597</c:v>
                </c:pt>
                <c:pt idx="607" formatCode="0.000">
                  <c:v>0.55777623184184721</c:v>
                </c:pt>
                <c:pt idx="608" formatCode="0.000">
                  <c:v>0.55269627535947108</c:v>
                </c:pt>
                <c:pt idx="609" formatCode="0.000">
                  <c:v>0.55598118242269534</c:v>
                </c:pt>
                <c:pt idx="610" formatCode="0.000">
                  <c:v>0.59043674023153159</c:v>
                </c:pt>
                <c:pt idx="611" formatCode="0.000">
                  <c:v>0.62446090945127763</c:v>
                </c:pt>
                <c:pt idx="612" formatCode="0.000">
                  <c:v>0.60096564016794862</c:v>
                </c:pt>
                <c:pt idx="613" formatCode="0.000">
                  <c:v>0.58927445247815446</c:v>
                </c:pt>
                <c:pt idx="614" formatCode="0.000">
                  <c:v>0.59540013167430583</c:v>
                </c:pt>
                <c:pt idx="615" formatCode="0.000">
                  <c:v>0.58789668338715084</c:v>
                </c:pt>
                <c:pt idx="616" formatCode="0.000">
                  <c:v>0.5928721369114559</c:v>
                </c:pt>
                <c:pt idx="617" formatCode="0.000">
                  <c:v>0.5907406075664775</c:v>
                </c:pt>
                <c:pt idx="618" formatCode="0.000">
                  <c:v>0.59253636888900207</c:v>
                </c:pt>
                <c:pt idx="619" formatCode="0.000">
                  <c:v>0.58656727696007505</c:v>
                </c:pt>
                <c:pt idx="620" formatCode="0.000">
                  <c:v>0.58539539706340615</c:v>
                </c:pt>
                <c:pt idx="621" formatCode="0.000">
                  <c:v>0.58181152232491251</c:v>
                </c:pt>
                <c:pt idx="622" formatCode="0.000">
                  <c:v>0.5817200500938321</c:v>
                </c:pt>
                <c:pt idx="623" formatCode="0.000">
                  <c:v>0.58217771976571731</c:v>
                </c:pt>
                <c:pt idx="624" formatCode="0.000">
                  <c:v>0.58232806496529932</c:v>
                </c:pt>
                <c:pt idx="625" formatCode="0.000">
                  <c:v>0.58971648572439439</c:v>
                </c:pt>
                <c:pt idx="626" formatCode="0.000">
                  <c:v>0.58172348070889823</c:v>
                </c:pt>
                <c:pt idx="627" formatCode="0.000">
                  <c:v>0.58677638751143923</c:v>
                </c:pt>
                <c:pt idx="628" formatCode="0.000">
                  <c:v>0.59199086211785146</c:v>
                </c:pt>
                <c:pt idx="629" formatCode="0.000">
                  <c:v>0.59148649112493157</c:v>
                </c:pt>
                <c:pt idx="630" formatCode="0.000">
                  <c:v>0.59543320946302891</c:v>
                </c:pt>
                <c:pt idx="631" formatCode="0.000">
                  <c:v>0.60263466656938669</c:v>
                </c:pt>
                <c:pt idx="632" formatCode="0.000">
                  <c:v>0.59546459574714483</c:v>
                </c:pt>
                <c:pt idx="633" formatCode="0.000">
                  <c:v>0.59004027231503786</c:v>
                </c:pt>
                <c:pt idx="634" formatCode="0.000">
                  <c:v>0.58568571335681274</c:v>
                </c:pt>
                <c:pt idx="635" formatCode="0.000">
                  <c:v>0.59006041182344293</c:v>
                </c:pt>
                <c:pt idx="636" formatCode="0.000">
                  <c:v>0.56482482262834388</c:v>
                </c:pt>
                <c:pt idx="637" formatCode="0.000">
                  <c:v>0.5737342808161926</c:v>
                </c:pt>
                <c:pt idx="638" formatCode="0.000">
                  <c:v>0.56099064087027462</c:v>
                </c:pt>
                <c:pt idx="639" formatCode="0.000">
                  <c:v>0.58105095676405238</c:v>
                </c:pt>
                <c:pt idx="640" formatCode="0.000">
                  <c:v>0.5747040739544701</c:v>
                </c:pt>
                <c:pt idx="641" formatCode="0.000">
                  <c:v>0.57814278920691886</c:v>
                </c:pt>
                <c:pt idx="642" formatCode="0.000">
                  <c:v>0.57107714607932114</c:v>
                </c:pt>
                <c:pt idx="643" formatCode="0.000">
                  <c:v>0.57238366378586858</c:v>
                </c:pt>
                <c:pt idx="644" formatCode="0.000">
                  <c:v>0.51416890322334241</c:v>
                </c:pt>
                <c:pt idx="645" formatCode="0.000">
                  <c:v>0.5097924279072501</c:v>
                </c:pt>
                <c:pt idx="646" formatCode="0.000">
                  <c:v>0.50924373685873869</c:v>
                </c:pt>
                <c:pt idx="647" formatCode="0.000">
                  <c:v>0.51104952234691137</c:v>
                </c:pt>
                <c:pt idx="648" formatCode="0.000">
                  <c:v>0.51006558891175047</c:v>
                </c:pt>
                <c:pt idx="649" formatCode="0.000">
                  <c:v>0.51791054909873413</c:v>
                </c:pt>
                <c:pt idx="650" formatCode="0.000">
                  <c:v>0.5171355902186664</c:v>
                </c:pt>
                <c:pt idx="651" formatCode="0.000">
                  <c:v>0.49733179295174201</c:v>
                </c:pt>
                <c:pt idx="652" formatCode="0.000">
                  <c:v>0.48630796252278413</c:v>
                </c:pt>
                <c:pt idx="653" formatCode="0.000">
                  <c:v>0.51991379272993654</c:v>
                </c:pt>
                <c:pt idx="654" formatCode="0.000">
                  <c:v>0.51621816617098781</c:v>
                </c:pt>
                <c:pt idx="655" formatCode="0.000">
                  <c:v>0.51544263497395071</c:v>
                </c:pt>
                <c:pt idx="656" formatCode="0.000">
                  <c:v>0.516515662820763</c:v>
                </c:pt>
                <c:pt idx="657" formatCode="0.000">
                  <c:v>0.5117475274888289</c:v>
                </c:pt>
                <c:pt idx="658" formatCode="0.000">
                  <c:v>0.5185017915275113</c:v>
                </c:pt>
                <c:pt idx="659" formatCode="0.000">
                  <c:v>0.4541714286052842</c:v>
                </c:pt>
                <c:pt idx="660" formatCode="0.000">
                  <c:v>0.43598231432643281</c:v>
                </c:pt>
                <c:pt idx="661" formatCode="0.000">
                  <c:v>0.39955583846813658</c:v>
                </c:pt>
                <c:pt idx="662" formatCode="0.000">
                  <c:v>0.39690198222767098</c:v>
                </c:pt>
                <c:pt idx="663" formatCode="0.000">
                  <c:v>0.39870256537872384</c:v>
                </c:pt>
                <c:pt idx="664" formatCode="0.000">
                  <c:v>0.40868346823460933</c:v>
                </c:pt>
                <c:pt idx="665" formatCode="0.000">
                  <c:v>0.4326648380234635</c:v>
                </c:pt>
                <c:pt idx="666" formatCode="0.000">
                  <c:v>0.41257550297051393</c:v>
                </c:pt>
                <c:pt idx="667" formatCode="0.000">
                  <c:v>0.40983689367893422</c:v>
                </c:pt>
                <c:pt idx="668" formatCode="0.000">
                  <c:v>0.4087501541761131</c:v>
                </c:pt>
                <c:pt idx="669" formatCode="0.000">
                  <c:v>0.41450043413479387</c:v>
                </c:pt>
                <c:pt idx="670" formatCode="0.000">
                  <c:v>0.45978490223254309</c:v>
                </c:pt>
                <c:pt idx="671" formatCode="0.000">
                  <c:v>0.45949951032818093</c:v>
                </c:pt>
                <c:pt idx="672" formatCode="0.000">
                  <c:v>0.47156674467491994</c:v>
                </c:pt>
                <c:pt idx="673" formatCode="0.000">
                  <c:v>0.4863730864290598</c:v>
                </c:pt>
                <c:pt idx="674" formatCode="0.000">
                  <c:v>0.49711318361569867</c:v>
                </c:pt>
                <c:pt idx="675" formatCode="0.000">
                  <c:v>0.48915003987727046</c:v>
                </c:pt>
                <c:pt idx="676" formatCode="0.000">
                  <c:v>0.47823519113107299</c:v>
                </c:pt>
                <c:pt idx="677" formatCode="0.000">
                  <c:v>0.47236072000549456</c:v>
                </c:pt>
                <c:pt idx="678" formatCode="0.000">
                  <c:v>0.46700606384973548</c:v>
                </c:pt>
                <c:pt idx="679" formatCode="0.000">
                  <c:v>0.46180797770796944</c:v>
                </c:pt>
                <c:pt idx="680" formatCode="0.000">
                  <c:v>0.46823397854485871</c:v>
                </c:pt>
                <c:pt idx="681" formatCode="0.000">
                  <c:v>0.46790664380166735</c:v>
                </c:pt>
                <c:pt idx="682" formatCode="0.000">
                  <c:v>0.47251425468101044</c:v>
                </c:pt>
                <c:pt idx="683" formatCode="0.000">
                  <c:v>0.47595094358029733</c:v>
                </c:pt>
                <c:pt idx="684" formatCode="0.000">
                  <c:v>0.34365176149619492</c:v>
                </c:pt>
                <c:pt idx="685" formatCode="0.000">
                  <c:v>0.3637314754866347</c:v>
                </c:pt>
                <c:pt idx="686" formatCode="0.000">
                  <c:v>0.36217797738991819</c:v>
                </c:pt>
                <c:pt idx="687" formatCode="0.000">
                  <c:v>0.36385706946743102</c:v>
                </c:pt>
                <c:pt idx="688" formatCode="0.000">
                  <c:v>0.36960418314141252</c:v>
                </c:pt>
                <c:pt idx="689" formatCode="0.000">
                  <c:v>0.37207990443135713</c:v>
                </c:pt>
                <c:pt idx="690" formatCode="0.000">
                  <c:v>0.36788508758022115</c:v>
                </c:pt>
                <c:pt idx="691" formatCode="0.000">
                  <c:v>0.37091320548946438</c:v>
                </c:pt>
                <c:pt idx="692" formatCode="0.000">
                  <c:v>0.42065832279162535</c:v>
                </c:pt>
                <c:pt idx="693" formatCode="0.000">
                  <c:v>0.42385576322742047</c:v>
                </c:pt>
                <c:pt idx="694" formatCode="0.000">
                  <c:v>0.42420938239790962</c:v>
                </c:pt>
                <c:pt idx="695" formatCode="0.000">
                  <c:v>0.44710717106445108</c:v>
                </c:pt>
                <c:pt idx="696" formatCode="0.000">
                  <c:v>0.44599417191530272</c:v>
                </c:pt>
                <c:pt idx="697" formatCode="0.000">
                  <c:v>0.43483393103439111</c:v>
                </c:pt>
                <c:pt idx="698" formatCode="0.000">
                  <c:v>0.42232759706411355</c:v>
                </c:pt>
                <c:pt idx="699" formatCode="0.000">
                  <c:v>0.43774979052036123</c:v>
                </c:pt>
                <c:pt idx="700" formatCode="0.000">
                  <c:v>0.43564606809746143</c:v>
                </c:pt>
                <c:pt idx="701" formatCode="0.000">
                  <c:v>0.44048054011649129</c:v>
                </c:pt>
                <c:pt idx="702" formatCode="0.000">
                  <c:v>0.44861939190087102</c:v>
                </c:pt>
                <c:pt idx="703" formatCode="0.000">
                  <c:v>0.45303492341195545</c:v>
                </c:pt>
                <c:pt idx="704" formatCode="0.000">
                  <c:v>0.45651153833957714</c:v>
                </c:pt>
                <c:pt idx="705" formatCode="0.000">
                  <c:v>0.48817342786343371</c:v>
                </c:pt>
                <c:pt idx="706" formatCode="0.000">
                  <c:v>0.48949891374031695</c:v>
                </c:pt>
                <c:pt idx="707" formatCode="0.000">
                  <c:v>0.4864383367906861</c:v>
                </c:pt>
                <c:pt idx="708" formatCode="0.000">
                  <c:v>0.48614601103486449</c:v>
                </c:pt>
                <c:pt idx="709" formatCode="0.000">
                  <c:v>0.48800821758991719</c:v>
                </c:pt>
                <c:pt idx="710" formatCode="0.000">
                  <c:v>0.48406167105507025</c:v>
                </c:pt>
                <c:pt idx="711" formatCode="0.000">
                  <c:v>0.49933945016200537</c:v>
                </c:pt>
                <c:pt idx="712" formatCode="0.000">
                  <c:v>0.50347020570230594</c:v>
                </c:pt>
                <c:pt idx="713" formatCode="0.000">
                  <c:v>0.50261172319065772</c:v>
                </c:pt>
                <c:pt idx="714" formatCode="0.000">
                  <c:v>0.49984138226029884</c:v>
                </c:pt>
                <c:pt idx="715" formatCode="0.000">
                  <c:v>0.49739844874917649</c:v>
                </c:pt>
                <c:pt idx="716" formatCode="0.000">
                  <c:v>0.48489850461296996</c:v>
                </c:pt>
                <c:pt idx="717" formatCode="0.000">
                  <c:v>0.47843869356403035</c:v>
                </c:pt>
                <c:pt idx="718" formatCode="0.000">
                  <c:v>0.48396744313117895</c:v>
                </c:pt>
                <c:pt idx="719" formatCode="0.000">
                  <c:v>0.4679923635786315</c:v>
                </c:pt>
                <c:pt idx="720" formatCode="0.000">
                  <c:v>0.47408417676315062</c:v>
                </c:pt>
                <c:pt idx="721" formatCode="0.000">
                  <c:v>0.53611081803998395</c:v>
                </c:pt>
                <c:pt idx="722" formatCode="0.000">
                  <c:v>0.53662493196837291</c:v>
                </c:pt>
                <c:pt idx="723" formatCode="0.000">
                  <c:v>0.50475955909855053</c:v>
                </c:pt>
                <c:pt idx="724" formatCode="0.000">
                  <c:v>0.49857977133793163</c:v>
                </c:pt>
                <c:pt idx="725" formatCode="0.000">
                  <c:v>0.49502051402718056</c:v>
                </c:pt>
                <c:pt idx="726" formatCode="0.000">
                  <c:v>0.5266077047348231</c:v>
                </c:pt>
                <c:pt idx="727" formatCode="0.000">
                  <c:v>0.55417566472963264</c:v>
                </c:pt>
                <c:pt idx="728" formatCode="0.000">
                  <c:v>0.55949360311652963</c:v>
                </c:pt>
                <c:pt idx="729" formatCode="0.000">
                  <c:v>0.56092077298291443</c:v>
                </c:pt>
                <c:pt idx="730" formatCode="0.000">
                  <c:v>0.56225781327177504</c:v>
                </c:pt>
                <c:pt idx="731" formatCode="0.000">
                  <c:v>0.52742036328287201</c:v>
                </c:pt>
                <c:pt idx="732" formatCode="0.000">
                  <c:v>0.52681127290743002</c:v>
                </c:pt>
                <c:pt idx="733" formatCode="0.000">
                  <c:v>0.51559376621511699</c:v>
                </c:pt>
                <c:pt idx="734" formatCode="0.000">
                  <c:v>0.5264045318259013</c:v>
                </c:pt>
                <c:pt idx="735" formatCode="0.000">
                  <c:v>0.50453372197600854</c:v>
                </c:pt>
                <c:pt idx="736" formatCode="0.000">
                  <c:v>0.50528435983622932</c:v>
                </c:pt>
                <c:pt idx="737" formatCode="0.000">
                  <c:v>0.52039043531575613</c:v>
                </c:pt>
                <c:pt idx="738" formatCode="0.000">
                  <c:v>0.55793538705965395</c:v>
                </c:pt>
                <c:pt idx="739" formatCode="0.000">
                  <c:v>0.55012648131365105</c:v>
                </c:pt>
                <c:pt idx="740" formatCode="0.000">
                  <c:v>0.556598385763034</c:v>
                </c:pt>
                <c:pt idx="741" formatCode="0.000">
                  <c:v>0.57631735984236487</c:v>
                </c:pt>
                <c:pt idx="742" formatCode="0.000">
                  <c:v>0.57598118578461133</c:v>
                </c:pt>
                <c:pt idx="743" formatCode="0.000">
                  <c:v>0.57956408022657435</c:v>
                </c:pt>
                <c:pt idx="744" formatCode="0.000">
                  <c:v>0.57803984784430795</c:v>
                </c:pt>
                <c:pt idx="745" formatCode="0.000">
                  <c:v>0.65839975530120476</c:v>
                </c:pt>
                <c:pt idx="746" formatCode="0.000">
                  <c:v>0.65462105433992979</c:v>
                </c:pt>
                <c:pt idx="747" formatCode="0.000">
                  <c:v>0.65427640367190687</c:v>
                </c:pt>
                <c:pt idx="748" formatCode="0.000">
                  <c:v>0.64624885893020667</c:v>
                </c:pt>
                <c:pt idx="749" formatCode="0.000">
                  <c:v>0.64841645938817827</c:v>
                </c:pt>
                <c:pt idx="750" formatCode="0.000">
                  <c:v>0.65264123604147473</c:v>
                </c:pt>
                <c:pt idx="751" formatCode="0.000">
                  <c:v>0.66032762202443041</c:v>
                </c:pt>
                <c:pt idx="752" formatCode="0.000">
                  <c:v>0.66468484868852573</c:v>
                </c:pt>
                <c:pt idx="753" formatCode="0.000">
                  <c:v>0.63970380456962272</c:v>
                </c:pt>
                <c:pt idx="754" formatCode="0.000">
                  <c:v>0.65059874458448075</c:v>
                </c:pt>
                <c:pt idx="755" formatCode="0.000">
                  <c:v>0.666859197307902</c:v>
                </c:pt>
                <c:pt idx="756" formatCode="0.000">
                  <c:v>0.65769052414716744</c:v>
                </c:pt>
                <c:pt idx="757" formatCode="0.000">
                  <c:v>0.65998796750448219</c:v>
                </c:pt>
                <c:pt idx="758" formatCode="0.000">
                  <c:v>0.67932809069721323</c:v>
                </c:pt>
                <c:pt idx="759" formatCode="0.000">
                  <c:v>0.68020254833453708</c:v>
                </c:pt>
                <c:pt idx="760" formatCode="0.000">
                  <c:v>0.68682319677042969</c:v>
                </c:pt>
                <c:pt idx="761" formatCode="0.000">
                  <c:v>0.67939233719523318</c:v>
                </c:pt>
                <c:pt idx="762" formatCode="0.000">
                  <c:v>0.68513749871936802</c:v>
                </c:pt>
                <c:pt idx="763" formatCode="0.000">
                  <c:v>0.68214036816064139</c:v>
                </c:pt>
                <c:pt idx="764" formatCode="0.000">
                  <c:v>0.6700024763142608</c:v>
                </c:pt>
                <c:pt idx="765" formatCode="0.000">
                  <c:v>0.65976857680935552</c:v>
                </c:pt>
                <c:pt idx="766" formatCode="0.000">
                  <c:v>0.67012665870226062</c:v>
                </c:pt>
                <c:pt idx="767" formatCode="0.000">
                  <c:v>0.65585445605192549</c:v>
                </c:pt>
                <c:pt idx="768" formatCode="0.000">
                  <c:v>0.65575205143426318</c:v>
                </c:pt>
                <c:pt idx="769" formatCode="0.000">
                  <c:v>0.62855358940318418</c:v>
                </c:pt>
                <c:pt idx="770" formatCode="0.000">
                  <c:v>0.62888401951068962</c:v>
                </c:pt>
                <c:pt idx="771" formatCode="0.000">
                  <c:v>0.63112085167544474</c:v>
                </c:pt>
                <c:pt idx="772" formatCode="0.000">
                  <c:v>0.62698825287856264</c:v>
                </c:pt>
                <c:pt idx="773" formatCode="0.000">
                  <c:v>0.62194511007873277</c:v>
                </c:pt>
                <c:pt idx="774" formatCode="0.000">
                  <c:v>0.62907290714294306</c:v>
                </c:pt>
                <c:pt idx="775" formatCode="0.000">
                  <c:v>0.62047692436585689</c:v>
                </c:pt>
                <c:pt idx="776" formatCode="0.000">
                  <c:v>0.61752184136102584</c:v>
                </c:pt>
                <c:pt idx="777" formatCode="0.000">
                  <c:v>0.64453760258894521</c:v>
                </c:pt>
                <c:pt idx="778" formatCode="0.000">
                  <c:v>0.64316045376896924</c:v>
                </c:pt>
                <c:pt idx="779" formatCode="0.000">
                  <c:v>0.64731978241402544</c:v>
                </c:pt>
                <c:pt idx="780" formatCode="0.000">
                  <c:v>0.66855073171017732</c:v>
                </c:pt>
                <c:pt idx="781" formatCode="0.000">
                  <c:v>0.66617082747049372</c:v>
                </c:pt>
                <c:pt idx="782" formatCode="0.000">
                  <c:v>0.64352554102186932</c:v>
                </c:pt>
                <c:pt idx="783" formatCode="0.000">
                  <c:v>0.64393332340168496</c:v>
                </c:pt>
                <c:pt idx="784" formatCode="0.000">
                  <c:v>0.65868960683078326</c:v>
                </c:pt>
                <c:pt idx="785" formatCode="0.000">
                  <c:v>0.65977233815330383</c:v>
                </c:pt>
                <c:pt idx="786" formatCode="0.000">
                  <c:v>0.66048516564611015</c:v>
                </c:pt>
                <c:pt idx="787" formatCode="0.000">
                  <c:v>0.62972531966549905</c:v>
                </c:pt>
                <c:pt idx="788" formatCode="0.000">
                  <c:v>0.62120136136498882</c:v>
                </c:pt>
                <c:pt idx="789" formatCode="0.000">
                  <c:v>0.61626827632952252</c:v>
                </c:pt>
                <c:pt idx="790" formatCode="0.000">
                  <c:v>0.61924651357878169</c:v>
                </c:pt>
                <c:pt idx="791" formatCode="0.000">
                  <c:v>0.61717327195730964</c:v>
                </c:pt>
                <c:pt idx="792" formatCode="0.000">
                  <c:v>0.632516949644647</c:v>
                </c:pt>
                <c:pt idx="793" formatCode="0.000">
                  <c:v>0.63586274898059691</c:v>
                </c:pt>
                <c:pt idx="794" formatCode="0.000">
                  <c:v>0.64169659517979372</c:v>
                </c:pt>
                <c:pt idx="795" formatCode="0.000">
                  <c:v>0.64157833879243786</c:v>
                </c:pt>
                <c:pt idx="796" formatCode="0.000">
                  <c:v>0.65723125698863838</c:v>
                </c:pt>
                <c:pt idx="797" formatCode="0.000">
                  <c:v>0.65954076055080646</c:v>
                </c:pt>
                <c:pt idx="798" formatCode="0.000">
                  <c:v>0.66217903318817639</c:v>
                </c:pt>
                <c:pt idx="799" formatCode="0.000">
                  <c:v>0.62276662726170307</c:v>
                </c:pt>
                <c:pt idx="800" formatCode="0.000">
                  <c:v>0.64123359213608377</c:v>
                </c:pt>
                <c:pt idx="801" formatCode="0.000">
                  <c:v>0.63925252416667011</c:v>
                </c:pt>
                <c:pt idx="802" formatCode="0.000">
                  <c:v>0.60559916902854261</c:v>
                </c:pt>
                <c:pt idx="803" formatCode="0.000">
                  <c:v>0.62418959491352322</c:v>
                </c:pt>
                <c:pt idx="804" formatCode="0.000">
                  <c:v>0.63049944167844252</c:v>
                </c:pt>
                <c:pt idx="805" formatCode="0.000">
                  <c:v>0.62917674763573828</c:v>
                </c:pt>
                <c:pt idx="806" formatCode="0.000">
                  <c:v>0.63004313458660277</c:v>
                </c:pt>
                <c:pt idx="807" formatCode="0.000">
                  <c:v>0.63453739210940041</c:v>
                </c:pt>
                <c:pt idx="808" formatCode="0.000">
                  <c:v>0.64262194553150487</c:v>
                </c:pt>
                <c:pt idx="809" formatCode="0.000">
                  <c:v>0.65690213628512495</c:v>
                </c:pt>
                <c:pt idx="810" formatCode="0.000">
                  <c:v>0.65525036839541195</c:v>
                </c:pt>
                <c:pt idx="811" formatCode="0.000">
                  <c:v>0.62373517156409775</c:v>
                </c:pt>
                <c:pt idx="812" formatCode="0.000">
                  <c:v>0.61460310216434799</c:v>
                </c:pt>
                <c:pt idx="813" formatCode="0.000">
                  <c:v>0.60614269708336521</c:v>
                </c:pt>
                <c:pt idx="814" formatCode="0.000">
                  <c:v>0.61540555937435304</c:v>
                </c:pt>
                <c:pt idx="815" formatCode="0.000">
                  <c:v>0.60302300064072911</c:v>
                </c:pt>
                <c:pt idx="816" formatCode="0.000">
                  <c:v>0.57685801587776964</c:v>
                </c:pt>
                <c:pt idx="817" formatCode="0.000">
                  <c:v>0.63740999574170087</c:v>
                </c:pt>
                <c:pt idx="818" formatCode="0.000">
                  <c:v>0.6334800013513725</c:v>
                </c:pt>
                <c:pt idx="819" formatCode="0.000">
                  <c:v>0.63452452777583335</c:v>
                </c:pt>
                <c:pt idx="820" formatCode="0.000">
                  <c:v>0.63046454638905658</c:v>
                </c:pt>
                <c:pt idx="821" formatCode="0.000">
                  <c:v>0.6314741726927503</c:v>
                </c:pt>
                <c:pt idx="822" formatCode="0.000">
                  <c:v>0.6412231257203278</c:v>
                </c:pt>
                <c:pt idx="823" formatCode="0.000">
                  <c:v>0.63711763959996104</c:v>
                </c:pt>
                <c:pt idx="824" formatCode="0.000">
                  <c:v>0.63579443031085048</c:v>
                </c:pt>
                <c:pt idx="825" formatCode="0.000">
                  <c:v>0.64015856054158438</c:v>
                </c:pt>
                <c:pt idx="826" formatCode="0.000">
                  <c:v>0.6620888463707002</c:v>
                </c:pt>
                <c:pt idx="827" formatCode="0.000">
                  <c:v>0.6502237803766755</c:v>
                </c:pt>
                <c:pt idx="828" formatCode="0.000">
                  <c:v>0.67632935948320549</c:v>
                </c:pt>
                <c:pt idx="829" formatCode="0.000">
                  <c:v>0.68208693532033648</c:v>
                </c:pt>
                <c:pt idx="830" formatCode="0.000">
                  <c:v>0.71282539657131516</c:v>
                </c:pt>
                <c:pt idx="831" formatCode="0.000">
                  <c:v>0.71329856544557169</c:v>
                </c:pt>
                <c:pt idx="832" formatCode="0.000">
                  <c:v>0.71787338334504125</c:v>
                </c:pt>
                <c:pt idx="833" formatCode="0.000">
                  <c:v>0.71844789054224734</c:v>
                </c:pt>
                <c:pt idx="834" formatCode="0.000">
                  <c:v>0.71936990780156818</c:v>
                </c:pt>
                <c:pt idx="835" formatCode="0.000">
                  <c:v>0.72203066823430762</c:v>
                </c:pt>
                <c:pt idx="836" formatCode="0.000">
                  <c:v>0.72506367267388971</c:v>
                </c:pt>
                <c:pt idx="837" formatCode="0.000">
                  <c:v>0.73284135433616548</c:v>
                </c:pt>
                <c:pt idx="838" formatCode="0.000">
                  <c:v>0.71790987349970536</c:v>
                </c:pt>
                <c:pt idx="839" formatCode="0.000">
                  <c:v>0.72988170281155607</c:v>
                </c:pt>
                <c:pt idx="840" formatCode="0.000">
                  <c:v>0.72370476317079024</c:v>
                </c:pt>
                <c:pt idx="841" formatCode="0.000">
                  <c:v>0.70894519681121859</c:v>
                </c:pt>
              </c:numCache>
            </c:numRef>
          </c:val>
          <c:smooth val="0"/>
          <c:extLst>
            <c:ext xmlns:c16="http://schemas.microsoft.com/office/drawing/2014/chart" uri="{C3380CC4-5D6E-409C-BE32-E72D297353CC}">
              <c16:uniqueId val="{00000000-BE6E-4FC2-AE19-66A369A2388E}"/>
            </c:ext>
          </c:extLst>
        </c:ser>
        <c:ser>
          <c:idx val="2"/>
          <c:order val="2"/>
          <c:tx>
            <c:strRef>
              <c:f>'BTC(Daily)'!$O$87</c:f>
              <c:strCache>
                <c:ptCount val="1"/>
                <c:pt idx="0">
                  <c:v>OVERALL CORELLATION</c:v>
                </c:pt>
              </c:strCache>
            </c:strRef>
          </c:tx>
          <c:spPr>
            <a:ln w="28575" cap="rnd">
              <a:solidFill>
                <a:schemeClr val="accent3"/>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'BTC(Daily)'!$R$87</c:f>
              <c:numCache>
                <c:formatCode>General</c:formatCode>
                <c:ptCount val="1"/>
                <c:pt idx="0">
                  <c:v>0.54475316775816907</c:v>
                </c:pt>
              </c:numCache>
            </c:numRef>
          </c:val>
          <c:smooth val="0"/>
          <c:extLst>
            <c:ext xmlns:c16="http://schemas.microsoft.com/office/drawing/2014/chart" uri="{C3380CC4-5D6E-409C-BE32-E72D297353CC}">
              <c16:uniqueId val="{00000002-BE6E-4FC2-AE19-66A369A2388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When does BETA spike?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'BTC(Daily)'!$I$2:$I$10000</c:f>
              <c:numCache>
                <c:formatCode>0.000</c:formatCode>
                <c:ptCount val="9999"/>
                <c:pt idx="19">
                  <c:v>0.20045541348289589</c:v>
                </c:pt>
                <c:pt idx="20">
                  <c:v>0.27634637454527738</c:v>
                </c:pt>
                <c:pt idx="21">
                  <c:v>0.25026458723792</c:v>
                </c:pt>
                <c:pt idx="22">
                  <c:v>0.24808170680319844</c:v>
                </c:pt>
                <c:pt idx="23">
                  <c:v>0.25809375352780023</c:v>
                </c:pt>
                <c:pt idx="24">
                  <c:v>0.28679291723783362</c:v>
                </c:pt>
                <c:pt idx="25">
                  <c:v>0.31290377670649333</c:v>
                </c:pt>
                <c:pt idx="26">
                  <c:v>0.33354390072349716</c:v>
                </c:pt>
                <c:pt idx="27">
                  <c:v>0.32367085052308503</c:v>
                </c:pt>
                <c:pt idx="28">
                  <c:v>0.32356668629471891</c:v>
                </c:pt>
                <c:pt idx="29">
                  <c:v>0.3021982958970012</c:v>
                </c:pt>
                <c:pt idx="30">
                  <c:v>0.30315924744153061</c:v>
                </c:pt>
                <c:pt idx="31">
                  <c:v>0.30108218705941875</c:v>
                </c:pt>
                <c:pt idx="32">
                  <c:v>0.31170923170036757</c:v>
                </c:pt>
                <c:pt idx="33">
                  <c:v>0.32723287435593895</c:v>
                </c:pt>
                <c:pt idx="34">
                  <c:v>0.32851875173820499</c:v>
                </c:pt>
                <c:pt idx="35">
                  <c:v>0.28889747508916214</c:v>
                </c:pt>
                <c:pt idx="36">
                  <c:v>0.34351171712495909</c:v>
                </c:pt>
                <c:pt idx="37">
                  <c:v>0.31109271380854603</c:v>
                </c:pt>
                <c:pt idx="38">
                  <c:v>0.28985303508458515</c:v>
                </c:pt>
                <c:pt idx="39">
                  <c:v>0.28010898332397444</c:v>
                </c:pt>
                <c:pt idx="40">
                  <c:v>0.26830045319387902</c:v>
                </c:pt>
                <c:pt idx="41">
                  <c:v>0.24614557530215841</c:v>
                </c:pt>
                <c:pt idx="42">
                  <c:v>0.30962456401100624</c:v>
                </c:pt>
                <c:pt idx="43">
                  <c:v>0.30876424141134862</c:v>
                </c:pt>
                <c:pt idx="44">
                  <c:v>0.31203155762138329</c:v>
                </c:pt>
                <c:pt idx="45">
                  <c:v>0.30725281463196746</c:v>
                </c:pt>
                <c:pt idx="46">
                  <c:v>0.26060205139935372</c:v>
                </c:pt>
                <c:pt idx="47">
                  <c:v>0.24453062748789078</c:v>
                </c:pt>
                <c:pt idx="48">
                  <c:v>0.21644740167535217</c:v>
                </c:pt>
                <c:pt idx="49">
                  <c:v>0.22448287904958794</c:v>
                </c:pt>
                <c:pt idx="50">
                  <c:v>0.234540053156442</c:v>
                </c:pt>
                <c:pt idx="51">
                  <c:v>0.2399166460384296</c:v>
                </c:pt>
                <c:pt idx="52">
                  <c:v>0.33998802063452843</c:v>
                </c:pt>
                <c:pt idx="53">
                  <c:v>0.32950730031936859</c:v>
                </c:pt>
                <c:pt idx="54">
                  <c:v>0.33107426765623549</c:v>
                </c:pt>
                <c:pt idx="55">
                  <c:v>0.35154763752076024</c:v>
                </c:pt>
                <c:pt idx="56">
                  <c:v>0.38031851208395312</c:v>
                </c:pt>
                <c:pt idx="57">
                  <c:v>0.37336178329807268</c:v>
                </c:pt>
                <c:pt idx="58">
                  <c:v>0.42196116037085557</c:v>
                </c:pt>
                <c:pt idx="59">
                  <c:v>0.4298293173296025</c:v>
                </c:pt>
                <c:pt idx="60">
                  <c:v>0.53523175531884226</c:v>
                </c:pt>
                <c:pt idx="61">
                  <c:v>0.53944098960684317</c:v>
                </c:pt>
                <c:pt idx="62">
                  <c:v>0.54609410767107625</c:v>
                </c:pt>
                <c:pt idx="63">
                  <c:v>0.49100086116120556</c:v>
                </c:pt>
                <c:pt idx="64">
                  <c:v>0.50815205200625679</c:v>
                </c:pt>
                <c:pt idx="65">
                  <c:v>0.51171516619018365</c:v>
                </c:pt>
                <c:pt idx="66">
                  <c:v>0.51483177718137674</c:v>
                </c:pt>
                <c:pt idx="67">
                  <c:v>0.52193597164298278</c:v>
                </c:pt>
                <c:pt idx="68">
                  <c:v>0.57558628971802739</c:v>
                </c:pt>
                <c:pt idx="69">
                  <c:v>0.58448658954343635</c:v>
                </c:pt>
                <c:pt idx="70">
                  <c:v>0.55807423805101619</c:v>
                </c:pt>
                <c:pt idx="71">
                  <c:v>0.6270484534353149</c:v>
                </c:pt>
                <c:pt idx="72">
                  <c:v>0.61468957706176375</c:v>
                </c:pt>
                <c:pt idx="73">
                  <c:v>0.49522717620190387</c:v>
                </c:pt>
                <c:pt idx="74">
                  <c:v>0.47899682500793944</c:v>
                </c:pt>
                <c:pt idx="75">
                  <c:v>0.46458322751520259</c:v>
                </c:pt>
                <c:pt idx="76">
                  <c:v>0.35526978551788962</c:v>
                </c:pt>
                <c:pt idx="77">
                  <c:v>0.36386775871529625</c:v>
                </c:pt>
                <c:pt idx="78">
                  <c:v>0.41016556105393159</c:v>
                </c:pt>
                <c:pt idx="79">
                  <c:v>0.46943141530342836</c:v>
                </c:pt>
                <c:pt idx="80">
                  <c:v>0.44645045899483848</c:v>
                </c:pt>
                <c:pt idx="81">
                  <c:v>0.52095486844249428</c:v>
                </c:pt>
                <c:pt idx="82">
                  <c:v>0.53243196747141075</c:v>
                </c:pt>
                <c:pt idx="83">
                  <c:v>0.51282300940349479</c:v>
                </c:pt>
                <c:pt idx="84">
                  <c:v>0.5593600603852481</c:v>
                </c:pt>
                <c:pt idx="85">
                  <c:v>0.52905439009838273</c:v>
                </c:pt>
                <c:pt idx="86">
                  <c:v>0.52897965954810366</c:v>
                </c:pt>
                <c:pt idx="87">
                  <c:v>0.52924659339775504</c:v>
                </c:pt>
                <c:pt idx="88">
                  <c:v>0.58784343913703319</c:v>
                </c:pt>
                <c:pt idx="89">
                  <c:v>0.60340253594397852</c:v>
                </c:pt>
                <c:pt idx="90">
                  <c:v>0.60530881265296388</c:v>
                </c:pt>
                <c:pt idx="91">
                  <c:v>0.61663602246668658</c:v>
                </c:pt>
                <c:pt idx="92">
                  <c:v>0.48432578638118146</c:v>
                </c:pt>
                <c:pt idx="93">
                  <c:v>0.56139080227297766</c:v>
                </c:pt>
                <c:pt idx="94">
                  <c:v>0.56776501457490536</c:v>
                </c:pt>
                <c:pt idx="95">
                  <c:v>0.57975302875455603</c:v>
                </c:pt>
                <c:pt idx="96">
                  <c:v>0.56888162574367707</c:v>
                </c:pt>
                <c:pt idx="97">
                  <c:v>0.65892233717511406</c:v>
                </c:pt>
                <c:pt idx="98">
                  <c:v>0.65767835359275961</c:v>
                </c:pt>
                <c:pt idx="99">
                  <c:v>0.62200993220521472</c:v>
                </c:pt>
                <c:pt idx="100">
                  <c:v>0.60808462767200955</c:v>
                </c:pt>
                <c:pt idx="101">
                  <c:v>0.63145727259048468</c:v>
                </c:pt>
                <c:pt idx="102">
                  <c:v>0.53911896571517604</c:v>
                </c:pt>
                <c:pt idx="103">
                  <c:v>0.52037118497511958</c:v>
                </c:pt>
                <c:pt idx="104">
                  <c:v>0.53384771495210193</c:v>
                </c:pt>
                <c:pt idx="105">
                  <c:v>0.47482629166187379</c:v>
                </c:pt>
                <c:pt idx="106">
                  <c:v>0.48340851166573745</c:v>
                </c:pt>
                <c:pt idx="107">
                  <c:v>0.49852997693259404</c:v>
                </c:pt>
                <c:pt idx="108">
                  <c:v>0.49386785718441073</c:v>
                </c:pt>
                <c:pt idx="109">
                  <c:v>0.48283436854086892</c:v>
                </c:pt>
                <c:pt idx="110">
                  <c:v>0.45518337297305167</c:v>
                </c:pt>
                <c:pt idx="111">
                  <c:v>0.37988573073527349</c:v>
                </c:pt>
                <c:pt idx="112">
                  <c:v>0.35296812508216679</c:v>
                </c:pt>
                <c:pt idx="113">
                  <c:v>0.3534606361576913</c:v>
                </c:pt>
                <c:pt idx="114">
                  <c:v>0.37367311439372281</c:v>
                </c:pt>
                <c:pt idx="115">
                  <c:v>0.35484307444236157</c:v>
                </c:pt>
                <c:pt idx="116">
                  <c:v>0.30585650746367699</c:v>
                </c:pt>
                <c:pt idx="117">
                  <c:v>0.32825026608843055</c:v>
                </c:pt>
                <c:pt idx="118">
                  <c:v>0.32552897687500343</c:v>
                </c:pt>
                <c:pt idx="119">
                  <c:v>0.2826895155290346</c:v>
                </c:pt>
                <c:pt idx="120">
                  <c:v>0.27660124098888911</c:v>
                </c:pt>
                <c:pt idx="121">
                  <c:v>0.30854400084057487</c:v>
                </c:pt>
                <c:pt idx="122">
                  <c:v>0.32537888760953482</c:v>
                </c:pt>
                <c:pt idx="123">
                  <c:v>0.2978713181241624</c:v>
                </c:pt>
                <c:pt idx="124">
                  <c:v>0.2989654106938614</c:v>
                </c:pt>
                <c:pt idx="125">
                  <c:v>0.30158500768888075</c:v>
                </c:pt>
                <c:pt idx="126">
                  <c:v>0.31149558295342344</c:v>
                </c:pt>
                <c:pt idx="127">
                  <c:v>0.31638147783208037</c:v>
                </c:pt>
                <c:pt idx="128">
                  <c:v>0.29969282177413892</c:v>
                </c:pt>
                <c:pt idx="129">
                  <c:v>0.36423282488076641</c:v>
                </c:pt>
                <c:pt idx="130">
                  <c:v>0.36325678592421934</c:v>
                </c:pt>
                <c:pt idx="131">
                  <c:v>0.35787640036981955</c:v>
                </c:pt>
                <c:pt idx="132">
                  <c:v>0.40724856338590587</c:v>
                </c:pt>
                <c:pt idx="133">
                  <c:v>0.49240548911335513</c:v>
                </c:pt>
                <c:pt idx="134">
                  <c:v>0.49280197789999314</c:v>
                </c:pt>
                <c:pt idx="135">
                  <c:v>0.51573561198982509</c:v>
                </c:pt>
                <c:pt idx="136">
                  <c:v>0.52363796220004122</c:v>
                </c:pt>
                <c:pt idx="137">
                  <c:v>0.54084619378455956</c:v>
                </c:pt>
                <c:pt idx="138">
                  <c:v>0.53482723275247346</c:v>
                </c:pt>
                <c:pt idx="139">
                  <c:v>0.55597533467132654</c:v>
                </c:pt>
                <c:pt idx="140">
                  <c:v>0.6465713165408673</c:v>
                </c:pt>
                <c:pt idx="141">
                  <c:v>0.64116587855810447</c:v>
                </c:pt>
                <c:pt idx="142">
                  <c:v>0.62695243671609246</c:v>
                </c:pt>
                <c:pt idx="143">
                  <c:v>0.66375487758347629</c:v>
                </c:pt>
                <c:pt idx="144">
                  <c:v>0.69432880397868346</c:v>
                </c:pt>
                <c:pt idx="145">
                  <c:v>0.59637775691063533</c:v>
                </c:pt>
                <c:pt idx="146">
                  <c:v>0.62320060361387397</c:v>
                </c:pt>
                <c:pt idx="147">
                  <c:v>0.68557879394698606</c:v>
                </c:pt>
                <c:pt idx="148">
                  <c:v>0.7019485041643132</c:v>
                </c:pt>
                <c:pt idx="149">
                  <c:v>0.70230184091366599</c:v>
                </c:pt>
                <c:pt idx="150">
                  <c:v>0.6541349427500176</c:v>
                </c:pt>
                <c:pt idx="151">
                  <c:v>0.61672162788339613</c:v>
                </c:pt>
                <c:pt idx="152">
                  <c:v>0.6019354945632629</c:v>
                </c:pt>
                <c:pt idx="153">
                  <c:v>0.66293765587709441</c:v>
                </c:pt>
                <c:pt idx="154">
                  <c:v>0.64033915053358892</c:v>
                </c:pt>
                <c:pt idx="155">
                  <c:v>0.68761779305075199</c:v>
                </c:pt>
                <c:pt idx="156">
                  <c:v>0.5941380420344109</c:v>
                </c:pt>
                <c:pt idx="157">
                  <c:v>0.60455516252453434</c:v>
                </c:pt>
                <c:pt idx="158">
                  <c:v>0.60003235807479627</c:v>
                </c:pt>
                <c:pt idx="159">
                  <c:v>0.6107978103937034</c:v>
                </c:pt>
                <c:pt idx="160">
                  <c:v>0.62894854165117153</c:v>
                </c:pt>
                <c:pt idx="161">
                  <c:v>0.6407803534414469</c:v>
                </c:pt>
                <c:pt idx="162">
                  <c:v>0.65201668951682856</c:v>
                </c:pt>
                <c:pt idx="163">
                  <c:v>0.68995776293375011</c:v>
                </c:pt>
                <c:pt idx="164">
                  <c:v>0.64951981163487549</c:v>
                </c:pt>
                <c:pt idx="165">
                  <c:v>0.67875196490766765</c:v>
                </c:pt>
                <c:pt idx="166">
                  <c:v>0.79747754569122353</c:v>
                </c:pt>
                <c:pt idx="167">
                  <c:v>0.86308412263343337</c:v>
                </c:pt>
                <c:pt idx="168">
                  <c:v>0.82030246878177837</c:v>
                </c:pt>
                <c:pt idx="169">
                  <c:v>0.8033533021165209</c:v>
                </c:pt>
                <c:pt idx="170">
                  <c:v>0.81133378995221794</c:v>
                </c:pt>
                <c:pt idx="171">
                  <c:v>0.74227016314012473</c:v>
                </c:pt>
                <c:pt idx="172">
                  <c:v>0.81488121747279207</c:v>
                </c:pt>
                <c:pt idx="173">
                  <c:v>0.79303111675918803</c:v>
                </c:pt>
                <c:pt idx="174">
                  <c:v>0.73462246654607477</c:v>
                </c:pt>
                <c:pt idx="175">
                  <c:v>0.74428228048206224</c:v>
                </c:pt>
                <c:pt idx="176">
                  <c:v>0.72341223670815491</c:v>
                </c:pt>
                <c:pt idx="177">
                  <c:v>0.779793442489081</c:v>
                </c:pt>
                <c:pt idx="178">
                  <c:v>0.78646302670145174</c:v>
                </c:pt>
                <c:pt idx="179">
                  <c:v>0.84096508189536456</c:v>
                </c:pt>
                <c:pt idx="180">
                  <c:v>0.89958762633556966</c:v>
                </c:pt>
                <c:pt idx="181">
                  <c:v>0.90392383262140885</c:v>
                </c:pt>
                <c:pt idx="182">
                  <c:v>0.94852712616925983</c:v>
                </c:pt>
                <c:pt idx="183">
                  <c:v>0.93708021805520691</c:v>
                </c:pt>
                <c:pt idx="184">
                  <c:v>0.88307154933909393</c:v>
                </c:pt>
                <c:pt idx="185">
                  <c:v>1.0390470447364937</c:v>
                </c:pt>
                <c:pt idx="186">
                  <c:v>0.99415778726727699</c:v>
                </c:pt>
                <c:pt idx="187">
                  <c:v>0.94427986895790639</c:v>
                </c:pt>
                <c:pt idx="188">
                  <c:v>0.83362433459676144</c:v>
                </c:pt>
                <c:pt idx="189">
                  <c:v>0.8857130720410572</c:v>
                </c:pt>
                <c:pt idx="190">
                  <c:v>0.82009447523947188</c:v>
                </c:pt>
                <c:pt idx="191">
                  <c:v>0.82110681045937972</c:v>
                </c:pt>
                <c:pt idx="192">
                  <c:v>0.91691735137570662</c:v>
                </c:pt>
                <c:pt idx="193">
                  <c:v>0.90612226611034019</c:v>
                </c:pt>
                <c:pt idx="194">
                  <c:v>0.92516900798518387</c:v>
                </c:pt>
                <c:pt idx="195">
                  <c:v>0.93151094005432455</c:v>
                </c:pt>
                <c:pt idx="196">
                  <c:v>1.1088848709219905</c:v>
                </c:pt>
                <c:pt idx="197">
                  <c:v>1.0894281504137113</c:v>
                </c:pt>
                <c:pt idx="198">
                  <c:v>1.0290353067271507</c:v>
                </c:pt>
                <c:pt idx="199">
                  <c:v>0.97778599329433602</c:v>
                </c:pt>
                <c:pt idx="200">
                  <c:v>0.91717991661272424</c:v>
                </c:pt>
                <c:pt idx="201">
                  <c:v>0.97038555293377204</c:v>
                </c:pt>
                <c:pt idx="202">
                  <c:v>1.0513464993265234</c:v>
                </c:pt>
                <c:pt idx="203">
                  <c:v>1.0844876798819429</c:v>
                </c:pt>
                <c:pt idx="204">
                  <c:v>1.0900490550578925</c:v>
                </c:pt>
                <c:pt idx="205">
                  <c:v>1.0632593422398635</c:v>
                </c:pt>
                <c:pt idx="206">
                  <c:v>0.87995672794105728</c:v>
                </c:pt>
                <c:pt idx="207">
                  <c:v>0.90708293170842402</c:v>
                </c:pt>
                <c:pt idx="208">
                  <c:v>0.94777494794911832</c:v>
                </c:pt>
                <c:pt idx="209">
                  <c:v>0.95145635282191843</c:v>
                </c:pt>
                <c:pt idx="210">
                  <c:v>0.94264027054143507</c:v>
                </c:pt>
                <c:pt idx="211">
                  <c:v>0.98174847637399187</c:v>
                </c:pt>
                <c:pt idx="212">
                  <c:v>0.9915793087755137</c:v>
                </c:pt>
                <c:pt idx="213">
                  <c:v>1.0297953307283851</c:v>
                </c:pt>
                <c:pt idx="214">
                  <c:v>1.016084792805966</c:v>
                </c:pt>
                <c:pt idx="215">
                  <c:v>1.0068512264188101</c:v>
                </c:pt>
                <c:pt idx="216">
                  <c:v>1.0313482595017553</c:v>
                </c:pt>
                <c:pt idx="217">
                  <c:v>0.98283192659640339</c:v>
                </c:pt>
                <c:pt idx="218">
                  <c:v>0.97580839628280858</c:v>
                </c:pt>
                <c:pt idx="219">
                  <c:v>0.99525396561560109</c:v>
                </c:pt>
                <c:pt idx="220">
                  <c:v>0.96847980728659755</c:v>
                </c:pt>
                <c:pt idx="221">
                  <c:v>0.93157750113786697</c:v>
                </c:pt>
                <c:pt idx="222">
                  <c:v>0.92760520495790433</c:v>
                </c:pt>
                <c:pt idx="223">
                  <c:v>0.91192848561571183</c:v>
                </c:pt>
                <c:pt idx="224">
                  <c:v>0.95437681405160135</c:v>
                </c:pt>
                <c:pt idx="225">
                  <c:v>0.93057378168295635</c:v>
                </c:pt>
                <c:pt idx="226">
                  <c:v>0.92884838486280941</c:v>
                </c:pt>
                <c:pt idx="227">
                  <c:v>1.024779538619804</c:v>
                </c:pt>
                <c:pt idx="228">
                  <c:v>1.0680652353551046</c:v>
                </c:pt>
                <c:pt idx="229">
                  <c:v>1.0190116914003107</c:v>
                </c:pt>
                <c:pt idx="230">
                  <c:v>1.0267395845289014</c:v>
                </c:pt>
                <c:pt idx="231">
                  <c:v>0.98532788790806092</c:v>
                </c:pt>
                <c:pt idx="232">
                  <c:v>0.97243259430487428</c:v>
                </c:pt>
                <c:pt idx="233">
                  <c:v>1.0413530163511131</c:v>
                </c:pt>
                <c:pt idx="234">
                  <c:v>1.0109161400040749</c:v>
                </c:pt>
                <c:pt idx="235">
                  <c:v>1.030455896500551</c:v>
                </c:pt>
                <c:pt idx="236">
                  <c:v>1.0563538700226578</c:v>
                </c:pt>
                <c:pt idx="237">
                  <c:v>1.0744493251041913</c:v>
                </c:pt>
                <c:pt idx="238">
                  <c:v>1.0482113097458681</c:v>
                </c:pt>
                <c:pt idx="239">
                  <c:v>1.0632034652644227</c:v>
                </c:pt>
                <c:pt idx="240">
                  <c:v>1.0549519203812745</c:v>
                </c:pt>
                <c:pt idx="241">
                  <c:v>1.0919177525042665</c:v>
                </c:pt>
                <c:pt idx="242">
                  <c:v>1.190370474879465</c:v>
                </c:pt>
                <c:pt idx="243">
                  <c:v>1.2035583120241613</c:v>
                </c:pt>
                <c:pt idx="244">
                  <c:v>1.1978862926144103</c:v>
                </c:pt>
                <c:pt idx="245">
                  <c:v>1.1278634941589019</c:v>
                </c:pt>
                <c:pt idx="246">
                  <c:v>1.212557086110057</c:v>
                </c:pt>
                <c:pt idx="247">
                  <c:v>1.2965077872809476</c:v>
                </c:pt>
                <c:pt idx="248">
                  <c:v>1.2679342401914151</c:v>
                </c:pt>
                <c:pt idx="249">
                  <c:v>1.2515326547735726</c:v>
                </c:pt>
                <c:pt idx="250">
                  <c:v>1.440996364232821</c:v>
                </c:pt>
                <c:pt idx="251">
                  <c:v>1.1964108992816922</c:v>
                </c:pt>
                <c:pt idx="252">
                  <c:v>1.241745553852172</c:v>
                </c:pt>
                <c:pt idx="253">
                  <c:v>1.2611139896008587</c:v>
                </c:pt>
                <c:pt idx="254">
                  <c:v>1.1422466477939999</c:v>
                </c:pt>
                <c:pt idx="255">
                  <c:v>1.1116740387033859</c:v>
                </c:pt>
                <c:pt idx="256">
                  <c:v>1.1014960724127627</c:v>
                </c:pt>
                <c:pt idx="257">
                  <c:v>1.0837527842607684</c:v>
                </c:pt>
                <c:pt idx="258">
                  <c:v>1.0705952147347961</c:v>
                </c:pt>
                <c:pt idx="259">
                  <c:v>1.0953723337806331</c:v>
                </c:pt>
                <c:pt idx="260">
                  <c:v>1.0817679732962528</c:v>
                </c:pt>
                <c:pt idx="261">
                  <c:v>1.0556922962289073</c:v>
                </c:pt>
                <c:pt idx="262">
                  <c:v>0.82356789978178113</c:v>
                </c:pt>
                <c:pt idx="263">
                  <c:v>0.80785540145503709</c:v>
                </c:pt>
                <c:pt idx="264">
                  <c:v>0.8569952419266037</c:v>
                </c:pt>
                <c:pt idx="265">
                  <c:v>0.90540243509028562</c:v>
                </c:pt>
                <c:pt idx="266">
                  <c:v>0.89771375133706488</c:v>
                </c:pt>
                <c:pt idx="267">
                  <c:v>0.92890160007684353</c:v>
                </c:pt>
                <c:pt idx="268">
                  <c:v>1.0155445820968638</c:v>
                </c:pt>
                <c:pt idx="269">
                  <c:v>1.0425809121522907</c:v>
                </c:pt>
                <c:pt idx="270">
                  <c:v>1.0948219835435411</c:v>
                </c:pt>
                <c:pt idx="271">
                  <c:v>0.98212839550430908</c:v>
                </c:pt>
                <c:pt idx="272">
                  <c:v>1.2403612795928103</c:v>
                </c:pt>
                <c:pt idx="273">
                  <c:v>1.2969384190911828</c:v>
                </c:pt>
                <c:pt idx="274">
                  <c:v>1.3683906541335518</c:v>
                </c:pt>
                <c:pt idx="275">
                  <c:v>1.2937968422842985</c:v>
                </c:pt>
                <c:pt idx="276">
                  <c:v>1.4059113031598973</c:v>
                </c:pt>
                <c:pt idx="277">
                  <c:v>1.3933857816295523</c:v>
                </c:pt>
                <c:pt idx="278">
                  <c:v>1.4025183438271687</c:v>
                </c:pt>
                <c:pt idx="279">
                  <c:v>1.3792502871398991</c:v>
                </c:pt>
                <c:pt idx="280">
                  <c:v>1.3810229069428832</c:v>
                </c:pt>
                <c:pt idx="281">
                  <c:v>1.3159931581899218</c:v>
                </c:pt>
                <c:pt idx="282">
                  <c:v>1.3636637646161638</c:v>
                </c:pt>
                <c:pt idx="283">
                  <c:v>1.4282918676399066</c:v>
                </c:pt>
                <c:pt idx="284">
                  <c:v>1.4199845277672103</c:v>
                </c:pt>
                <c:pt idx="285">
                  <c:v>1.1613915791985734</c:v>
                </c:pt>
                <c:pt idx="286">
                  <c:v>1.1888101253712107</c:v>
                </c:pt>
                <c:pt idx="287">
                  <c:v>1.2253648770336463</c:v>
                </c:pt>
                <c:pt idx="288">
                  <c:v>1.2407751973392935</c:v>
                </c:pt>
                <c:pt idx="289">
                  <c:v>1.2222104430562903</c:v>
                </c:pt>
                <c:pt idx="290">
                  <c:v>1.2121687773360472</c:v>
                </c:pt>
                <c:pt idx="291">
                  <c:v>1.1982041803016563</c:v>
                </c:pt>
                <c:pt idx="292">
                  <c:v>1.3084345560352657</c:v>
                </c:pt>
                <c:pt idx="293">
                  <c:v>0.97046105286081763</c:v>
                </c:pt>
                <c:pt idx="294">
                  <c:v>0.69207079014814976</c:v>
                </c:pt>
                <c:pt idx="295">
                  <c:v>0.65685772395077358</c:v>
                </c:pt>
                <c:pt idx="296">
                  <c:v>0.71561131005823264</c:v>
                </c:pt>
                <c:pt idx="297">
                  <c:v>0.67553716343267134</c:v>
                </c:pt>
                <c:pt idx="298">
                  <c:v>0.64584249643036662</c:v>
                </c:pt>
                <c:pt idx="299">
                  <c:v>0.6558673849662835</c:v>
                </c:pt>
                <c:pt idx="300">
                  <c:v>0.67465211499846978</c:v>
                </c:pt>
                <c:pt idx="301">
                  <c:v>0.75026962252126705</c:v>
                </c:pt>
                <c:pt idx="302">
                  <c:v>0.79887306291169358</c:v>
                </c:pt>
                <c:pt idx="303">
                  <c:v>0.79867197996915407</c:v>
                </c:pt>
                <c:pt idx="304">
                  <c:v>0.80209347175784251</c:v>
                </c:pt>
                <c:pt idx="305">
                  <c:v>0.80884551547033445</c:v>
                </c:pt>
                <c:pt idx="306">
                  <c:v>0.89760002062025612</c:v>
                </c:pt>
                <c:pt idx="307">
                  <c:v>0.84893663874327874</c:v>
                </c:pt>
                <c:pt idx="308">
                  <c:v>0.89929145357433304</c:v>
                </c:pt>
                <c:pt idx="309">
                  <c:v>0.84707021258700876</c:v>
                </c:pt>
                <c:pt idx="310">
                  <c:v>0.89969319317333307</c:v>
                </c:pt>
                <c:pt idx="311">
                  <c:v>0.91211330004510272</c:v>
                </c:pt>
                <c:pt idx="312">
                  <c:v>0.95058784991319478</c:v>
                </c:pt>
                <c:pt idx="313">
                  <c:v>0.96283383006324397</c:v>
                </c:pt>
                <c:pt idx="314">
                  <c:v>0.88613918617218146</c:v>
                </c:pt>
                <c:pt idx="315">
                  <c:v>1.4018942212323697</c:v>
                </c:pt>
                <c:pt idx="316">
                  <c:v>1.3921317741479069</c:v>
                </c:pt>
                <c:pt idx="317">
                  <c:v>1.3200136878974145</c:v>
                </c:pt>
                <c:pt idx="318">
                  <c:v>1.5766667264846335</c:v>
                </c:pt>
                <c:pt idx="319">
                  <c:v>1.5064982493665662</c:v>
                </c:pt>
                <c:pt idx="320">
                  <c:v>1.4960878991675615</c:v>
                </c:pt>
                <c:pt idx="321">
                  <c:v>1.4387663985122949</c:v>
                </c:pt>
                <c:pt idx="322">
                  <c:v>1.3030972872723536</c:v>
                </c:pt>
                <c:pt idx="323">
                  <c:v>1.3387714049720232</c:v>
                </c:pt>
                <c:pt idx="324">
                  <c:v>1.300204033678781</c:v>
                </c:pt>
                <c:pt idx="325">
                  <c:v>1.2577813079385196</c:v>
                </c:pt>
                <c:pt idx="326">
                  <c:v>1.2445672956449367</c:v>
                </c:pt>
                <c:pt idx="327">
                  <c:v>1.202448490734418</c:v>
                </c:pt>
                <c:pt idx="328">
                  <c:v>1.2146869341909783</c:v>
                </c:pt>
                <c:pt idx="329">
                  <c:v>1.058633290919508</c:v>
                </c:pt>
                <c:pt idx="330">
                  <c:v>1.0537722780065419</c:v>
                </c:pt>
                <c:pt idx="331">
                  <c:v>0.99905159940768518</c:v>
                </c:pt>
                <c:pt idx="332">
                  <c:v>1.0040205743666824</c:v>
                </c:pt>
                <c:pt idx="333">
                  <c:v>0.97624693525480222</c:v>
                </c:pt>
                <c:pt idx="334">
                  <c:v>1.0291800408967586</c:v>
                </c:pt>
                <c:pt idx="335">
                  <c:v>1.2198730128160453</c:v>
                </c:pt>
                <c:pt idx="336">
                  <c:v>1.2491734771950771</c:v>
                </c:pt>
                <c:pt idx="337">
                  <c:v>1.2470568543595451</c:v>
                </c:pt>
                <c:pt idx="338">
                  <c:v>1.3891576198813826</c:v>
                </c:pt>
                <c:pt idx="339">
                  <c:v>1.3418045417661393</c:v>
                </c:pt>
                <c:pt idx="340">
                  <c:v>1.4094058836707022</c:v>
                </c:pt>
                <c:pt idx="341">
                  <c:v>1.3360650352264305</c:v>
                </c:pt>
                <c:pt idx="342">
                  <c:v>1.2409767467493595</c:v>
                </c:pt>
                <c:pt idx="343">
                  <c:v>1.2713863008537232</c:v>
                </c:pt>
                <c:pt idx="344">
                  <c:v>1.2112567322339463</c:v>
                </c:pt>
                <c:pt idx="345">
                  <c:v>1.1962874176288423</c:v>
                </c:pt>
                <c:pt idx="346">
                  <c:v>1.2228258285113724</c:v>
                </c:pt>
                <c:pt idx="347">
                  <c:v>1.2121988831310526</c:v>
                </c:pt>
                <c:pt idx="348">
                  <c:v>1.1927780116026803</c:v>
                </c:pt>
                <c:pt idx="349">
                  <c:v>1.1930740769731925</c:v>
                </c:pt>
                <c:pt idx="350">
                  <c:v>1.1789703146333037</c:v>
                </c:pt>
                <c:pt idx="351">
                  <c:v>1.2013442592588759</c:v>
                </c:pt>
                <c:pt idx="352">
                  <c:v>1.0818135134602371</c:v>
                </c:pt>
                <c:pt idx="353">
                  <c:v>1.1368094106299127</c:v>
                </c:pt>
                <c:pt idx="354">
                  <c:v>1.1079606816077598</c:v>
                </c:pt>
                <c:pt idx="355">
                  <c:v>1.0207630522926749</c:v>
                </c:pt>
                <c:pt idx="356">
                  <c:v>0.99305465615217747</c:v>
                </c:pt>
                <c:pt idx="357">
                  <c:v>0.95557368719141256</c:v>
                </c:pt>
                <c:pt idx="358">
                  <c:v>0.96335762477601095</c:v>
                </c:pt>
                <c:pt idx="359">
                  <c:v>0.96021978120702012</c:v>
                </c:pt>
                <c:pt idx="360">
                  <c:v>0.93480647941492179</c:v>
                </c:pt>
                <c:pt idx="361">
                  <c:v>0.94048685175788016</c:v>
                </c:pt>
                <c:pt idx="362">
                  <c:v>0.88518060875587246</c:v>
                </c:pt>
                <c:pt idx="363">
                  <c:v>0.93639458937354181</c:v>
                </c:pt>
                <c:pt idx="364">
                  <c:v>0.76906143919167724</c:v>
                </c:pt>
                <c:pt idx="365">
                  <c:v>0.77028101266303473</c:v>
                </c:pt>
                <c:pt idx="366">
                  <c:v>0.77324282740572781</c:v>
                </c:pt>
                <c:pt idx="367">
                  <c:v>0.74157269208736343</c:v>
                </c:pt>
                <c:pt idx="368">
                  <c:v>0.7738064036781952</c:v>
                </c:pt>
                <c:pt idx="369">
                  <c:v>0.77415127711022447</c:v>
                </c:pt>
                <c:pt idx="370">
                  <c:v>0.76856682865477</c:v>
                </c:pt>
                <c:pt idx="371">
                  <c:v>0.77662225447469557</c:v>
                </c:pt>
                <c:pt idx="372">
                  <c:v>0.88394698714651954</c:v>
                </c:pt>
                <c:pt idx="373">
                  <c:v>0.90401639572586845</c:v>
                </c:pt>
                <c:pt idx="374">
                  <c:v>0.85082940774510896</c:v>
                </c:pt>
                <c:pt idx="375">
                  <c:v>0.90853279713617985</c:v>
                </c:pt>
                <c:pt idx="376">
                  <c:v>0.80164663342203268</c:v>
                </c:pt>
                <c:pt idx="377">
                  <c:v>0.85645755555870151</c:v>
                </c:pt>
                <c:pt idx="378">
                  <c:v>0.7370831285193602</c:v>
                </c:pt>
                <c:pt idx="379">
                  <c:v>0.7094200180904765</c:v>
                </c:pt>
                <c:pt idx="380">
                  <c:v>0.81598682920038645</c:v>
                </c:pt>
                <c:pt idx="381">
                  <c:v>1.0460121140037058</c:v>
                </c:pt>
                <c:pt idx="382">
                  <c:v>1.0260980752277775</c:v>
                </c:pt>
                <c:pt idx="383">
                  <c:v>1.1214091840861462</c:v>
                </c:pt>
                <c:pt idx="384">
                  <c:v>1.1690947304604831</c:v>
                </c:pt>
                <c:pt idx="385">
                  <c:v>2.7227399496815541</c:v>
                </c:pt>
                <c:pt idx="386">
                  <c:v>2.6458824877229734</c:v>
                </c:pt>
                <c:pt idx="387">
                  <c:v>2.8233847947490136</c:v>
                </c:pt>
                <c:pt idx="388">
                  <c:v>2.3069417143641604</c:v>
                </c:pt>
                <c:pt idx="389">
                  <c:v>2.1055615501682792</c:v>
                </c:pt>
                <c:pt idx="390">
                  <c:v>2.104301377703985</c:v>
                </c:pt>
                <c:pt idx="391">
                  <c:v>2.2648036133808804</c:v>
                </c:pt>
                <c:pt idx="392">
                  <c:v>2.2772864144573788</c:v>
                </c:pt>
                <c:pt idx="393">
                  <c:v>1.9424259230527423</c:v>
                </c:pt>
                <c:pt idx="394">
                  <c:v>1.9178077915111429</c:v>
                </c:pt>
                <c:pt idx="395">
                  <c:v>1.8612550054797685</c:v>
                </c:pt>
                <c:pt idx="396">
                  <c:v>1.6269105809079412</c:v>
                </c:pt>
                <c:pt idx="397">
                  <c:v>1.306213655997803</c:v>
                </c:pt>
                <c:pt idx="398">
                  <c:v>0.92521370980752304</c:v>
                </c:pt>
                <c:pt idx="399">
                  <c:v>0.96739013459002099</c:v>
                </c:pt>
                <c:pt idx="400">
                  <c:v>0.88136954049483784</c:v>
                </c:pt>
                <c:pt idx="401">
                  <c:v>0.89370905546418578</c:v>
                </c:pt>
                <c:pt idx="402">
                  <c:v>0.87135394864154547</c:v>
                </c:pt>
                <c:pt idx="403">
                  <c:v>0.88292836334093805</c:v>
                </c:pt>
                <c:pt idx="404">
                  <c:v>0.88067087844056824</c:v>
                </c:pt>
                <c:pt idx="405">
                  <c:v>0.87288457890249171</c:v>
                </c:pt>
                <c:pt idx="406">
                  <c:v>0.88890714045560626</c:v>
                </c:pt>
                <c:pt idx="407">
                  <c:v>0.91346199609223022</c:v>
                </c:pt>
                <c:pt idx="408">
                  <c:v>0.84325025771466633</c:v>
                </c:pt>
                <c:pt idx="409">
                  <c:v>0.86840282176155847</c:v>
                </c:pt>
                <c:pt idx="410">
                  <c:v>0.87460346619397955</c:v>
                </c:pt>
                <c:pt idx="411">
                  <c:v>0.88437584063755759</c:v>
                </c:pt>
                <c:pt idx="412">
                  <c:v>0.92109540225919384</c:v>
                </c:pt>
                <c:pt idx="413">
                  <c:v>0.92518907891039126</c:v>
                </c:pt>
                <c:pt idx="414">
                  <c:v>0.93529657337292493</c:v>
                </c:pt>
                <c:pt idx="415">
                  <c:v>0.94953156450237652</c:v>
                </c:pt>
                <c:pt idx="416">
                  <c:v>0.91213228389401635</c:v>
                </c:pt>
                <c:pt idx="417">
                  <c:v>0.91215213848858145</c:v>
                </c:pt>
                <c:pt idx="418">
                  <c:v>0.89907024119956991</c:v>
                </c:pt>
                <c:pt idx="419">
                  <c:v>1.1847474741690485</c:v>
                </c:pt>
                <c:pt idx="420">
                  <c:v>1.3356352481462122</c:v>
                </c:pt>
                <c:pt idx="421">
                  <c:v>1.5226533249410299</c:v>
                </c:pt>
                <c:pt idx="422">
                  <c:v>1.4633640770568417</c:v>
                </c:pt>
                <c:pt idx="423">
                  <c:v>1.4119003654975719</c:v>
                </c:pt>
                <c:pt idx="424">
                  <c:v>1.1670349502925954</c:v>
                </c:pt>
                <c:pt idx="425">
                  <c:v>1.1781996988846404</c:v>
                </c:pt>
                <c:pt idx="426">
                  <c:v>1.1196801245952832</c:v>
                </c:pt>
                <c:pt idx="427">
                  <c:v>0.99666419092708824</c:v>
                </c:pt>
                <c:pt idx="428">
                  <c:v>0.89777043134022072</c:v>
                </c:pt>
                <c:pt idx="429">
                  <c:v>0.76300734352015109</c:v>
                </c:pt>
                <c:pt idx="430">
                  <c:v>0.79791915426497617</c:v>
                </c:pt>
                <c:pt idx="431">
                  <c:v>0.74347102848026181</c:v>
                </c:pt>
                <c:pt idx="432">
                  <c:v>0.76300879028654212</c:v>
                </c:pt>
                <c:pt idx="433">
                  <c:v>0.46111677796396244</c:v>
                </c:pt>
                <c:pt idx="434">
                  <c:v>0.43175959873368108</c:v>
                </c:pt>
                <c:pt idx="435">
                  <c:v>0.61226041499369521</c:v>
                </c:pt>
                <c:pt idx="436">
                  <c:v>0.61114034780016091</c:v>
                </c:pt>
                <c:pt idx="437">
                  <c:v>0.69897332482328822</c:v>
                </c:pt>
                <c:pt idx="438">
                  <c:v>1.0383610007561084</c:v>
                </c:pt>
                <c:pt idx="439">
                  <c:v>1.276340385555661</c:v>
                </c:pt>
                <c:pt idx="440">
                  <c:v>1.0936089566122384</c:v>
                </c:pt>
                <c:pt idx="441">
                  <c:v>1.2392101004034046</c:v>
                </c:pt>
                <c:pt idx="442">
                  <c:v>1.5203503475155964</c:v>
                </c:pt>
                <c:pt idx="443">
                  <c:v>1.4594768166906182</c:v>
                </c:pt>
                <c:pt idx="444">
                  <c:v>1.5071845181338706</c:v>
                </c:pt>
                <c:pt idx="445">
                  <c:v>1.5911201085227145</c:v>
                </c:pt>
                <c:pt idx="446">
                  <c:v>1.5447514993671463</c:v>
                </c:pt>
                <c:pt idx="447">
                  <c:v>1.5954524546092381</c:v>
                </c:pt>
                <c:pt idx="448">
                  <c:v>1.6604980488754475</c:v>
                </c:pt>
                <c:pt idx="449">
                  <c:v>1.6224545581299425</c:v>
                </c:pt>
                <c:pt idx="450">
                  <c:v>1.6443954766791395</c:v>
                </c:pt>
                <c:pt idx="451">
                  <c:v>1.3753898662524862</c:v>
                </c:pt>
                <c:pt idx="452">
                  <c:v>1.5328874097195166</c:v>
                </c:pt>
                <c:pt idx="453">
                  <c:v>1.5742210918220985</c:v>
                </c:pt>
                <c:pt idx="454">
                  <c:v>1.6518632208386845</c:v>
                </c:pt>
                <c:pt idx="455">
                  <c:v>1.0861234845827286</c:v>
                </c:pt>
                <c:pt idx="456">
                  <c:v>1.2542183425173488</c:v>
                </c:pt>
                <c:pt idx="457">
                  <c:v>1.0665651826209255</c:v>
                </c:pt>
                <c:pt idx="458">
                  <c:v>1.0037996386035819</c:v>
                </c:pt>
                <c:pt idx="459">
                  <c:v>1.0688419355676919</c:v>
                </c:pt>
                <c:pt idx="460">
                  <c:v>1.3685027628681781</c:v>
                </c:pt>
                <c:pt idx="461">
                  <c:v>1.4260903813415593</c:v>
                </c:pt>
                <c:pt idx="462">
                  <c:v>1.4054513685121024</c:v>
                </c:pt>
                <c:pt idx="463">
                  <c:v>1.5069801255980655</c:v>
                </c:pt>
                <c:pt idx="464">
                  <c:v>1.6735427929514919</c:v>
                </c:pt>
                <c:pt idx="465">
                  <c:v>1.6372350666922142</c:v>
                </c:pt>
                <c:pt idx="466">
                  <c:v>1.5517568541816713</c:v>
                </c:pt>
                <c:pt idx="467">
                  <c:v>1.6017696454895309</c:v>
                </c:pt>
                <c:pt idx="468">
                  <c:v>1.6062124971868599</c:v>
                </c:pt>
                <c:pt idx="469">
                  <c:v>1.558035266987603</c:v>
                </c:pt>
                <c:pt idx="470">
                  <c:v>1.6576719782708618</c:v>
                </c:pt>
                <c:pt idx="471">
                  <c:v>1.6430065566166052</c:v>
                </c:pt>
                <c:pt idx="472">
                  <c:v>1.5239259372078824</c:v>
                </c:pt>
                <c:pt idx="473">
                  <c:v>1.4311876288427892</c:v>
                </c:pt>
                <c:pt idx="474">
                  <c:v>1.4266684243541203</c:v>
                </c:pt>
                <c:pt idx="475">
                  <c:v>1.1471858230136585</c:v>
                </c:pt>
                <c:pt idx="476">
                  <c:v>1.2492042041786273</c:v>
                </c:pt>
                <c:pt idx="477">
                  <c:v>1.251246972067485</c:v>
                </c:pt>
                <c:pt idx="478">
                  <c:v>1.2546438118059784</c:v>
                </c:pt>
                <c:pt idx="479">
                  <c:v>1.3266189773686732</c:v>
                </c:pt>
                <c:pt idx="480">
                  <c:v>1.3326684016309736</c:v>
                </c:pt>
                <c:pt idx="481">
                  <c:v>0.76345978877973775</c:v>
                </c:pt>
                <c:pt idx="482">
                  <c:v>0.76611197738860803</c:v>
                </c:pt>
                <c:pt idx="483">
                  <c:v>0.7518243763519965</c:v>
                </c:pt>
                <c:pt idx="484">
                  <c:v>0.75544300750134852</c:v>
                </c:pt>
                <c:pt idx="485">
                  <c:v>0.65641973157222644</c:v>
                </c:pt>
                <c:pt idx="486">
                  <c:v>0.6332286202961096</c:v>
                </c:pt>
                <c:pt idx="487">
                  <c:v>0.66428717416194782</c:v>
                </c:pt>
                <c:pt idx="488">
                  <c:v>0.69762624507876292</c:v>
                </c:pt>
                <c:pt idx="489">
                  <c:v>0.60933174104977217</c:v>
                </c:pt>
                <c:pt idx="490">
                  <c:v>0.59164854557754964</c:v>
                </c:pt>
                <c:pt idx="491">
                  <c:v>0.58690877004690023</c:v>
                </c:pt>
                <c:pt idx="492">
                  <c:v>0.58659616524405167</c:v>
                </c:pt>
                <c:pt idx="493">
                  <c:v>0.64090122436036845</c:v>
                </c:pt>
                <c:pt idx="494">
                  <c:v>0.64524341955690723</c:v>
                </c:pt>
                <c:pt idx="495">
                  <c:v>0.6476060301266261</c:v>
                </c:pt>
                <c:pt idx="496">
                  <c:v>0.71911343103826086</c:v>
                </c:pt>
                <c:pt idx="497">
                  <c:v>0.71507112016913632</c:v>
                </c:pt>
                <c:pt idx="498">
                  <c:v>0.71943757823182009</c:v>
                </c:pt>
                <c:pt idx="499">
                  <c:v>0.73910986420239655</c:v>
                </c:pt>
                <c:pt idx="500">
                  <c:v>0.73417837366640881</c:v>
                </c:pt>
                <c:pt idx="501">
                  <c:v>0.69448762810295683</c:v>
                </c:pt>
                <c:pt idx="502">
                  <c:v>1.0469486312337084</c:v>
                </c:pt>
                <c:pt idx="503">
                  <c:v>1.0199043056469164</c:v>
                </c:pt>
                <c:pt idx="504">
                  <c:v>1.0849123264143625</c:v>
                </c:pt>
                <c:pt idx="505">
                  <c:v>1.030039940259605</c:v>
                </c:pt>
                <c:pt idx="506">
                  <c:v>0.83945781717335211</c:v>
                </c:pt>
                <c:pt idx="507">
                  <c:v>0.80573663466928469</c:v>
                </c:pt>
                <c:pt idx="508">
                  <c:v>0.75057390505801203</c:v>
                </c:pt>
                <c:pt idx="509">
                  <c:v>0.62600282013206221</c:v>
                </c:pt>
                <c:pt idx="510">
                  <c:v>0.99550156923156585</c:v>
                </c:pt>
                <c:pt idx="511">
                  <c:v>1.1170340708035094</c:v>
                </c:pt>
                <c:pt idx="512">
                  <c:v>1.0550223410574004</c:v>
                </c:pt>
                <c:pt idx="513">
                  <c:v>0.99957680690505979</c:v>
                </c:pt>
                <c:pt idx="514">
                  <c:v>0.97717589414810269</c:v>
                </c:pt>
                <c:pt idx="515">
                  <c:v>1.0244543494311171</c:v>
                </c:pt>
                <c:pt idx="516">
                  <c:v>0.99491088227181956</c:v>
                </c:pt>
                <c:pt idx="517">
                  <c:v>0.92474942523408188</c:v>
                </c:pt>
                <c:pt idx="518">
                  <c:v>0.92092146690675103</c:v>
                </c:pt>
                <c:pt idx="519">
                  <c:v>1.1571017645327446</c:v>
                </c:pt>
                <c:pt idx="520">
                  <c:v>0.92712195137842535</c:v>
                </c:pt>
                <c:pt idx="521">
                  <c:v>0.83958823017746043</c:v>
                </c:pt>
                <c:pt idx="522">
                  <c:v>0.7770443430227072</c:v>
                </c:pt>
                <c:pt idx="523">
                  <c:v>0.80050878933082292</c:v>
                </c:pt>
                <c:pt idx="524">
                  <c:v>0.79620729224458009</c:v>
                </c:pt>
                <c:pt idx="525">
                  <c:v>0.85193556739249843</c:v>
                </c:pt>
                <c:pt idx="526">
                  <c:v>0.85485077479564608</c:v>
                </c:pt>
                <c:pt idx="527">
                  <c:v>0.99789013445301444</c:v>
                </c:pt>
                <c:pt idx="528">
                  <c:v>1.022108096418135</c:v>
                </c:pt>
                <c:pt idx="529">
                  <c:v>0.93480979493797289</c:v>
                </c:pt>
                <c:pt idx="530">
                  <c:v>0.95188227463113984</c:v>
                </c:pt>
                <c:pt idx="531">
                  <c:v>0.96097057153149212</c:v>
                </c:pt>
                <c:pt idx="532">
                  <c:v>0.97731529125008043</c:v>
                </c:pt>
                <c:pt idx="533">
                  <c:v>0.97479263327472787</c:v>
                </c:pt>
                <c:pt idx="534">
                  <c:v>1.1223634143669474</c:v>
                </c:pt>
                <c:pt idx="535">
                  <c:v>1.2086612286735525</c:v>
                </c:pt>
                <c:pt idx="536">
                  <c:v>1.0437515846182241</c:v>
                </c:pt>
                <c:pt idx="537">
                  <c:v>1.0428817091314682</c:v>
                </c:pt>
                <c:pt idx="538">
                  <c:v>1.1349871477727309</c:v>
                </c:pt>
                <c:pt idx="539">
                  <c:v>1.3308637229294944</c:v>
                </c:pt>
                <c:pt idx="540">
                  <c:v>0.20375769078605355</c:v>
                </c:pt>
                <c:pt idx="541">
                  <c:v>0.16619736584058198</c:v>
                </c:pt>
                <c:pt idx="542">
                  <c:v>0.18547991930565469</c:v>
                </c:pt>
                <c:pt idx="543">
                  <c:v>0.18270145134998944</c:v>
                </c:pt>
                <c:pt idx="544">
                  <c:v>0.20534327965079938</c:v>
                </c:pt>
                <c:pt idx="545">
                  <c:v>0.19184775101618068</c:v>
                </c:pt>
                <c:pt idx="546">
                  <c:v>2.8213646090007826E-2</c:v>
                </c:pt>
                <c:pt idx="547">
                  <c:v>3.2944389500809544E-2</c:v>
                </c:pt>
                <c:pt idx="548">
                  <c:v>2.9485990038923281E-2</c:v>
                </c:pt>
                <c:pt idx="549">
                  <c:v>0.12517139496134339</c:v>
                </c:pt>
                <c:pt idx="550">
                  <c:v>0.14511523558364009</c:v>
                </c:pt>
                <c:pt idx="551">
                  <c:v>0.17380633215741903</c:v>
                </c:pt>
                <c:pt idx="552">
                  <c:v>0.2442950680083994</c:v>
                </c:pt>
                <c:pt idx="553">
                  <c:v>0.22381017354205715</c:v>
                </c:pt>
                <c:pt idx="554">
                  <c:v>0.25645906582179301</c:v>
                </c:pt>
                <c:pt idx="555">
                  <c:v>0.24857240433096225</c:v>
                </c:pt>
                <c:pt idx="556">
                  <c:v>0.16924744035654735</c:v>
                </c:pt>
                <c:pt idx="557">
                  <c:v>0.18678412544267561</c:v>
                </c:pt>
                <c:pt idx="558">
                  <c:v>0.28199075864007955</c:v>
                </c:pt>
                <c:pt idx="559">
                  <c:v>0.3121893615303214</c:v>
                </c:pt>
                <c:pt idx="560">
                  <c:v>3.8058502747658436E-2</c:v>
                </c:pt>
                <c:pt idx="561">
                  <c:v>0.49285270874722409</c:v>
                </c:pt>
                <c:pt idx="562">
                  <c:v>0.57314888273862741</c:v>
                </c:pt>
                <c:pt idx="563">
                  <c:v>0.57157198202428361</c:v>
                </c:pt>
                <c:pt idx="564">
                  <c:v>0.59655548897054145</c:v>
                </c:pt>
                <c:pt idx="565">
                  <c:v>0.84421567472468406</c:v>
                </c:pt>
                <c:pt idx="566">
                  <c:v>0.88858214832272364</c:v>
                </c:pt>
                <c:pt idx="567">
                  <c:v>0.98373989100799319</c:v>
                </c:pt>
                <c:pt idx="568">
                  <c:v>1.0379928125422013</c:v>
                </c:pt>
                <c:pt idx="569">
                  <c:v>1.0797066953185126</c:v>
                </c:pt>
                <c:pt idx="570">
                  <c:v>1.7992629226196843</c:v>
                </c:pt>
                <c:pt idx="571">
                  <c:v>2.9306546812350946</c:v>
                </c:pt>
                <c:pt idx="572">
                  <c:v>2.8355378080035791</c:v>
                </c:pt>
                <c:pt idx="573">
                  <c:v>2.9806738024187682</c:v>
                </c:pt>
                <c:pt idx="574">
                  <c:v>2.9969359314354711</c:v>
                </c:pt>
                <c:pt idx="575">
                  <c:v>2.8692520744178531</c:v>
                </c:pt>
                <c:pt idx="576">
                  <c:v>3.0264453731337295</c:v>
                </c:pt>
                <c:pt idx="577">
                  <c:v>3.1069055804543715</c:v>
                </c:pt>
                <c:pt idx="578">
                  <c:v>2.7638696532949587</c:v>
                </c:pt>
                <c:pt idx="579">
                  <c:v>2.6004830876463703</c:v>
                </c:pt>
                <c:pt idx="580">
                  <c:v>2.6640216934180971</c:v>
                </c:pt>
                <c:pt idx="581">
                  <c:v>2.8407800547481417</c:v>
                </c:pt>
                <c:pt idx="582">
                  <c:v>2.9686752108841108</c:v>
                </c:pt>
                <c:pt idx="583">
                  <c:v>2.7401246052855126</c:v>
                </c:pt>
                <c:pt idx="584">
                  <c:v>2.644797836074479</c:v>
                </c:pt>
                <c:pt idx="585">
                  <c:v>2.6200381604837881</c:v>
                </c:pt>
                <c:pt idx="586">
                  <c:v>0.67847312343931887</c:v>
                </c:pt>
                <c:pt idx="587">
                  <c:v>1.0526068249688096</c:v>
                </c:pt>
                <c:pt idx="588">
                  <c:v>1.105492750879794</c:v>
                </c:pt>
                <c:pt idx="589">
                  <c:v>0.96430966499668347</c:v>
                </c:pt>
                <c:pt idx="590">
                  <c:v>0.53370334235573036</c:v>
                </c:pt>
                <c:pt idx="591">
                  <c:v>0.56503239431412033</c:v>
                </c:pt>
                <c:pt idx="592">
                  <c:v>0.60925726780562406</c:v>
                </c:pt>
                <c:pt idx="593">
                  <c:v>0.62583211242064407</c:v>
                </c:pt>
                <c:pt idx="594">
                  <c:v>0.74127184650523781</c:v>
                </c:pt>
                <c:pt idx="595">
                  <c:v>0.73355046091664811</c:v>
                </c:pt>
                <c:pt idx="596">
                  <c:v>0.73943040291443607</c:v>
                </c:pt>
                <c:pt idx="597">
                  <c:v>0.70146672914377939</c:v>
                </c:pt>
                <c:pt idx="598">
                  <c:v>1.3636171579773664</c:v>
                </c:pt>
                <c:pt idx="599">
                  <c:v>1.4574129482539064</c:v>
                </c:pt>
                <c:pt idx="600">
                  <c:v>1.3672950489724451</c:v>
                </c:pt>
                <c:pt idx="601">
                  <c:v>1.3665490646027252</c:v>
                </c:pt>
                <c:pt idx="602">
                  <c:v>1.3691126897261852</c:v>
                </c:pt>
                <c:pt idx="603">
                  <c:v>1.3880556336419774</c:v>
                </c:pt>
                <c:pt idx="604">
                  <c:v>1.4381627802588501</c:v>
                </c:pt>
                <c:pt idx="605">
                  <c:v>1.4267198609456191</c:v>
                </c:pt>
                <c:pt idx="606">
                  <c:v>1.404872884127782</c:v>
                </c:pt>
                <c:pt idx="607">
                  <c:v>1.3303607745460009</c:v>
                </c:pt>
                <c:pt idx="608">
                  <c:v>1.2693262498558002</c:v>
                </c:pt>
                <c:pt idx="609">
                  <c:v>1.289766127423627</c:v>
                </c:pt>
                <c:pt idx="610">
                  <c:v>1.2872889618076291</c:v>
                </c:pt>
                <c:pt idx="611">
                  <c:v>1.5687025510351378</c:v>
                </c:pt>
                <c:pt idx="612">
                  <c:v>1.4590636451458459</c:v>
                </c:pt>
                <c:pt idx="613">
                  <c:v>1.464701401260835</c:v>
                </c:pt>
                <c:pt idx="614">
                  <c:v>1.4601900542824298</c:v>
                </c:pt>
                <c:pt idx="615">
                  <c:v>1.4346913373182462</c:v>
                </c:pt>
                <c:pt idx="616">
                  <c:v>1.3642081480059312</c:v>
                </c:pt>
                <c:pt idx="617">
                  <c:v>1.3760748020283178</c:v>
                </c:pt>
                <c:pt idx="618">
                  <c:v>1.381601624149231</c:v>
                </c:pt>
                <c:pt idx="619">
                  <c:v>0.84177511628015012</c:v>
                </c:pt>
                <c:pt idx="620">
                  <c:v>0.8545896735410845</c:v>
                </c:pt>
                <c:pt idx="621">
                  <c:v>0.7588884175608499</c:v>
                </c:pt>
                <c:pt idx="622">
                  <c:v>0.78335656149233068</c:v>
                </c:pt>
                <c:pt idx="623">
                  <c:v>0.80210430356928863</c:v>
                </c:pt>
                <c:pt idx="624">
                  <c:v>0.69939501060107312</c:v>
                </c:pt>
                <c:pt idx="625">
                  <c:v>0.71368275132774783</c:v>
                </c:pt>
                <c:pt idx="626">
                  <c:v>0.69704197647090282</c:v>
                </c:pt>
                <c:pt idx="627">
                  <c:v>0.70182076991268161</c:v>
                </c:pt>
                <c:pt idx="628">
                  <c:v>0.81512387125415764</c:v>
                </c:pt>
                <c:pt idx="629">
                  <c:v>0.95313557500187029</c:v>
                </c:pt>
                <c:pt idx="630">
                  <c:v>0.81069002336709817</c:v>
                </c:pt>
                <c:pt idx="631">
                  <c:v>0.64749150886974915</c:v>
                </c:pt>
                <c:pt idx="632">
                  <c:v>0.61265396335905942</c:v>
                </c:pt>
                <c:pt idx="633">
                  <c:v>0.74945936463255736</c:v>
                </c:pt>
                <c:pt idx="634">
                  <c:v>0.71104376106884948</c:v>
                </c:pt>
                <c:pt idx="635">
                  <c:v>0.67785455986798382</c:v>
                </c:pt>
                <c:pt idx="636">
                  <c:v>0.42662459121020574</c:v>
                </c:pt>
                <c:pt idx="637">
                  <c:v>0.48189640339540518</c:v>
                </c:pt>
                <c:pt idx="638">
                  <c:v>0.45233112062261593</c:v>
                </c:pt>
                <c:pt idx="639">
                  <c:v>0.50165538625527761</c:v>
                </c:pt>
                <c:pt idx="640">
                  <c:v>0.51344366370168071</c:v>
                </c:pt>
                <c:pt idx="641">
                  <c:v>0.53251444613923016</c:v>
                </c:pt>
                <c:pt idx="642">
                  <c:v>0.51496545199497312</c:v>
                </c:pt>
                <c:pt idx="643">
                  <c:v>0.48742036592572324</c:v>
                </c:pt>
                <c:pt idx="644">
                  <c:v>0.3562715632848798</c:v>
                </c:pt>
                <c:pt idx="645">
                  <c:v>0.36766783773339506</c:v>
                </c:pt>
                <c:pt idx="646">
                  <c:v>0.34948990845636235</c:v>
                </c:pt>
                <c:pt idx="647">
                  <c:v>0.36444824092051054</c:v>
                </c:pt>
                <c:pt idx="648">
                  <c:v>0.37777980864308408</c:v>
                </c:pt>
                <c:pt idx="649">
                  <c:v>0.36514361970270537</c:v>
                </c:pt>
                <c:pt idx="650">
                  <c:v>0.326276787403812</c:v>
                </c:pt>
                <c:pt idx="651">
                  <c:v>0.31000307898658264</c:v>
                </c:pt>
                <c:pt idx="652">
                  <c:v>0.32704328354620371</c:v>
                </c:pt>
                <c:pt idx="653">
                  <c:v>0.45014390681782418</c:v>
                </c:pt>
                <c:pt idx="654">
                  <c:v>0.41028759904758944</c:v>
                </c:pt>
                <c:pt idx="655">
                  <c:v>0.41225526770450671</c:v>
                </c:pt>
                <c:pt idx="656">
                  <c:v>0.44351203089669744</c:v>
                </c:pt>
                <c:pt idx="657">
                  <c:v>0.67758279930351017</c:v>
                </c:pt>
                <c:pt idx="658">
                  <c:v>0.61162829557956122</c:v>
                </c:pt>
                <c:pt idx="659">
                  <c:v>0.687626457983045</c:v>
                </c:pt>
                <c:pt idx="660">
                  <c:v>0.60445914624226016</c:v>
                </c:pt>
                <c:pt idx="661">
                  <c:v>0.5730049904801171</c:v>
                </c:pt>
                <c:pt idx="662">
                  <c:v>0.57797645222413374</c:v>
                </c:pt>
                <c:pt idx="663">
                  <c:v>0.60359000846258692</c:v>
                </c:pt>
                <c:pt idx="664">
                  <c:v>0.68649880855266032</c:v>
                </c:pt>
                <c:pt idx="665">
                  <c:v>0.66941289501071588</c:v>
                </c:pt>
                <c:pt idx="666">
                  <c:v>0.56513722547971301</c:v>
                </c:pt>
                <c:pt idx="667">
                  <c:v>0.60850742667138746</c:v>
                </c:pt>
                <c:pt idx="668">
                  <c:v>0.6054078498902179</c:v>
                </c:pt>
                <c:pt idx="669">
                  <c:v>0.62037148661735386</c:v>
                </c:pt>
                <c:pt idx="670">
                  <c:v>0.70225566622590174</c:v>
                </c:pt>
                <c:pt idx="671">
                  <c:v>0.71334220835249618</c:v>
                </c:pt>
                <c:pt idx="672">
                  <c:v>0.74432222446848217</c:v>
                </c:pt>
                <c:pt idx="673">
                  <c:v>0.73829204017664374</c:v>
                </c:pt>
                <c:pt idx="674">
                  <c:v>0.78856883757253704</c:v>
                </c:pt>
                <c:pt idx="675">
                  <c:v>0.80969842323431662</c:v>
                </c:pt>
                <c:pt idx="676">
                  <c:v>0.78076959335925533</c:v>
                </c:pt>
                <c:pt idx="677">
                  <c:v>0.7104171939658821</c:v>
                </c:pt>
                <c:pt idx="678">
                  <c:v>0.734516270322634</c:v>
                </c:pt>
                <c:pt idx="679">
                  <c:v>0.75445756467251524</c:v>
                </c:pt>
                <c:pt idx="680">
                  <c:v>0.77567077001377271</c:v>
                </c:pt>
                <c:pt idx="681">
                  <c:v>0.84037536681950764</c:v>
                </c:pt>
                <c:pt idx="682">
                  <c:v>0.81217022624781288</c:v>
                </c:pt>
                <c:pt idx="683">
                  <c:v>0.87055249916426514</c:v>
                </c:pt>
                <c:pt idx="684">
                  <c:v>0.43600738572729986</c:v>
                </c:pt>
                <c:pt idx="685">
                  <c:v>0.4297760840713189</c:v>
                </c:pt>
                <c:pt idx="686">
                  <c:v>0.38182651042728694</c:v>
                </c:pt>
                <c:pt idx="687">
                  <c:v>0.4646531266108726</c:v>
                </c:pt>
                <c:pt idx="688">
                  <c:v>0.44390521150810502</c:v>
                </c:pt>
                <c:pt idx="689">
                  <c:v>0.49386346123611241</c:v>
                </c:pt>
                <c:pt idx="690">
                  <c:v>0.44049599866417</c:v>
                </c:pt>
                <c:pt idx="691">
                  <c:v>0.35465564822131973</c:v>
                </c:pt>
                <c:pt idx="692">
                  <c:v>0.50935178133936576</c:v>
                </c:pt>
                <c:pt idx="693">
                  <c:v>0.41990760482732364</c:v>
                </c:pt>
                <c:pt idx="694">
                  <c:v>0.41294320024137565</c:v>
                </c:pt>
                <c:pt idx="695">
                  <c:v>0.46657150902307604</c:v>
                </c:pt>
                <c:pt idx="696">
                  <c:v>0.44144272343036978</c:v>
                </c:pt>
                <c:pt idx="697">
                  <c:v>0.34318097288992211</c:v>
                </c:pt>
                <c:pt idx="698">
                  <c:v>0.32702220046603442</c:v>
                </c:pt>
                <c:pt idx="699">
                  <c:v>0.30423413507523428</c:v>
                </c:pt>
                <c:pt idx="700">
                  <c:v>0.28791735905831256</c:v>
                </c:pt>
                <c:pt idx="701">
                  <c:v>0.36356372415065419</c:v>
                </c:pt>
                <c:pt idx="702">
                  <c:v>0.37879469613373462</c:v>
                </c:pt>
                <c:pt idx="703">
                  <c:v>0.39935905994254983</c:v>
                </c:pt>
                <c:pt idx="704">
                  <c:v>0.37545864886647723</c:v>
                </c:pt>
                <c:pt idx="705">
                  <c:v>0.74340589798113466</c:v>
                </c:pt>
                <c:pt idx="706">
                  <c:v>0.77626599497640569</c:v>
                </c:pt>
                <c:pt idx="707">
                  <c:v>0.81130902540306848</c:v>
                </c:pt>
                <c:pt idx="708">
                  <c:v>0.82573736500371842</c:v>
                </c:pt>
                <c:pt idx="709">
                  <c:v>0.86735099104179014</c:v>
                </c:pt>
                <c:pt idx="710">
                  <c:v>0.95652733171614435</c:v>
                </c:pt>
                <c:pt idx="711">
                  <c:v>1.0503385119895317</c:v>
                </c:pt>
                <c:pt idx="712">
                  <c:v>0.96071274760935688</c:v>
                </c:pt>
                <c:pt idx="713">
                  <c:v>0.99825020685048393</c:v>
                </c:pt>
                <c:pt idx="714">
                  <c:v>1.2338984991937523</c:v>
                </c:pt>
                <c:pt idx="715">
                  <c:v>1.2346759115698849</c:v>
                </c:pt>
                <c:pt idx="716">
                  <c:v>1.0805005287087481</c:v>
                </c:pt>
                <c:pt idx="717">
                  <c:v>1.112211217531192</c:v>
                </c:pt>
                <c:pt idx="718">
                  <c:v>1.8305577287558417</c:v>
                </c:pt>
                <c:pt idx="719">
                  <c:v>1.6162321190906057</c:v>
                </c:pt>
                <c:pt idx="720">
                  <c:v>1.6169527978788767</c:v>
                </c:pt>
                <c:pt idx="721">
                  <c:v>1.8464302132363533</c:v>
                </c:pt>
                <c:pt idx="722">
                  <c:v>1.829955427923559</c:v>
                </c:pt>
                <c:pt idx="723">
                  <c:v>1.1769846709948584</c:v>
                </c:pt>
                <c:pt idx="724">
                  <c:v>1.0960372918721701</c:v>
                </c:pt>
                <c:pt idx="725">
                  <c:v>1.0740037118858194</c:v>
                </c:pt>
                <c:pt idx="726">
                  <c:v>1.0920614544568459</c:v>
                </c:pt>
                <c:pt idx="727">
                  <c:v>1.0528005115209909</c:v>
                </c:pt>
                <c:pt idx="728">
                  <c:v>0.98434927159735663</c:v>
                </c:pt>
                <c:pt idx="729">
                  <c:v>0.98609452906904305</c:v>
                </c:pt>
                <c:pt idx="730">
                  <c:v>0.99079496657312105</c:v>
                </c:pt>
                <c:pt idx="731">
                  <c:v>0.90854035700233182</c:v>
                </c:pt>
                <c:pt idx="732">
                  <c:v>0.89198520783669621</c:v>
                </c:pt>
                <c:pt idx="733">
                  <c:v>0.92259770677046993</c:v>
                </c:pt>
                <c:pt idx="734">
                  <c:v>0.96304152487478822</c:v>
                </c:pt>
                <c:pt idx="735">
                  <c:v>0.81821595431213301</c:v>
                </c:pt>
                <c:pt idx="736">
                  <c:v>0.82391899292878812</c:v>
                </c:pt>
                <c:pt idx="737">
                  <c:v>0.78898903819200372</c:v>
                </c:pt>
                <c:pt idx="738">
                  <c:v>0.83339573998123428</c:v>
                </c:pt>
                <c:pt idx="739">
                  <c:v>0.77123903397146065</c:v>
                </c:pt>
                <c:pt idx="740">
                  <c:v>0.80336038064900739</c:v>
                </c:pt>
                <c:pt idx="741">
                  <c:v>0.79571161741962748</c:v>
                </c:pt>
                <c:pt idx="742">
                  <c:v>0.70630511542886965</c:v>
                </c:pt>
                <c:pt idx="743">
                  <c:v>0.72785933550739745</c:v>
                </c:pt>
                <c:pt idx="744">
                  <c:v>0.8515617755949656</c:v>
                </c:pt>
                <c:pt idx="745">
                  <c:v>0.88545096381765054</c:v>
                </c:pt>
                <c:pt idx="746">
                  <c:v>0.86010480186127591</c:v>
                </c:pt>
                <c:pt idx="747">
                  <c:v>0.80724618496541711</c:v>
                </c:pt>
                <c:pt idx="748">
                  <c:v>0.75802375569515024</c:v>
                </c:pt>
                <c:pt idx="749">
                  <c:v>0.70940571337140346</c:v>
                </c:pt>
                <c:pt idx="750">
                  <c:v>0.74075009678609616</c:v>
                </c:pt>
                <c:pt idx="751">
                  <c:v>0.74732150063000335</c:v>
                </c:pt>
                <c:pt idx="752">
                  <c:v>0.82410872284569159</c:v>
                </c:pt>
                <c:pt idx="753">
                  <c:v>0.81752063397127717</c:v>
                </c:pt>
                <c:pt idx="754">
                  <c:v>0.87177569122348231</c:v>
                </c:pt>
                <c:pt idx="755">
                  <c:v>0.90108817759620896</c:v>
                </c:pt>
                <c:pt idx="756">
                  <c:v>0.92854632280404525</c:v>
                </c:pt>
                <c:pt idx="757">
                  <c:v>0.92415886776641687</c:v>
                </c:pt>
                <c:pt idx="758">
                  <c:v>0.99621312668760431</c:v>
                </c:pt>
                <c:pt idx="759">
                  <c:v>0.91106315976623276</c:v>
                </c:pt>
                <c:pt idx="760">
                  <c:v>1.0319128089161209</c:v>
                </c:pt>
                <c:pt idx="761">
                  <c:v>1.0229131538764997</c:v>
                </c:pt>
                <c:pt idx="762">
                  <c:v>1.0366060073600099</c:v>
                </c:pt>
                <c:pt idx="763">
                  <c:v>1.043471463380786</c:v>
                </c:pt>
                <c:pt idx="764">
                  <c:v>1.0128199839391259</c:v>
                </c:pt>
                <c:pt idx="765">
                  <c:v>0.97719567107522365</c:v>
                </c:pt>
                <c:pt idx="766">
                  <c:v>0.98920412741536801</c:v>
                </c:pt>
                <c:pt idx="767">
                  <c:v>0.97432588970514999</c:v>
                </c:pt>
                <c:pt idx="768">
                  <c:v>1.0339927613313284</c:v>
                </c:pt>
                <c:pt idx="769">
                  <c:v>0.86339576120035777</c:v>
                </c:pt>
                <c:pt idx="770">
                  <c:v>0.86005002172577316</c:v>
                </c:pt>
                <c:pt idx="771">
                  <c:v>0.82217503374955447</c:v>
                </c:pt>
                <c:pt idx="772">
                  <c:v>0.78530590929566257</c:v>
                </c:pt>
                <c:pt idx="773">
                  <c:v>0.71780538445791531</c:v>
                </c:pt>
                <c:pt idx="774">
                  <c:v>0.74312505281127073</c:v>
                </c:pt>
                <c:pt idx="775">
                  <c:v>0.64854755071682979</c:v>
                </c:pt>
                <c:pt idx="776">
                  <c:v>0.47012222841535112</c:v>
                </c:pt>
                <c:pt idx="777">
                  <c:v>0.62295203514496977</c:v>
                </c:pt>
                <c:pt idx="778">
                  <c:v>0.69555970004645773</c:v>
                </c:pt>
                <c:pt idx="779">
                  <c:v>0.72639834579834517</c:v>
                </c:pt>
                <c:pt idx="780">
                  <c:v>0.81582975172631977</c:v>
                </c:pt>
                <c:pt idx="781">
                  <c:v>0.74444473872522254</c:v>
                </c:pt>
                <c:pt idx="782">
                  <c:v>0.7382557479263111</c:v>
                </c:pt>
                <c:pt idx="783">
                  <c:v>0.73483414024747717</c:v>
                </c:pt>
                <c:pt idx="784">
                  <c:v>0.75228440172311806</c:v>
                </c:pt>
                <c:pt idx="785">
                  <c:v>0.78209939441689258</c:v>
                </c:pt>
                <c:pt idx="786">
                  <c:v>0.79048693221859057</c:v>
                </c:pt>
                <c:pt idx="787">
                  <c:v>0.71253247895383098</c:v>
                </c:pt>
                <c:pt idx="788">
                  <c:v>0.87277009960380969</c:v>
                </c:pt>
                <c:pt idx="789">
                  <c:v>0.85006534149216473</c:v>
                </c:pt>
                <c:pt idx="790">
                  <c:v>1.1413020041705193</c:v>
                </c:pt>
                <c:pt idx="791">
                  <c:v>1.1442185238171041</c:v>
                </c:pt>
                <c:pt idx="792">
                  <c:v>1.079946027960873</c:v>
                </c:pt>
                <c:pt idx="793">
                  <c:v>1.1320957105920479</c:v>
                </c:pt>
                <c:pt idx="794">
                  <c:v>1.1889754870364782</c:v>
                </c:pt>
                <c:pt idx="795">
                  <c:v>1.1474159412031402</c:v>
                </c:pt>
                <c:pt idx="796">
                  <c:v>1.2640089380438755</c:v>
                </c:pt>
                <c:pt idx="797">
                  <c:v>1.34140021893949</c:v>
                </c:pt>
                <c:pt idx="798">
                  <c:v>1.5345103510900397</c:v>
                </c:pt>
                <c:pt idx="799">
                  <c:v>1.3935951365303596</c:v>
                </c:pt>
                <c:pt idx="800">
                  <c:v>1.4483685692010475</c:v>
                </c:pt>
                <c:pt idx="801">
                  <c:v>1.7302991959258303</c:v>
                </c:pt>
                <c:pt idx="802">
                  <c:v>1.8521715789663415</c:v>
                </c:pt>
                <c:pt idx="803">
                  <c:v>1.5985452380560319</c:v>
                </c:pt>
                <c:pt idx="804">
                  <c:v>1.5343725749897961</c:v>
                </c:pt>
                <c:pt idx="805">
                  <c:v>1.4415362185550522</c:v>
                </c:pt>
                <c:pt idx="806">
                  <c:v>1.4814668691640129</c:v>
                </c:pt>
                <c:pt idx="807">
                  <c:v>1.4325581080059386</c:v>
                </c:pt>
                <c:pt idx="808">
                  <c:v>1.4108232769877753</c:v>
                </c:pt>
                <c:pt idx="809">
                  <c:v>1.400119535044875</c:v>
                </c:pt>
                <c:pt idx="810">
                  <c:v>1.367786571518661</c:v>
                </c:pt>
                <c:pt idx="811">
                  <c:v>1.0622747334288285</c:v>
                </c:pt>
                <c:pt idx="812">
                  <c:v>1.0196751733305203</c:v>
                </c:pt>
                <c:pt idx="813">
                  <c:v>0.93432795065795204</c:v>
                </c:pt>
                <c:pt idx="814">
                  <c:v>0.90434423660751007</c:v>
                </c:pt>
                <c:pt idx="815">
                  <c:v>0.88539727662533807</c:v>
                </c:pt>
                <c:pt idx="816">
                  <c:v>0.90214620808661483</c:v>
                </c:pt>
                <c:pt idx="817">
                  <c:v>0.90306531661499834</c:v>
                </c:pt>
                <c:pt idx="818">
                  <c:v>0.90088350278598772</c:v>
                </c:pt>
                <c:pt idx="819">
                  <c:v>0.89805024488401719</c:v>
                </c:pt>
                <c:pt idx="820">
                  <c:v>0.90247883337277501</c:v>
                </c:pt>
                <c:pt idx="821">
                  <c:v>0.98425029190175128</c:v>
                </c:pt>
                <c:pt idx="822">
                  <c:v>0.98800936900047176</c:v>
                </c:pt>
                <c:pt idx="823">
                  <c:v>0.98094976854042104</c:v>
                </c:pt>
                <c:pt idx="824">
                  <c:v>0.98692346825517041</c:v>
                </c:pt>
                <c:pt idx="825">
                  <c:v>0.96620587539463143</c:v>
                </c:pt>
                <c:pt idx="826">
                  <c:v>0.9713117063169987</c:v>
                </c:pt>
                <c:pt idx="827">
                  <c:v>0.97856069116018829</c:v>
                </c:pt>
                <c:pt idx="828">
                  <c:v>1.0103394438056597</c:v>
                </c:pt>
                <c:pt idx="829">
                  <c:v>0.96330784484755017</c:v>
                </c:pt>
                <c:pt idx="830">
                  <c:v>0.93596285749812758</c:v>
                </c:pt>
                <c:pt idx="831">
                  <c:v>0.90899039458643505</c:v>
                </c:pt>
                <c:pt idx="832">
                  <c:v>0.8574083122591426</c:v>
                </c:pt>
                <c:pt idx="833">
                  <c:v>0.8554835069866179</c:v>
                </c:pt>
                <c:pt idx="834">
                  <c:v>0.8901416670302198</c:v>
                </c:pt>
                <c:pt idx="835">
                  <c:v>0.83519162866453822</c:v>
                </c:pt>
                <c:pt idx="836">
                  <c:v>0.82043401603912436</c:v>
                </c:pt>
                <c:pt idx="837">
                  <c:v>0.81685105292499538</c:v>
                </c:pt>
                <c:pt idx="838">
                  <c:v>0.76288288367172363</c:v>
                </c:pt>
                <c:pt idx="839">
                  <c:v>0.74269207138597326</c:v>
                </c:pt>
                <c:pt idx="840">
                  <c:v>0.73427870960514996</c:v>
                </c:pt>
                <c:pt idx="841">
                  <c:v>0.75440016405267218</c:v>
                </c:pt>
              </c:numCache>
            </c:numRef>
          </c:val>
          <c:smooth val="0"/>
          <c:extLst>
            <c:ext xmlns:c16="http://schemas.microsoft.com/office/drawing/2014/chart" uri="{C3380CC4-5D6E-409C-BE32-E72D297353CC}">
              <c16:uniqueId val="{00000000-5B69-4F12-9ED8-445B7B4FCA84}"/>
            </c:ext>
          </c:extLst>
        </c:ser>
        <c:dLbls>
          <c:showLegendKey val="0"/>
          <c:showVal val="0"/>
          <c:showCatName val="0"/>
          <c:showSerName val="0"/>
          <c:showPercent val="0"/>
          <c:showBubbleSize val="0"/>
        </c:dLbls>
        <c:marker val="1"/>
        <c:smooth val="0"/>
        <c:axId val="549347919"/>
        <c:axId val="549359919"/>
      </c:lineChart>
      <c:lineChart>
        <c:grouping val="standard"/>
        <c:varyColors val="0"/>
        <c:ser>
          <c:idx val="1"/>
          <c:order val="1"/>
          <c:tx>
            <c:strRef>
              <c:f>'BTC(Daily)'!$C$1</c:f>
              <c:strCache>
                <c:ptCount val="1"/>
                <c:pt idx="0">
                  <c:v>BTC</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'BTC(Daily)'!$C$2:$C$10000</c:f>
              <c:numCache>
                <c:formatCode>0.00</c:formatCode>
                <c:ptCount val="9999"/>
                <c:pt idx="0">
                  <c:v>63109.695312999997</c:v>
                </c:pt>
                <c:pt idx="1">
                  <c:v>63314.011719000002</c:v>
                </c:pt>
                <c:pt idx="2">
                  <c:v>61572.789062999997</c:v>
                </c:pt>
                <c:pt idx="3">
                  <c:v>55724.265625</c:v>
                </c:pt>
                <c:pt idx="4">
                  <c:v>56473.03125</c:v>
                </c:pt>
                <c:pt idx="5">
                  <c:v>53906.089844000002</c:v>
                </c:pt>
                <c:pt idx="6">
                  <c:v>51762.273437999997</c:v>
                </c:pt>
                <c:pt idx="7">
                  <c:v>51093.652344000002</c:v>
                </c:pt>
                <c:pt idx="8">
                  <c:v>54021.753905999998</c:v>
                </c:pt>
                <c:pt idx="9">
                  <c:v>55033.117187999997</c:v>
                </c:pt>
                <c:pt idx="10">
                  <c:v>54824.703125</c:v>
                </c:pt>
                <c:pt idx="11">
                  <c:v>53555.109375</c:v>
                </c:pt>
                <c:pt idx="12">
                  <c:v>57750.175780999998</c:v>
                </c:pt>
                <c:pt idx="13">
                  <c:v>57200.292969000002</c:v>
                </c:pt>
                <c:pt idx="14">
                  <c:v>53333.539062999997</c:v>
                </c:pt>
                <c:pt idx="15">
                  <c:v>57424.007812999997</c:v>
                </c:pt>
                <c:pt idx="16">
                  <c:v>56396.515625</c:v>
                </c:pt>
                <c:pt idx="17">
                  <c:v>57356.402344000002</c:v>
                </c:pt>
                <c:pt idx="18">
                  <c:v>55859.796875</c:v>
                </c:pt>
                <c:pt idx="19">
                  <c:v>56704.574219000002</c:v>
                </c:pt>
                <c:pt idx="20">
                  <c:v>49150.535155999998</c:v>
                </c:pt>
                <c:pt idx="21">
                  <c:v>49716.191405999998</c:v>
                </c:pt>
                <c:pt idx="22">
                  <c:v>49880.535155999998</c:v>
                </c:pt>
                <c:pt idx="23">
                  <c:v>43537.511719000002</c:v>
                </c:pt>
                <c:pt idx="24">
                  <c:v>42909.402344000002</c:v>
                </c:pt>
                <c:pt idx="25">
                  <c:v>37002.441405999998</c:v>
                </c:pt>
                <c:pt idx="26">
                  <c:v>40782.738280999998</c:v>
                </c:pt>
                <c:pt idx="27">
                  <c:v>37304.691405999998</c:v>
                </c:pt>
                <c:pt idx="28">
                  <c:v>38705.980469000002</c:v>
                </c:pt>
                <c:pt idx="29">
                  <c:v>38402.222655999998</c:v>
                </c:pt>
                <c:pt idx="30">
                  <c:v>39294.199219000002</c:v>
                </c:pt>
                <c:pt idx="31">
                  <c:v>38436.96875</c:v>
                </c:pt>
                <c:pt idx="32">
                  <c:v>35697.605469000002</c:v>
                </c:pt>
                <c:pt idx="33">
                  <c:v>36684.925780999998</c:v>
                </c:pt>
                <c:pt idx="34">
                  <c:v>37575.179687999997</c:v>
                </c:pt>
                <c:pt idx="35">
                  <c:v>39208.765625</c:v>
                </c:pt>
                <c:pt idx="36">
                  <c:v>36894.40625</c:v>
                </c:pt>
                <c:pt idx="37">
                  <c:v>33560.707030999998</c:v>
                </c:pt>
                <c:pt idx="38">
                  <c:v>33472.632812999997</c:v>
                </c:pt>
                <c:pt idx="39">
                  <c:v>37345.121094000002</c:v>
                </c:pt>
                <c:pt idx="40">
                  <c:v>36702.597655999998</c:v>
                </c:pt>
                <c:pt idx="41">
                  <c:v>37334.398437999997</c:v>
                </c:pt>
                <c:pt idx="42">
                  <c:v>40218.476562999997</c:v>
                </c:pt>
                <c:pt idx="43">
                  <c:v>40406.269530999998</c:v>
                </c:pt>
                <c:pt idx="44">
                  <c:v>38347.0625</c:v>
                </c:pt>
                <c:pt idx="45">
                  <c:v>38053.503905999998</c:v>
                </c:pt>
                <c:pt idx="46">
                  <c:v>35787.246094000002</c:v>
                </c:pt>
                <c:pt idx="47">
                  <c:v>31676.693359000001</c:v>
                </c:pt>
                <c:pt idx="48">
                  <c:v>32505.660156000002</c:v>
                </c:pt>
                <c:pt idx="49">
                  <c:v>33723.027344000002</c:v>
                </c:pt>
                <c:pt idx="50">
                  <c:v>34662.4375</c:v>
                </c:pt>
                <c:pt idx="51">
                  <c:v>31637.779297000001</c:v>
                </c:pt>
                <c:pt idx="52">
                  <c:v>34434.335937999997</c:v>
                </c:pt>
                <c:pt idx="53">
                  <c:v>35867.777344000002</c:v>
                </c:pt>
                <c:pt idx="54">
                  <c:v>35040.835937999997</c:v>
                </c:pt>
                <c:pt idx="55">
                  <c:v>33572.117187999997</c:v>
                </c:pt>
                <c:pt idx="56">
                  <c:v>33897.046875</c:v>
                </c:pt>
                <c:pt idx="57">
                  <c:v>34235.195312999997</c:v>
                </c:pt>
                <c:pt idx="58">
                  <c:v>33855.328125</c:v>
                </c:pt>
                <c:pt idx="59">
                  <c:v>32877.371094000002</c:v>
                </c:pt>
                <c:pt idx="60">
                  <c:v>33798.011719000002</c:v>
                </c:pt>
                <c:pt idx="61">
                  <c:v>33155.847655999998</c:v>
                </c:pt>
                <c:pt idx="62">
                  <c:v>32702.025390999999</c:v>
                </c:pt>
                <c:pt idx="63">
                  <c:v>32822.347655999998</c:v>
                </c:pt>
                <c:pt idx="64">
                  <c:v>31780.730468999998</c:v>
                </c:pt>
                <c:pt idx="65">
                  <c:v>31421.539063</c:v>
                </c:pt>
                <c:pt idx="66">
                  <c:v>30817.832031000002</c:v>
                </c:pt>
                <c:pt idx="67">
                  <c:v>29807.347656000002</c:v>
                </c:pt>
                <c:pt idx="68">
                  <c:v>32110.693359000001</c:v>
                </c:pt>
                <c:pt idx="69">
                  <c:v>32313.105468999998</c:v>
                </c:pt>
                <c:pt idx="70">
                  <c:v>33581.550780999998</c:v>
                </c:pt>
                <c:pt idx="71">
                  <c:v>37337.535155999998</c:v>
                </c:pt>
                <c:pt idx="72">
                  <c:v>39406.941405999998</c:v>
                </c:pt>
                <c:pt idx="73">
                  <c:v>39995.90625</c:v>
                </c:pt>
                <c:pt idx="74">
                  <c:v>40008.421875</c:v>
                </c:pt>
                <c:pt idx="75">
                  <c:v>42235.546875</c:v>
                </c:pt>
                <c:pt idx="76">
                  <c:v>39201.945312999997</c:v>
                </c:pt>
                <c:pt idx="77">
                  <c:v>38152.980469000002</c:v>
                </c:pt>
                <c:pt idx="78">
                  <c:v>39747.503905999998</c:v>
                </c:pt>
                <c:pt idx="79">
                  <c:v>40869.554687999997</c:v>
                </c:pt>
                <c:pt idx="80">
                  <c:v>42816.5</c:v>
                </c:pt>
                <c:pt idx="81">
                  <c:v>46365.402344000002</c:v>
                </c:pt>
                <c:pt idx="82">
                  <c:v>45585.03125</c:v>
                </c:pt>
                <c:pt idx="83">
                  <c:v>45593.636719000002</c:v>
                </c:pt>
                <c:pt idx="84">
                  <c:v>44428.289062999997</c:v>
                </c:pt>
                <c:pt idx="85">
                  <c:v>47793.320312999997</c:v>
                </c:pt>
                <c:pt idx="86">
                  <c:v>46004.484375</c:v>
                </c:pt>
                <c:pt idx="87">
                  <c:v>44695.359375</c:v>
                </c:pt>
                <c:pt idx="88">
                  <c:v>44801.1875</c:v>
                </c:pt>
                <c:pt idx="89">
                  <c:v>46717.578125</c:v>
                </c:pt>
                <c:pt idx="90">
                  <c:v>49339.175780999998</c:v>
                </c:pt>
                <c:pt idx="91">
                  <c:v>49546.148437999997</c:v>
                </c:pt>
                <c:pt idx="92">
                  <c:v>47706.117187999997</c:v>
                </c:pt>
                <c:pt idx="93">
                  <c:v>48960.789062999997</c:v>
                </c:pt>
                <c:pt idx="94">
                  <c:v>46942.21875</c:v>
                </c:pt>
                <c:pt idx="95">
                  <c:v>49058.667969000002</c:v>
                </c:pt>
                <c:pt idx="96">
                  <c:v>47054.984375</c:v>
                </c:pt>
                <c:pt idx="97">
                  <c:v>47166.6875</c:v>
                </c:pt>
                <c:pt idx="98">
                  <c:v>48847.027344000002</c:v>
                </c:pt>
                <c:pt idx="99">
                  <c:v>49327.722655999998</c:v>
                </c:pt>
                <c:pt idx="100">
                  <c:v>50025.375</c:v>
                </c:pt>
                <c:pt idx="101">
                  <c:v>46811.128905999998</c:v>
                </c:pt>
                <c:pt idx="102">
                  <c:v>46091.390625</c:v>
                </c:pt>
                <c:pt idx="103">
                  <c:v>46391.421875</c:v>
                </c:pt>
                <c:pt idx="104">
                  <c:v>44883.910155999998</c:v>
                </c:pt>
                <c:pt idx="105">
                  <c:v>44963.074219000002</c:v>
                </c:pt>
                <c:pt idx="106">
                  <c:v>47092.492187999997</c:v>
                </c:pt>
                <c:pt idx="107">
                  <c:v>48176.347655999998</c:v>
                </c:pt>
                <c:pt idx="108">
                  <c:v>47783.359375</c:v>
                </c:pt>
                <c:pt idx="109">
                  <c:v>47267.519530999998</c:v>
                </c:pt>
                <c:pt idx="110">
                  <c:v>42843.800780999998</c:v>
                </c:pt>
                <c:pt idx="111">
                  <c:v>40693.675780999998</c:v>
                </c:pt>
                <c:pt idx="112">
                  <c:v>43574.507812999997</c:v>
                </c:pt>
                <c:pt idx="113">
                  <c:v>44895.097655999998</c:v>
                </c:pt>
                <c:pt idx="114">
                  <c:v>42839.75</c:v>
                </c:pt>
                <c:pt idx="115">
                  <c:v>42235.730469000002</c:v>
                </c:pt>
                <c:pt idx="116">
                  <c:v>41034.542969000002</c:v>
                </c:pt>
                <c:pt idx="117">
                  <c:v>41564.363280999998</c:v>
                </c:pt>
                <c:pt idx="118">
                  <c:v>43790.894530999998</c:v>
                </c:pt>
                <c:pt idx="119">
                  <c:v>48116.941405999998</c:v>
                </c:pt>
                <c:pt idx="120">
                  <c:v>49112.902344000002</c:v>
                </c:pt>
                <c:pt idx="121">
                  <c:v>51514.8125</c:v>
                </c:pt>
                <c:pt idx="122">
                  <c:v>55361.449219000002</c:v>
                </c:pt>
                <c:pt idx="123">
                  <c:v>53805.984375</c:v>
                </c:pt>
                <c:pt idx="124">
                  <c:v>53967.847655999998</c:v>
                </c:pt>
                <c:pt idx="125">
                  <c:v>57484.789062999997</c:v>
                </c:pt>
                <c:pt idx="126">
                  <c:v>56041.058594000002</c:v>
                </c:pt>
                <c:pt idx="127">
                  <c:v>57401.097655999998</c:v>
                </c:pt>
                <c:pt idx="128">
                  <c:v>57321.523437999997</c:v>
                </c:pt>
                <c:pt idx="129">
                  <c:v>61593.949219000002</c:v>
                </c:pt>
                <c:pt idx="130">
                  <c:v>62026.078125</c:v>
                </c:pt>
                <c:pt idx="131">
                  <c:v>64261.992187999997</c:v>
                </c:pt>
                <c:pt idx="132">
                  <c:v>65992.835938000004</c:v>
                </c:pt>
                <c:pt idx="133">
                  <c:v>62210.171875</c:v>
                </c:pt>
                <c:pt idx="134">
                  <c:v>60692.265625</c:v>
                </c:pt>
                <c:pt idx="135">
                  <c:v>63039.824219000002</c:v>
                </c:pt>
                <c:pt idx="136">
                  <c:v>60363.792969000002</c:v>
                </c:pt>
                <c:pt idx="137">
                  <c:v>58482.386719000002</c:v>
                </c:pt>
                <c:pt idx="138">
                  <c:v>60622.136719000002</c:v>
                </c:pt>
                <c:pt idx="139">
                  <c:v>62227.964844000002</c:v>
                </c:pt>
                <c:pt idx="140">
                  <c:v>61004.40625</c:v>
                </c:pt>
                <c:pt idx="141">
                  <c:v>63226.402344000002</c:v>
                </c:pt>
                <c:pt idx="142">
                  <c:v>62970.046875</c:v>
                </c:pt>
                <c:pt idx="143">
                  <c:v>61452.230469000002</c:v>
                </c:pt>
                <c:pt idx="144">
                  <c:v>61125.675780999998</c:v>
                </c:pt>
                <c:pt idx="145">
                  <c:v>67566.828125</c:v>
                </c:pt>
                <c:pt idx="146">
                  <c:v>66971.828125</c:v>
                </c:pt>
                <c:pt idx="147">
                  <c:v>64995.230469000002</c:v>
                </c:pt>
                <c:pt idx="148">
                  <c:v>64949.960937999997</c:v>
                </c:pt>
                <c:pt idx="149">
                  <c:v>64155.941405999998</c:v>
                </c:pt>
                <c:pt idx="150">
                  <c:v>63557.871094000002</c:v>
                </c:pt>
                <c:pt idx="151">
                  <c:v>60161.246094000002</c:v>
                </c:pt>
                <c:pt idx="152">
                  <c:v>60368.011719000002</c:v>
                </c:pt>
                <c:pt idx="153">
                  <c:v>56942.136719000002</c:v>
                </c:pt>
                <c:pt idx="154">
                  <c:v>58119.578125</c:v>
                </c:pt>
                <c:pt idx="155">
                  <c:v>56289.289062999997</c:v>
                </c:pt>
                <c:pt idx="156">
                  <c:v>57569.074219000002</c:v>
                </c:pt>
                <c:pt idx="157">
                  <c:v>56280.425780999998</c:v>
                </c:pt>
                <c:pt idx="158">
                  <c:v>53569.765625</c:v>
                </c:pt>
                <c:pt idx="159">
                  <c:v>57806.566405999998</c:v>
                </c:pt>
                <c:pt idx="160">
                  <c:v>57005.425780999998</c:v>
                </c:pt>
                <c:pt idx="161">
                  <c:v>57229.828125</c:v>
                </c:pt>
                <c:pt idx="162">
                  <c:v>56477.816405999998</c:v>
                </c:pt>
                <c:pt idx="163">
                  <c:v>53598.246094000002</c:v>
                </c:pt>
                <c:pt idx="164">
                  <c:v>50582.625</c:v>
                </c:pt>
                <c:pt idx="165">
                  <c:v>50700.085937999997</c:v>
                </c:pt>
                <c:pt idx="166">
                  <c:v>50504.796875</c:v>
                </c:pt>
                <c:pt idx="167">
                  <c:v>47672.121094000002</c:v>
                </c:pt>
                <c:pt idx="168">
                  <c:v>47243.304687999997</c:v>
                </c:pt>
                <c:pt idx="169">
                  <c:v>46737.480469000002</c:v>
                </c:pt>
                <c:pt idx="170">
                  <c:v>46612.632812999997</c:v>
                </c:pt>
                <c:pt idx="171">
                  <c:v>48896.722655999998</c:v>
                </c:pt>
                <c:pt idx="172">
                  <c:v>47665.425780999998</c:v>
                </c:pt>
                <c:pt idx="173">
                  <c:v>46202.144530999998</c:v>
                </c:pt>
                <c:pt idx="174">
                  <c:v>46880.277344000002</c:v>
                </c:pt>
                <c:pt idx="175">
                  <c:v>48936.613280999998</c:v>
                </c:pt>
                <c:pt idx="176">
                  <c:v>48628.511719000002</c:v>
                </c:pt>
                <c:pt idx="177">
                  <c:v>50784.539062999997</c:v>
                </c:pt>
                <c:pt idx="178">
                  <c:v>50640.417969000002</c:v>
                </c:pt>
                <c:pt idx="179">
                  <c:v>47588.855469000002</c:v>
                </c:pt>
                <c:pt idx="180">
                  <c:v>46444.710937999997</c:v>
                </c:pt>
                <c:pt idx="181">
                  <c:v>47178.125</c:v>
                </c:pt>
                <c:pt idx="182">
                  <c:v>46306.445312999997</c:v>
                </c:pt>
                <c:pt idx="183">
                  <c:v>46458.117187999997</c:v>
                </c:pt>
                <c:pt idx="184">
                  <c:v>45897.574219000002</c:v>
                </c:pt>
                <c:pt idx="185">
                  <c:v>43569.003905999998</c:v>
                </c:pt>
                <c:pt idx="186">
                  <c:v>43160.929687999997</c:v>
                </c:pt>
                <c:pt idx="187">
                  <c:v>41557.902344000002</c:v>
                </c:pt>
                <c:pt idx="188">
                  <c:v>41821.261719000002</c:v>
                </c:pt>
                <c:pt idx="189">
                  <c:v>42735.855469000002</c:v>
                </c:pt>
                <c:pt idx="190">
                  <c:v>43949.101562999997</c:v>
                </c:pt>
                <c:pt idx="191">
                  <c:v>42591.570312999997</c:v>
                </c:pt>
                <c:pt idx="192">
                  <c:v>43099.699219000002</c:v>
                </c:pt>
                <c:pt idx="193">
                  <c:v>42375.632812999997</c:v>
                </c:pt>
                <c:pt idx="194">
                  <c:v>41744.328125</c:v>
                </c:pt>
                <c:pt idx="195">
                  <c:v>40680.417969000002</c:v>
                </c:pt>
                <c:pt idx="196">
                  <c:v>36457.316405999998</c:v>
                </c:pt>
                <c:pt idx="197">
                  <c:v>36654.328125</c:v>
                </c:pt>
                <c:pt idx="198">
                  <c:v>36954.003905999998</c:v>
                </c:pt>
                <c:pt idx="199">
                  <c:v>36852.121094000002</c:v>
                </c:pt>
                <c:pt idx="200">
                  <c:v>37138.234375</c:v>
                </c:pt>
                <c:pt idx="201">
                  <c:v>37784.332030999998</c:v>
                </c:pt>
                <c:pt idx="202">
                  <c:v>38483.125</c:v>
                </c:pt>
                <c:pt idx="203">
                  <c:v>38743.273437999997</c:v>
                </c:pt>
                <c:pt idx="204">
                  <c:v>36952.984375</c:v>
                </c:pt>
                <c:pt idx="205">
                  <c:v>37154.601562999997</c:v>
                </c:pt>
                <c:pt idx="206">
                  <c:v>41500.875</c:v>
                </c:pt>
                <c:pt idx="207">
                  <c:v>43840.285155999998</c:v>
                </c:pt>
                <c:pt idx="208">
                  <c:v>44118.445312999997</c:v>
                </c:pt>
                <c:pt idx="209">
                  <c:v>44338.796875</c:v>
                </c:pt>
                <c:pt idx="210">
                  <c:v>43565.113280999998</c:v>
                </c:pt>
                <c:pt idx="211">
                  <c:v>42407.9375</c:v>
                </c:pt>
                <c:pt idx="212">
                  <c:v>42586.917969000002</c:v>
                </c:pt>
                <c:pt idx="213">
                  <c:v>44575.203125</c:v>
                </c:pt>
                <c:pt idx="214">
                  <c:v>43961.859375</c:v>
                </c:pt>
                <c:pt idx="215">
                  <c:v>40538.011719000002</c:v>
                </c:pt>
                <c:pt idx="216">
                  <c:v>40030.976562999997</c:v>
                </c:pt>
                <c:pt idx="217">
                  <c:v>38286.027344000002</c:v>
                </c:pt>
                <c:pt idx="218">
                  <c:v>37296.570312999997</c:v>
                </c:pt>
                <c:pt idx="219">
                  <c:v>38332.609375</c:v>
                </c:pt>
                <c:pt idx="220">
                  <c:v>39214.21875</c:v>
                </c:pt>
                <c:pt idx="221">
                  <c:v>43193.234375</c:v>
                </c:pt>
                <c:pt idx="222">
                  <c:v>44354.636719000002</c:v>
                </c:pt>
                <c:pt idx="223">
                  <c:v>43924.117187999997</c:v>
                </c:pt>
                <c:pt idx="224">
                  <c:v>42451.789062999997</c:v>
                </c:pt>
                <c:pt idx="225">
                  <c:v>39137.605469000002</c:v>
                </c:pt>
                <c:pt idx="226">
                  <c:v>38062.039062999997</c:v>
                </c:pt>
                <c:pt idx="227">
                  <c:v>38737.269530999998</c:v>
                </c:pt>
                <c:pt idx="228">
                  <c:v>41982.925780999998</c:v>
                </c:pt>
                <c:pt idx="229">
                  <c:v>39437.460937999997</c:v>
                </c:pt>
                <c:pt idx="230">
                  <c:v>38794.972655999998</c:v>
                </c:pt>
                <c:pt idx="231">
                  <c:v>39666.753905999998</c:v>
                </c:pt>
                <c:pt idx="232">
                  <c:v>39338.785155999998</c:v>
                </c:pt>
                <c:pt idx="233">
                  <c:v>41143.929687999997</c:v>
                </c:pt>
                <c:pt idx="234">
                  <c:v>40951.378905999998</c:v>
                </c:pt>
                <c:pt idx="235">
                  <c:v>41801.15625</c:v>
                </c:pt>
                <c:pt idx="236">
                  <c:v>41077.996094000002</c:v>
                </c:pt>
                <c:pt idx="237">
                  <c:v>42358.808594000002</c:v>
                </c:pt>
                <c:pt idx="238">
                  <c:v>42892.957030999998</c:v>
                </c:pt>
                <c:pt idx="239">
                  <c:v>43960.933594000002</c:v>
                </c:pt>
                <c:pt idx="240">
                  <c:v>44348.730469000002</c:v>
                </c:pt>
                <c:pt idx="241">
                  <c:v>47128.003905999998</c:v>
                </c:pt>
                <c:pt idx="242">
                  <c:v>47465.730469000002</c:v>
                </c:pt>
                <c:pt idx="243">
                  <c:v>47062.664062999997</c:v>
                </c:pt>
                <c:pt idx="244">
                  <c:v>45538.675780999998</c:v>
                </c:pt>
                <c:pt idx="245">
                  <c:v>46281.644530999998</c:v>
                </c:pt>
                <c:pt idx="246">
                  <c:v>46622.675780999998</c:v>
                </c:pt>
                <c:pt idx="247">
                  <c:v>45555.992187999997</c:v>
                </c:pt>
                <c:pt idx="248">
                  <c:v>43206.738280999998</c:v>
                </c:pt>
                <c:pt idx="249">
                  <c:v>43503.847655999998</c:v>
                </c:pt>
                <c:pt idx="250">
                  <c:v>42287.664062999997</c:v>
                </c:pt>
                <c:pt idx="251">
                  <c:v>39521.902344000002</c:v>
                </c:pt>
                <c:pt idx="252">
                  <c:v>40127.183594000002</c:v>
                </c:pt>
                <c:pt idx="253">
                  <c:v>41166.730469000002</c:v>
                </c:pt>
                <c:pt idx="254">
                  <c:v>39935.515625</c:v>
                </c:pt>
                <c:pt idx="255">
                  <c:v>40826.214844000002</c:v>
                </c:pt>
                <c:pt idx="256">
                  <c:v>41502.75</c:v>
                </c:pt>
                <c:pt idx="257">
                  <c:v>41374.378905999998</c:v>
                </c:pt>
                <c:pt idx="258">
                  <c:v>40527.363280999998</c:v>
                </c:pt>
                <c:pt idx="259">
                  <c:v>39740.320312999997</c:v>
                </c:pt>
                <c:pt idx="260">
                  <c:v>40458.308594000002</c:v>
                </c:pt>
                <c:pt idx="261">
                  <c:v>38117.460937999997</c:v>
                </c:pt>
                <c:pt idx="262">
                  <c:v>39241.121094000002</c:v>
                </c:pt>
                <c:pt idx="263">
                  <c:v>39773.828125</c:v>
                </c:pt>
                <c:pt idx="264">
                  <c:v>38609.824219000002</c:v>
                </c:pt>
                <c:pt idx="265">
                  <c:v>38529.328125</c:v>
                </c:pt>
                <c:pt idx="266">
                  <c:v>37750.453125</c:v>
                </c:pt>
                <c:pt idx="267">
                  <c:v>39698.371094000002</c:v>
                </c:pt>
                <c:pt idx="268">
                  <c:v>36575.140625</c:v>
                </c:pt>
                <c:pt idx="269">
                  <c:v>36040.921875</c:v>
                </c:pt>
                <c:pt idx="270">
                  <c:v>30296.953125</c:v>
                </c:pt>
                <c:pt idx="271">
                  <c:v>31022.90625</c:v>
                </c:pt>
                <c:pt idx="272">
                  <c:v>28936.355468999998</c:v>
                </c:pt>
                <c:pt idx="273">
                  <c:v>29047.751952999999</c:v>
                </c:pt>
                <c:pt idx="274">
                  <c:v>29283.103515999999</c:v>
                </c:pt>
                <c:pt idx="275">
                  <c:v>29862.917968999998</c:v>
                </c:pt>
                <c:pt idx="276">
                  <c:v>30425.857422000001</c:v>
                </c:pt>
                <c:pt idx="277">
                  <c:v>28720.271484000001</c:v>
                </c:pt>
                <c:pt idx="278">
                  <c:v>30314.333984000001</c:v>
                </c:pt>
                <c:pt idx="279">
                  <c:v>29200.740234000001</c:v>
                </c:pt>
                <c:pt idx="280">
                  <c:v>29098.910156000002</c:v>
                </c:pt>
                <c:pt idx="281">
                  <c:v>29655.585938</c:v>
                </c:pt>
                <c:pt idx="282">
                  <c:v>29562.361327999999</c:v>
                </c:pt>
                <c:pt idx="283">
                  <c:v>29267.224609000001</c:v>
                </c:pt>
                <c:pt idx="284">
                  <c:v>28627.574218999998</c:v>
                </c:pt>
                <c:pt idx="285">
                  <c:v>31792.310547000001</c:v>
                </c:pt>
                <c:pt idx="286">
                  <c:v>29799.080077999999</c:v>
                </c:pt>
                <c:pt idx="287">
                  <c:v>30467.488281000002</c:v>
                </c:pt>
                <c:pt idx="288">
                  <c:v>29704.390625</c:v>
                </c:pt>
                <c:pt idx="289">
                  <c:v>31370.671875</c:v>
                </c:pt>
                <c:pt idx="290">
                  <c:v>31155.478515999999</c:v>
                </c:pt>
                <c:pt idx="291">
                  <c:v>30214.355468999998</c:v>
                </c:pt>
                <c:pt idx="292">
                  <c:v>30111.998047000001</c:v>
                </c:pt>
                <c:pt idx="293">
                  <c:v>29083.804688</c:v>
                </c:pt>
                <c:pt idx="294">
                  <c:v>22487.388672000001</c:v>
                </c:pt>
                <c:pt idx="295">
                  <c:v>22206.792968999998</c:v>
                </c:pt>
                <c:pt idx="296">
                  <c:v>22572.839843999998</c:v>
                </c:pt>
                <c:pt idx="297">
                  <c:v>20381.650390999999</c:v>
                </c:pt>
                <c:pt idx="298">
                  <c:v>20471.482422000001</c:v>
                </c:pt>
                <c:pt idx="299">
                  <c:v>20710.597656000002</c:v>
                </c:pt>
                <c:pt idx="300">
                  <c:v>19987.029297000001</c:v>
                </c:pt>
                <c:pt idx="301">
                  <c:v>21085.876952999999</c:v>
                </c:pt>
                <c:pt idx="302">
                  <c:v>21231.65625</c:v>
                </c:pt>
                <c:pt idx="303">
                  <c:v>20735.478515999999</c:v>
                </c:pt>
                <c:pt idx="304">
                  <c:v>20280.634765999999</c:v>
                </c:pt>
                <c:pt idx="305">
                  <c:v>20104.023438</c:v>
                </c:pt>
                <c:pt idx="306">
                  <c:v>19784.726563</c:v>
                </c:pt>
                <c:pt idx="307">
                  <c:v>19269.367188</c:v>
                </c:pt>
                <c:pt idx="308">
                  <c:v>20190.115234000001</c:v>
                </c:pt>
                <c:pt idx="309">
                  <c:v>20548.246093999998</c:v>
                </c:pt>
                <c:pt idx="310">
                  <c:v>21637.587890999999</c:v>
                </c:pt>
                <c:pt idx="311">
                  <c:v>21731.117188</c:v>
                </c:pt>
                <c:pt idx="312">
                  <c:v>19970.556640999999</c:v>
                </c:pt>
                <c:pt idx="313">
                  <c:v>19323.914063</c:v>
                </c:pt>
                <c:pt idx="314">
                  <c:v>20212.074218999998</c:v>
                </c:pt>
                <c:pt idx="315">
                  <c:v>20569.919922000001</c:v>
                </c:pt>
                <c:pt idx="316">
                  <c:v>20836.328125</c:v>
                </c:pt>
                <c:pt idx="317">
                  <c:v>22485.689452999999</c:v>
                </c:pt>
                <c:pt idx="318">
                  <c:v>23389.433593999998</c:v>
                </c:pt>
                <c:pt idx="319">
                  <c:v>23231.732422000001</c:v>
                </c:pt>
                <c:pt idx="320">
                  <c:v>23164.628906000002</c:v>
                </c:pt>
                <c:pt idx="321">
                  <c:v>22714.978515999999</c:v>
                </c:pt>
                <c:pt idx="322">
                  <c:v>21361.701172000001</c:v>
                </c:pt>
                <c:pt idx="323">
                  <c:v>21239.753906000002</c:v>
                </c:pt>
                <c:pt idx="324">
                  <c:v>22930.548827999999</c:v>
                </c:pt>
                <c:pt idx="325">
                  <c:v>23843.886718999998</c:v>
                </c:pt>
                <c:pt idx="326">
                  <c:v>23804.632813</c:v>
                </c:pt>
                <c:pt idx="327">
                  <c:v>23314.199218999998</c:v>
                </c:pt>
                <c:pt idx="328">
                  <c:v>22978.117188</c:v>
                </c:pt>
                <c:pt idx="329">
                  <c:v>22846.507813</c:v>
                </c:pt>
                <c:pt idx="330">
                  <c:v>22630.957031000002</c:v>
                </c:pt>
                <c:pt idx="331">
                  <c:v>23289.314452999999</c:v>
                </c:pt>
                <c:pt idx="332">
                  <c:v>23809.486327999999</c:v>
                </c:pt>
                <c:pt idx="333">
                  <c:v>23164.318359000001</c:v>
                </c:pt>
                <c:pt idx="334">
                  <c:v>23947.642577999999</c:v>
                </c:pt>
                <c:pt idx="335">
                  <c:v>23957.529297000001</c:v>
                </c:pt>
                <c:pt idx="336">
                  <c:v>24402.818359000001</c:v>
                </c:pt>
                <c:pt idx="337">
                  <c:v>24136.972656000002</c:v>
                </c:pt>
                <c:pt idx="338">
                  <c:v>23883.291015999999</c:v>
                </c:pt>
                <c:pt idx="339">
                  <c:v>23335.998047000001</c:v>
                </c:pt>
                <c:pt idx="340">
                  <c:v>23212.738281000002</c:v>
                </c:pt>
                <c:pt idx="341">
                  <c:v>20877.552734000001</c:v>
                </c:pt>
                <c:pt idx="342">
                  <c:v>21398.908202999999</c:v>
                </c:pt>
                <c:pt idx="343">
                  <c:v>21528.087890999999</c:v>
                </c:pt>
                <c:pt idx="344">
                  <c:v>21395.019531000002</c:v>
                </c:pt>
                <c:pt idx="345">
                  <c:v>21600.904297000001</c:v>
                </c:pt>
                <c:pt idx="346">
                  <c:v>20260.019531000002</c:v>
                </c:pt>
                <c:pt idx="347">
                  <c:v>20297.994140999999</c:v>
                </c:pt>
                <c:pt idx="348">
                  <c:v>19796.808593999998</c:v>
                </c:pt>
                <c:pt idx="349">
                  <c:v>20049.763672000001</c:v>
                </c:pt>
                <c:pt idx="350">
                  <c:v>20127.140625</c:v>
                </c:pt>
                <c:pt idx="351">
                  <c:v>19969.771484000001</c:v>
                </c:pt>
                <c:pt idx="352">
                  <c:v>18837.667968999998</c:v>
                </c:pt>
                <c:pt idx="353">
                  <c:v>19290.324218999998</c:v>
                </c:pt>
                <c:pt idx="354">
                  <c:v>19329.833984000001</c:v>
                </c:pt>
                <c:pt idx="355">
                  <c:v>21381.152343999998</c:v>
                </c:pt>
                <c:pt idx="356">
                  <c:v>22370.449218999998</c:v>
                </c:pt>
                <c:pt idx="357">
                  <c:v>20296.707031000002</c:v>
                </c:pt>
                <c:pt idx="358">
                  <c:v>20241.089843999998</c:v>
                </c:pt>
                <c:pt idx="359">
                  <c:v>19701.210938</c:v>
                </c:pt>
                <c:pt idx="360">
                  <c:v>19772.583984000001</c:v>
                </c:pt>
                <c:pt idx="361">
                  <c:v>19544.128906000002</c:v>
                </c:pt>
                <c:pt idx="362">
                  <c:v>18890.789063</c:v>
                </c:pt>
                <c:pt idx="363">
                  <c:v>18547.400390999999</c:v>
                </c:pt>
                <c:pt idx="364">
                  <c:v>19413.550781000002</c:v>
                </c:pt>
                <c:pt idx="365">
                  <c:v>19297.638672000001</c:v>
                </c:pt>
                <c:pt idx="366">
                  <c:v>19222.671875</c:v>
                </c:pt>
                <c:pt idx="367">
                  <c:v>19110.546875</c:v>
                </c:pt>
                <c:pt idx="368">
                  <c:v>19426.720702999999</c:v>
                </c:pt>
                <c:pt idx="369">
                  <c:v>19573.050781000002</c:v>
                </c:pt>
                <c:pt idx="370">
                  <c:v>19431.789063</c:v>
                </c:pt>
                <c:pt idx="371">
                  <c:v>19623.580077999999</c:v>
                </c:pt>
                <c:pt idx="372">
                  <c:v>20336.84375</c:v>
                </c:pt>
                <c:pt idx="373">
                  <c:v>20160.716797000001</c:v>
                </c:pt>
                <c:pt idx="374">
                  <c:v>19955.443359000001</c:v>
                </c:pt>
                <c:pt idx="375">
                  <c:v>19546.849609000001</c:v>
                </c:pt>
                <c:pt idx="376">
                  <c:v>19141.484375</c:v>
                </c:pt>
                <c:pt idx="377">
                  <c:v>19051.417968999998</c:v>
                </c:pt>
                <c:pt idx="378">
                  <c:v>19157.445313</c:v>
                </c:pt>
                <c:pt idx="379">
                  <c:v>19382.904297000001</c:v>
                </c:pt>
                <c:pt idx="380">
                  <c:v>19185.65625</c:v>
                </c:pt>
                <c:pt idx="381">
                  <c:v>19550.757813</c:v>
                </c:pt>
                <c:pt idx="382">
                  <c:v>19334.416015999999</c:v>
                </c:pt>
                <c:pt idx="383">
                  <c:v>19139.535156000002</c:v>
                </c:pt>
                <c:pt idx="384">
                  <c:v>19053.740234000001</c:v>
                </c:pt>
                <c:pt idx="385">
                  <c:v>19172.46875</c:v>
                </c:pt>
                <c:pt idx="386">
                  <c:v>19345.572265999999</c:v>
                </c:pt>
                <c:pt idx="387">
                  <c:v>20095.857422000001</c:v>
                </c:pt>
                <c:pt idx="388">
                  <c:v>20770.441406000002</c:v>
                </c:pt>
                <c:pt idx="389">
                  <c:v>20285.835938</c:v>
                </c:pt>
                <c:pt idx="390">
                  <c:v>20595.351563</c:v>
                </c:pt>
                <c:pt idx="391">
                  <c:v>20495.773438</c:v>
                </c:pt>
                <c:pt idx="392">
                  <c:v>20485.273438</c:v>
                </c:pt>
                <c:pt idx="393">
                  <c:v>20159.503906000002</c:v>
                </c:pt>
                <c:pt idx="394">
                  <c:v>20209.988281000002</c:v>
                </c:pt>
                <c:pt idx="395">
                  <c:v>21147.230468999998</c:v>
                </c:pt>
                <c:pt idx="396">
                  <c:v>20602.816406000002</c:v>
                </c:pt>
                <c:pt idx="397">
                  <c:v>18541.271484000001</c:v>
                </c:pt>
                <c:pt idx="398">
                  <c:v>15880.780273</c:v>
                </c:pt>
                <c:pt idx="399">
                  <c:v>17586.771484000001</c:v>
                </c:pt>
                <c:pt idx="400">
                  <c:v>17034.292968999998</c:v>
                </c:pt>
                <c:pt idx="401">
                  <c:v>16618.199218999998</c:v>
                </c:pt>
                <c:pt idx="402">
                  <c:v>16884.613281000002</c:v>
                </c:pt>
                <c:pt idx="403">
                  <c:v>16669.439452999999</c:v>
                </c:pt>
                <c:pt idx="404">
                  <c:v>16687.517577999999</c:v>
                </c:pt>
                <c:pt idx="405">
                  <c:v>16697.777343999998</c:v>
                </c:pt>
                <c:pt idx="406">
                  <c:v>15787.284180000001</c:v>
                </c:pt>
                <c:pt idx="407">
                  <c:v>16189.769531</c:v>
                </c:pt>
                <c:pt idx="408">
                  <c:v>16610.707031000002</c:v>
                </c:pt>
                <c:pt idx="409">
                  <c:v>16521.841797000001</c:v>
                </c:pt>
                <c:pt idx="410">
                  <c:v>16217.322265999999</c:v>
                </c:pt>
                <c:pt idx="411">
                  <c:v>16444.982422000001</c:v>
                </c:pt>
                <c:pt idx="412">
                  <c:v>17168.566406000002</c:v>
                </c:pt>
                <c:pt idx="413">
                  <c:v>16967.132813</c:v>
                </c:pt>
                <c:pt idx="414">
                  <c:v>17088.660156000002</c:v>
                </c:pt>
                <c:pt idx="415">
                  <c:v>16974.826172000001</c:v>
                </c:pt>
                <c:pt idx="416">
                  <c:v>17089.503906000002</c:v>
                </c:pt>
                <c:pt idx="417">
                  <c:v>16848.126952999999</c:v>
                </c:pt>
                <c:pt idx="418">
                  <c:v>17233.474609000001</c:v>
                </c:pt>
                <c:pt idx="419">
                  <c:v>17133.152343999998</c:v>
                </c:pt>
                <c:pt idx="420">
                  <c:v>17206.4375</c:v>
                </c:pt>
                <c:pt idx="421">
                  <c:v>17781.318359000001</c:v>
                </c:pt>
                <c:pt idx="422">
                  <c:v>17815.650390999999</c:v>
                </c:pt>
                <c:pt idx="423">
                  <c:v>17364.865234000001</c:v>
                </c:pt>
                <c:pt idx="424">
                  <c:v>16647.484375</c:v>
                </c:pt>
                <c:pt idx="425">
                  <c:v>16439.679688</c:v>
                </c:pt>
                <c:pt idx="426">
                  <c:v>16906.304688</c:v>
                </c:pt>
                <c:pt idx="427">
                  <c:v>16817.535156000002</c:v>
                </c:pt>
                <c:pt idx="428">
                  <c:v>16830.341797000001</c:v>
                </c:pt>
                <c:pt idx="429">
                  <c:v>16796.953125</c:v>
                </c:pt>
                <c:pt idx="430">
                  <c:v>16717.173827999999</c:v>
                </c:pt>
                <c:pt idx="431">
                  <c:v>16552.572265999999</c:v>
                </c:pt>
                <c:pt idx="432">
                  <c:v>16642.341797000001</c:v>
                </c:pt>
                <c:pt idx="433">
                  <c:v>16602.585938</c:v>
                </c:pt>
                <c:pt idx="434">
                  <c:v>16679.857422000001</c:v>
                </c:pt>
                <c:pt idx="435">
                  <c:v>16863.238281000002</c:v>
                </c:pt>
                <c:pt idx="436">
                  <c:v>16836.736327999999</c:v>
                </c:pt>
                <c:pt idx="437">
                  <c:v>16951.96875</c:v>
                </c:pt>
                <c:pt idx="438">
                  <c:v>17196.554688</c:v>
                </c:pt>
                <c:pt idx="439">
                  <c:v>17446.292968999998</c:v>
                </c:pt>
                <c:pt idx="440">
                  <c:v>17934.896484000001</c:v>
                </c:pt>
                <c:pt idx="441">
                  <c:v>18869.587890999999</c:v>
                </c:pt>
                <c:pt idx="442">
                  <c:v>19909.574218999998</c:v>
                </c:pt>
                <c:pt idx="443">
                  <c:v>21161.519531000002</c:v>
                </c:pt>
                <c:pt idx="444">
                  <c:v>20688.78125</c:v>
                </c:pt>
                <c:pt idx="445">
                  <c:v>21086.792968999998</c:v>
                </c:pt>
                <c:pt idx="446">
                  <c:v>22676.552734000001</c:v>
                </c:pt>
                <c:pt idx="447">
                  <c:v>22934.431640999999</c:v>
                </c:pt>
                <c:pt idx="448">
                  <c:v>22636.46875</c:v>
                </c:pt>
                <c:pt idx="449">
                  <c:v>23117.859375</c:v>
                </c:pt>
                <c:pt idx="450">
                  <c:v>23032.777343999998</c:v>
                </c:pt>
                <c:pt idx="451">
                  <c:v>23078.728515999999</c:v>
                </c:pt>
                <c:pt idx="452">
                  <c:v>22840.138672000001</c:v>
                </c:pt>
                <c:pt idx="453">
                  <c:v>23139.283202999999</c:v>
                </c:pt>
                <c:pt idx="454">
                  <c:v>23723.769531000002</c:v>
                </c:pt>
                <c:pt idx="455">
                  <c:v>23471.871093999998</c:v>
                </c:pt>
                <c:pt idx="456">
                  <c:v>23449.322265999999</c:v>
                </c:pt>
                <c:pt idx="457">
                  <c:v>22760.109375</c:v>
                </c:pt>
                <c:pt idx="458">
                  <c:v>23264.291015999999</c:v>
                </c:pt>
                <c:pt idx="459">
                  <c:v>22939.398438</c:v>
                </c:pt>
                <c:pt idx="460">
                  <c:v>21819.039063</c:v>
                </c:pt>
                <c:pt idx="461">
                  <c:v>21651.183593999998</c:v>
                </c:pt>
                <c:pt idx="462">
                  <c:v>21808.101563</c:v>
                </c:pt>
                <c:pt idx="463">
                  <c:v>22220.804688</c:v>
                </c:pt>
                <c:pt idx="464">
                  <c:v>24307.841797000001</c:v>
                </c:pt>
                <c:pt idx="465">
                  <c:v>23623.474609000001</c:v>
                </c:pt>
                <c:pt idx="466">
                  <c:v>24565.601563</c:v>
                </c:pt>
                <c:pt idx="467">
                  <c:v>24436.353515999999</c:v>
                </c:pt>
                <c:pt idx="468">
                  <c:v>24188.84375</c:v>
                </c:pt>
                <c:pt idx="469">
                  <c:v>23947.492188</c:v>
                </c:pt>
                <c:pt idx="470">
                  <c:v>23198.126952999999</c:v>
                </c:pt>
                <c:pt idx="471">
                  <c:v>23522.871093999998</c:v>
                </c:pt>
                <c:pt idx="472">
                  <c:v>23147.353515999999</c:v>
                </c:pt>
                <c:pt idx="473">
                  <c:v>23646.550781000002</c:v>
                </c:pt>
                <c:pt idx="474">
                  <c:v>23475.466797000001</c:v>
                </c:pt>
                <c:pt idx="475">
                  <c:v>22362.679688</c:v>
                </c:pt>
                <c:pt idx="476">
                  <c:v>22429.757813</c:v>
                </c:pt>
                <c:pt idx="477">
                  <c:v>22219.769531000002</c:v>
                </c:pt>
                <c:pt idx="478">
                  <c:v>21718.080077999999</c:v>
                </c:pt>
                <c:pt idx="479">
                  <c:v>20363.021484000001</c:v>
                </c:pt>
                <c:pt idx="480">
                  <c:v>20187.244140999999</c:v>
                </c:pt>
                <c:pt idx="481">
                  <c:v>24197.533202999999</c:v>
                </c:pt>
                <c:pt idx="482">
                  <c:v>24746.074218999998</c:v>
                </c:pt>
                <c:pt idx="483">
                  <c:v>24375.960938</c:v>
                </c:pt>
                <c:pt idx="484">
                  <c:v>25052.789063</c:v>
                </c:pt>
                <c:pt idx="485">
                  <c:v>27423.929688</c:v>
                </c:pt>
                <c:pt idx="486">
                  <c:v>27767.236327999999</c:v>
                </c:pt>
                <c:pt idx="487">
                  <c:v>28175.816406000002</c:v>
                </c:pt>
                <c:pt idx="488">
                  <c:v>27307.4375</c:v>
                </c:pt>
                <c:pt idx="489">
                  <c:v>28333.972656000002</c:v>
                </c:pt>
                <c:pt idx="490">
                  <c:v>27493.285156000002</c:v>
                </c:pt>
                <c:pt idx="491">
                  <c:v>27139.888672000001</c:v>
                </c:pt>
                <c:pt idx="492">
                  <c:v>27268.130859000001</c:v>
                </c:pt>
                <c:pt idx="493">
                  <c:v>28348.441406000002</c:v>
                </c:pt>
                <c:pt idx="494">
                  <c:v>28033.5625</c:v>
                </c:pt>
                <c:pt idx="495">
                  <c:v>28478.484375</c:v>
                </c:pt>
                <c:pt idx="496">
                  <c:v>27790.220702999999</c:v>
                </c:pt>
                <c:pt idx="497">
                  <c:v>28168.089843999998</c:v>
                </c:pt>
                <c:pt idx="498">
                  <c:v>28177.984375</c:v>
                </c:pt>
                <c:pt idx="499">
                  <c:v>28044.140625</c:v>
                </c:pt>
                <c:pt idx="500">
                  <c:v>29652.980468999998</c:v>
                </c:pt>
                <c:pt idx="501">
                  <c:v>30235.058593999998</c:v>
                </c:pt>
                <c:pt idx="502">
                  <c:v>30139.052734000001</c:v>
                </c:pt>
                <c:pt idx="503">
                  <c:v>30399.066406000002</c:v>
                </c:pt>
                <c:pt idx="504">
                  <c:v>30485.699218999998</c:v>
                </c:pt>
                <c:pt idx="505">
                  <c:v>29445.044922000001</c:v>
                </c:pt>
                <c:pt idx="506">
                  <c:v>30397.552734000001</c:v>
                </c:pt>
                <c:pt idx="507">
                  <c:v>28822.679688</c:v>
                </c:pt>
                <c:pt idx="508">
                  <c:v>28245.988281000002</c:v>
                </c:pt>
                <c:pt idx="509">
                  <c:v>27276.910156000002</c:v>
                </c:pt>
                <c:pt idx="510">
                  <c:v>27525.339843999998</c:v>
                </c:pt>
                <c:pt idx="511">
                  <c:v>28307.597656000002</c:v>
                </c:pt>
                <c:pt idx="512">
                  <c:v>28422.701172000001</c:v>
                </c:pt>
                <c:pt idx="513">
                  <c:v>29473.787109000001</c:v>
                </c:pt>
                <c:pt idx="514">
                  <c:v>29340.261718999998</c:v>
                </c:pt>
                <c:pt idx="515">
                  <c:v>28091.568359000001</c:v>
                </c:pt>
                <c:pt idx="516">
                  <c:v>28680.537109000001</c:v>
                </c:pt>
                <c:pt idx="517">
                  <c:v>29006.308593999998</c:v>
                </c:pt>
                <c:pt idx="518">
                  <c:v>28847.710938</c:v>
                </c:pt>
                <c:pt idx="519">
                  <c:v>29534.384765999999</c:v>
                </c:pt>
                <c:pt idx="520">
                  <c:v>27694.273438</c:v>
                </c:pt>
                <c:pt idx="521">
                  <c:v>27658.775390999999</c:v>
                </c:pt>
                <c:pt idx="522">
                  <c:v>27621.755859000001</c:v>
                </c:pt>
                <c:pt idx="523">
                  <c:v>27000.789063</c:v>
                </c:pt>
                <c:pt idx="524">
                  <c:v>26804.990234000001</c:v>
                </c:pt>
                <c:pt idx="525">
                  <c:v>27192.693359000001</c:v>
                </c:pt>
                <c:pt idx="526">
                  <c:v>27036.650390999999</c:v>
                </c:pt>
                <c:pt idx="527">
                  <c:v>27398.802734000001</c:v>
                </c:pt>
                <c:pt idx="528">
                  <c:v>26832.208984000001</c:v>
                </c:pt>
                <c:pt idx="529">
                  <c:v>26890.128906000002</c:v>
                </c:pt>
                <c:pt idx="530">
                  <c:v>26851.277343999998</c:v>
                </c:pt>
                <c:pt idx="531">
                  <c:v>27225.726563</c:v>
                </c:pt>
                <c:pt idx="532">
                  <c:v>26334.818359000001</c:v>
                </c:pt>
                <c:pt idx="533">
                  <c:v>26476.207031000002</c:v>
                </c:pt>
                <c:pt idx="534">
                  <c:v>26719.291015999999</c:v>
                </c:pt>
                <c:pt idx="535">
                  <c:v>27702.349609000001</c:v>
                </c:pt>
                <c:pt idx="536">
                  <c:v>27219.658202999999</c:v>
                </c:pt>
                <c:pt idx="537">
                  <c:v>26819.972656000002</c:v>
                </c:pt>
                <c:pt idx="538">
                  <c:v>27249.589843999998</c:v>
                </c:pt>
                <c:pt idx="539">
                  <c:v>25760.097656000002</c:v>
                </c:pt>
                <c:pt idx="540">
                  <c:v>27238.783202999999</c:v>
                </c:pt>
                <c:pt idx="541">
                  <c:v>26345.998047000001</c:v>
                </c:pt>
                <c:pt idx="542">
                  <c:v>26508.216797000001</c:v>
                </c:pt>
                <c:pt idx="543">
                  <c:v>26480.375</c:v>
                </c:pt>
                <c:pt idx="544">
                  <c:v>25902.5</c:v>
                </c:pt>
                <c:pt idx="545">
                  <c:v>25918.728515999999</c:v>
                </c:pt>
                <c:pt idx="546">
                  <c:v>25124.675781000002</c:v>
                </c:pt>
                <c:pt idx="547">
                  <c:v>25576.394531000002</c:v>
                </c:pt>
                <c:pt idx="548">
                  <c:v>26327.462890999999</c:v>
                </c:pt>
                <c:pt idx="549">
                  <c:v>28327.488281000002</c:v>
                </c:pt>
                <c:pt idx="550">
                  <c:v>30027.296875</c:v>
                </c:pt>
                <c:pt idx="551">
                  <c:v>29912.28125</c:v>
                </c:pt>
                <c:pt idx="552">
                  <c:v>30695.46875</c:v>
                </c:pt>
                <c:pt idx="553">
                  <c:v>30271.130859000001</c:v>
                </c:pt>
                <c:pt idx="554">
                  <c:v>30688.164063</c:v>
                </c:pt>
                <c:pt idx="555">
                  <c:v>30086.246093999998</c:v>
                </c:pt>
                <c:pt idx="556">
                  <c:v>30445.351563</c:v>
                </c:pt>
                <c:pt idx="557">
                  <c:v>30477.251952999999</c:v>
                </c:pt>
                <c:pt idx="558">
                  <c:v>31156.439452999999</c:v>
                </c:pt>
                <c:pt idx="559">
                  <c:v>30514.166015999999</c:v>
                </c:pt>
                <c:pt idx="560">
                  <c:v>29909.337890999999</c:v>
                </c:pt>
                <c:pt idx="561">
                  <c:v>30342.265625</c:v>
                </c:pt>
                <c:pt idx="562">
                  <c:v>30414.470702999999</c:v>
                </c:pt>
                <c:pt idx="563">
                  <c:v>30620.951172000001</c:v>
                </c:pt>
                <c:pt idx="564">
                  <c:v>30391.646484000001</c:v>
                </c:pt>
                <c:pt idx="565">
                  <c:v>31476.048827999999</c:v>
                </c:pt>
                <c:pt idx="566">
                  <c:v>30334.068359000001</c:v>
                </c:pt>
                <c:pt idx="567">
                  <c:v>30145.888672000001</c:v>
                </c:pt>
                <c:pt idx="568">
                  <c:v>29856.5625</c:v>
                </c:pt>
                <c:pt idx="569">
                  <c:v>29913.923827999999</c:v>
                </c:pt>
                <c:pt idx="570">
                  <c:v>29792.015625</c:v>
                </c:pt>
                <c:pt idx="571">
                  <c:v>29908.744140999999</c:v>
                </c:pt>
                <c:pt idx="572">
                  <c:v>29176.916015999999</c:v>
                </c:pt>
                <c:pt idx="573">
                  <c:v>29227.390625</c:v>
                </c:pt>
                <c:pt idx="574">
                  <c:v>29354.972656000002</c:v>
                </c:pt>
                <c:pt idx="575">
                  <c:v>29210.689452999999</c:v>
                </c:pt>
                <c:pt idx="576">
                  <c:v>29319.246093999998</c:v>
                </c:pt>
                <c:pt idx="577">
                  <c:v>29230.111327999999</c:v>
                </c:pt>
                <c:pt idx="578">
                  <c:v>29675.732422000001</c:v>
                </c:pt>
                <c:pt idx="579">
                  <c:v>29151.958984000001</c:v>
                </c:pt>
                <c:pt idx="580">
                  <c:v>29178.679688</c:v>
                </c:pt>
                <c:pt idx="581">
                  <c:v>29074.091797000001</c:v>
                </c:pt>
                <c:pt idx="582">
                  <c:v>29180.578125</c:v>
                </c:pt>
                <c:pt idx="583">
                  <c:v>29765.492188</c:v>
                </c:pt>
                <c:pt idx="584">
                  <c:v>29561.494140999999</c:v>
                </c:pt>
                <c:pt idx="585">
                  <c:v>29429.591797000001</c:v>
                </c:pt>
                <c:pt idx="586">
                  <c:v>29397.714843999998</c:v>
                </c:pt>
                <c:pt idx="587">
                  <c:v>29408.443359000001</c:v>
                </c:pt>
                <c:pt idx="588">
                  <c:v>29170.347656000002</c:v>
                </c:pt>
                <c:pt idx="589">
                  <c:v>28701.779297000001</c:v>
                </c:pt>
                <c:pt idx="590">
                  <c:v>26664.550781000002</c:v>
                </c:pt>
                <c:pt idx="591">
                  <c:v>26049.556640999999</c:v>
                </c:pt>
                <c:pt idx="592">
                  <c:v>26124.140625</c:v>
                </c:pt>
                <c:pt idx="593">
                  <c:v>26031.65625</c:v>
                </c:pt>
                <c:pt idx="594">
                  <c:v>26431.640625</c:v>
                </c:pt>
                <c:pt idx="595">
                  <c:v>26162.373047000001</c:v>
                </c:pt>
                <c:pt idx="596">
                  <c:v>26047.667968999998</c:v>
                </c:pt>
                <c:pt idx="597">
                  <c:v>26106.150390999999</c:v>
                </c:pt>
                <c:pt idx="598">
                  <c:v>27727.392577999999</c:v>
                </c:pt>
                <c:pt idx="599">
                  <c:v>27297.265625</c:v>
                </c:pt>
                <c:pt idx="600">
                  <c:v>25931.472656000002</c:v>
                </c:pt>
                <c:pt idx="601">
                  <c:v>25800.724609000001</c:v>
                </c:pt>
                <c:pt idx="602">
                  <c:v>25779.982422000001</c:v>
                </c:pt>
                <c:pt idx="603">
                  <c:v>25753.236327999999</c:v>
                </c:pt>
                <c:pt idx="604">
                  <c:v>26240.195313</c:v>
                </c:pt>
                <c:pt idx="605">
                  <c:v>25905.654297000001</c:v>
                </c:pt>
                <c:pt idx="606">
                  <c:v>25162.654297000001</c:v>
                </c:pt>
                <c:pt idx="607">
                  <c:v>25833.34375</c:v>
                </c:pt>
                <c:pt idx="608">
                  <c:v>26228.324218999998</c:v>
                </c:pt>
                <c:pt idx="609">
                  <c:v>26539.673827999999</c:v>
                </c:pt>
                <c:pt idx="610">
                  <c:v>26608.693359000001</c:v>
                </c:pt>
                <c:pt idx="611">
                  <c:v>26754.28125</c:v>
                </c:pt>
                <c:pt idx="612">
                  <c:v>27211.117188</c:v>
                </c:pt>
                <c:pt idx="613">
                  <c:v>27132.007813</c:v>
                </c:pt>
                <c:pt idx="614">
                  <c:v>26567.632813</c:v>
                </c:pt>
                <c:pt idx="615">
                  <c:v>26579.568359000001</c:v>
                </c:pt>
                <c:pt idx="616">
                  <c:v>26298.480468999998</c:v>
                </c:pt>
                <c:pt idx="617">
                  <c:v>26217.25</c:v>
                </c:pt>
                <c:pt idx="618">
                  <c:v>26352.716797000001</c:v>
                </c:pt>
                <c:pt idx="619">
                  <c:v>27021.546875</c:v>
                </c:pt>
                <c:pt idx="620">
                  <c:v>26911.720702999999</c:v>
                </c:pt>
                <c:pt idx="621">
                  <c:v>27530.785156000002</c:v>
                </c:pt>
                <c:pt idx="622">
                  <c:v>27429.978515999999</c:v>
                </c:pt>
                <c:pt idx="623">
                  <c:v>27799.394531000002</c:v>
                </c:pt>
                <c:pt idx="624">
                  <c:v>27415.912109000001</c:v>
                </c:pt>
                <c:pt idx="625">
                  <c:v>27946.597656000002</c:v>
                </c:pt>
                <c:pt idx="626">
                  <c:v>27583.677734000001</c:v>
                </c:pt>
                <c:pt idx="627">
                  <c:v>27391.019531000002</c:v>
                </c:pt>
                <c:pt idx="628">
                  <c:v>26873.320313</c:v>
                </c:pt>
                <c:pt idx="629">
                  <c:v>26756.798827999999</c:v>
                </c:pt>
                <c:pt idx="630">
                  <c:v>26862.375</c:v>
                </c:pt>
                <c:pt idx="631">
                  <c:v>28519.466797000001</c:v>
                </c:pt>
                <c:pt idx="632">
                  <c:v>28415.748047000001</c:v>
                </c:pt>
                <c:pt idx="633">
                  <c:v>28328.341797000001</c:v>
                </c:pt>
                <c:pt idx="634">
                  <c:v>28719.806640999999</c:v>
                </c:pt>
                <c:pt idx="635">
                  <c:v>29682.949218999998</c:v>
                </c:pt>
                <c:pt idx="636">
                  <c:v>33086.234375</c:v>
                </c:pt>
                <c:pt idx="637">
                  <c:v>33901.527344000002</c:v>
                </c:pt>
                <c:pt idx="638">
                  <c:v>34502.820312999997</c:v>
                </c:pt>
                <c:pt idx="639">
                  <c:v>34156.648437999997</c:v>
                </c:pt>
                <c:pt idx="640">
                  <c:v>33909.800780999998</c:v>
                </c:pt>
                <c:pt idx="641">
                  <c:v>34502.363280999998</c:v>
                </c:pt>
                <c:pt idx="642">
                  <c:v>34667.78125</c:v>
                </c:pt>
                <c:pt idx="643">
                  <c:v>35437.253905999998</c:v>
                </c:pt>
                <c:pt idx="644">
                  <c:v>34938.242187999997</c:v>
                </c:pt>
                <c:pt idx="645">
                  <c:v>34732.324219000002</c:v>
                </c:pt>
                <c:pt idx="646">
                  <c:v>35037.371094000002</c:v>
                </c:pt>
                <c:pt idx="647">
                  <c:v>35443.5625</c:v>
                </c:pt>
                <c:pt idx="648">
                  <c:v>35655.277344000002</c:v>
                </c:pt>
                <c:pt idx="649">
                  <c:v>36693.125</c:v>
                </c:pt>
                <c:pt idx="650">
                  <c:v>37313.96875</c:v>
                </c:pt>
                <c:pt idx="651">
                  <c:v>36502.355469000002</c:v>
                </c:pt>
                <c:pt idx="652">
                  <c:v>35537.640625</c:v>
                </c:pt>
                <c:pt idx="653">
                  <c:v>37880.582030999998</c:v>
                </c:pt>
                <c:pt idx="654">
                  <c:v>36154.769530999998</c:v>
                </c:pt>
                <c:pt idx="655">
                  <c:v>36596.683594000002</c:v>
                </c:pt>
                <c:pt idx="656">
                  <c:v>37476.957030999998</c:v>
                </c:pt>
                <c:pt idx="657">
                  <c:v>35813.8125</c:v>
                </c:pt>
                <c:pt idx="658">
                  <c:v>37432.339844000002</c:v>
                </c:pt>
                <c:pt idx="659">
                  <c:v>37720.28125</c:v>
                </c:pt>
                <c:pt idx="660">
                  <c:v>37254.167969000002</c:v>
                </c:pt>
                <c:pt idx="661">
                  <c:v>37831.085937999997</c:v>
                </c:pt>
                <c:pt idx="662">
                  <c:v>37858.492187999997</c:v>
                </c:pt>
                <c:pt idx="663">
                  <c:v>37712.746094000002</c:v>
                </c:pt>
                <c:pt idx="664">
                  <c:v>38688.75</c:v>
                </c:pt>
                <c:pt idx="665">
                  <c:v>41980.097655999998</c:v>
                </c:pt>
                <c:pt idx="666">
                  <c:v>44080.648437999997</c:v>
                </c:pt>
                <c:pt idx="667">
                  <c:v>43746.445312999997</c:v>
                </c:pt>
                <c:pt idx="668">
                  <c:v>43292.664062999997</c:v>
                </c:pt>
                <c:pt idx="669">
                  <c:v>44166.601562999997</c:v>
                </c:pt>
                <c:pt idx="670">
                  <c:v>41243.832030999998</c:v>
                </c:pt>
                <c:pt idx="671">
                  <c:v>41450.222655999998</c:v>
                </c:pt>
                <c:pt idx="672">
                  <c:v>42890.742187999997</c:v>
                </c:pt>
                <c:pt idx="673">
                  <c:v>43023.972655999998</c:v>
                </c:pt>
                <c:pt idx="674">
                  <c:v>41929.757812999997</c:v>
                </c:pt>
                <c:pt idx="675">
                  <c:v>42623.539062999997</c:v>
                </c:pt>
                <c:pt idx="676">
                  <c:v>42270.527344000002</c:v>
                </c:pt>
                <c:pt idx="677">
                  <c:v>43652.25</c:v>
                </c:pt>
                <c:pt idx="678">
                  <c:v>43869.152344000002</c:v>
                </c:pt>
                <c:pt idx="679">
                  <c:v>43997.902344000002</c:v>
                </c:pt>
                <c:pt idx="680">
                  <c:v>42520.402344000002</c:v>
                </c:pt>
                <c:pt idx="681">
                  <c:v>43442.855469000002</c:v>
                </c:pt>
                <c:pt idx="682">
                  <c:v>42627.855469000002</c:v>
                </c:pt>
                <c:pt idx="683">
                  <c:v>42099.402344000002</c:v>
                </c:pt>
                <c:pt idx="684">
                  <c:v>44957.96875</c:v>
                </c:pt>
                <c:pt idx="685">
                  <c:v>42848.175780999998</c:v>
                </c:pt>
                <c:pt idx="686">
                  <c:v>44179.921875</c:v>
                </c:pt>
                <c:pt idx="687">
                  <c:v>44162.691405999998</c:v>
                </c:pt>
                <c:pt idx="688">
                  <c:v>46970.503905999998</c:v>
                </c:pt>
                <c:pt idx="689">
                  <c:v>46139.730469000002</c:v>
                </c:pt>
                <c:pt idx="690">
                  <c:v>46627.777344000002</c:v>
                </c:pt>
                <c:pt idx="691">
                  <c:v>46368.585937999997</c:v>
                </c:pt>
                <c:pt idx="692">
                  <c:v>42853.167969000002</c:v>
                </c:pt>
                <c:pt idx="693">
                  <c:v>43154.945312999997</c:v>
                </c:pt>
                <c:pt idx="694">
                  <c:v>42742.652344000002</c:v>
                </c:pt>
                <c:pt idx="695">
                  <c:v>41262.058594000002</c:v>
                </c:pt>
                <c:pt idx="696">
                  <c:v>41618.40625</c:v>
                </c:pt>
                <c:pt idx="697">
                  <c:v>39507.367187999997</c:v>
                </c:pt>
                <c:pt idx="698">
                  <c:v>39845.550780999998</c:v>
                </c:pt>
                <c:pt idx="699">
                  <c:v>40077.074219000002</c:v>
                </c:pt>
                <c:pt idx="700">
                  <c:v>39933.808594000002</c:v>
                </c:pt>
                <c:pt idx="701">
                  <c:v>41816.871094000002</c:v>
                </c:pt>
                <c:pt idx="702">
                  <c:v>43288.246094000002</c:v>
                </c:pt>
                <c:pt idx="703">
                  <c:v>42952.609375</c:v>
                </c:pt>
                <c:pt idx="704">
                  <c:v>42582.605469000002</c:v>
                </c:pt>
                <c:pt idx="705">
                  <c:v>43075.773437999997</c:v>
                </c:pt>
                <c:pt idx="706">
                  <c:v>43185.859375</c:v>
                </c:pt>
                <c:pt idx="707">
                  <c:v>42658.667969000002</c:v>
                </c:pt>
                <c:pt idx="708">
                  <c:v>43084.671875</c:v>
                </c:pt>
                <c:pt idx="709">
                  <c:v>44318.222655999998</c:v>
                </c:pt>
                <c:pt idx="710">
                  <c:v>45301.566405999998</c:v>
                </c:pt>
                <c:pt idx="711">
                  <c:v>47147.199219000002</c:v>
                </c:pt>
                <c:pt idx="712">
                  <c:v>49958.222655999998</c:v>
                </c:pt>
                <c:pt idx="713">
                  <c:v>49742.441405999998</c:v>
                </c:pt>
                <c:pt idx="714">
                  <c:v>51826.695312999997</c:v>
                </c:pt>
                <c:pt idx="715">
                  <c:v>51938.554687999997</c:v>
                </c:pt>
                <c:pt idx="716">
                  <c:v>52160.203125</c:v>
                </c:pt>
                <c:pt idx="717">
                  <c:v>52284.875</c:v>
                </c:pt>
                <c:pt idx="718">
                  <c:v>51839.179687999997</c:v>
                </c:pt>
                <c:pt idx="719">
                  <c:v>51304.972655999998</c:v>
                </c:pt>
                <c:pt idx="720">
                  <c:v>50731.949219000002</c:v>
                </c:pt>
                <c:pt idx="721">
                  <c:v>54522.402344000002</c:v>
                </c:pt>
                <c:pt idx="722">
                  <c:v>57085.371094000002</c:v>
                </c:pt>
                <c:pt idx="723">
                  <c:v>62504.789062999997</c:v>
                </c:pt>
                <c:pt idx="724">
                  <c:v>61198.382812999997</c:v>
                </c:pt>
                <c:pt idx="725">
                  <c:v>62440.632812999997</c:v>
                </c:pt>
                <c:pt idx="726">
                  <c:v>68330.414063000004</c:v>
                </c:pt>
                <c:pt idx="727">
                  <c:v>63801.199219000002</c:v>
                </c:pt>
                <c:pt idx="728">
                  <c:v>66106.804688000004</c:v>
                </c:pt>
                <c:pt idx="729">
                  <c:v>66925.484375</c:v>
                </c:pt>
                <c:pt idx="730">
                  <c:v>68300.09375</c:v>
                </c:pt>
                <c:pt idx="731">
                  <c:v>72123.90625</c:v>
                </c:pt>
                <c:pt idx="732">
                  <c:v>71481.289063000004</c:v>
                </c:pt>
                <c:pt idx="733" formatCode="General">
                  <c:v>73083.5</c:v>
                </c:pt>
                <c:pt idx="734" formatCode="General">
                  <c:v>71396.59</c:v>
                </c:pt>
                <c:pt idx="735" formatCode="General">
                  <c:v>69403.77</c:v>
                </c:pt>
                <c:pt idx="736" formatCode="General">
                  <c:v>67548.59</c:v>
                </c:pt>
                <c:pt idx="737" formatCode="General">
                  <c:v>61912.77</c:v>
                </c:pt>
                <c:pt idx="738" formatCode="General">
                  <c:v>67913.67</c:v>
                </c:pt>
                <c:pt idx="739" formatCode="General">
                  <c:v>65491.39</c:v>
                </c:pt>
                <c:pt idx="740" formatCode="General">
                  <c:v>63778.76</c:v>
                </c:pt>
                <c:pt idx="741" formatCode="General">
                  <c:v>69958.81</c:v>
                </c:pt>
                <c:pt idx="742" formatCode="General">
                  <c:v>69987.839999999997</c:v>
                </c:pt>
                <c:pt idx="743" formatCode="General">
                  <c:v>69455.34</c:v>
                </c:pt>
                <c:pt idx="744" formatCode="General">
                  <c:v>70744.95</c:v>
                </c:pt>
                <c:pt idx="745" formatCode="General">
                  <c:v>69702.149999999994</c:v>
                </c:pt>
                <c:pt idx="746" formatCode="General">
                  <c:v>65446.97</c:v>
                </c:pt>
                <c:pt idx="747" formatCode="General">
                  <c:v>65980.8125</c:v>
                </c:pt>
                <c:pt idx="748" formatCode="General">
                  <c:v>68508.84375</c:v>
                </c:pt>
                <c:pt idx="749" formatCode="General">
                  <c:v>67837.640625</c:v>
                </c:pt>
                <c:pt idx="750" formatCode="General">
                  <c:v>71631.359375</c:v>
                </c:pt>
                <c:pt idx="751" formatCode="General">
                  <c:v>69139.015625</c:v>
                </c:pt>
                <c:pt idx="752" formatCode="General">
                  <c:v>70587.882813000004</c:v>
                </c:pt>
                <c:pt idx="753" formatCode="General">
                  <c:v>70060.609375</c:v>
                </c:pt>
                <c:pt idx="754" formatCode="General">
                  <c:v>67195.867188000004</c:v>
                </c:pt>
                <c:pt idx="755" formatCode="General">
                  <c:v>63426.210937999997</c:v>
                </c:pt>
                <c:pt idx="756" formatCode="General">
                  <c:v>63811.863280999998</c:v>
                </c:pt>
                <c:pt idx="757" formatCode="General">
                  <c:v>61276.691405999998</c:v>
                </c:pt>
                <c:pt idx="758" formatCode="General">
                  <c:v>63512.753905999998</c:v>
                </c:pt>
                <c:pt idx="759" formatCode="General">
                  <c:v>63843.570312999997</c:v>
                </c:pt>
                <c:pt idx="760" formatCode="General">
                  <c:v>66837.679688000004</c:v>
                </c:pt>
                <c:pt idx="761" formatCode="General">
                  <c:v>66407.273438000004</c:v>
                </c:pt>
                <c:pt idx="762" formatCode="General">
                  <c:v>64276.898437999997</c:v>
                </c:pt>
                <c:pt idx="763" formatCode="General">
                  <c:v>64481.707030999998</c:v>
                </c:pt>
                <c:pt idx="764" formatCode="General">
                  <c:v>63755.320312999997</c:v>
                </c:pt>
                <c:pt idx="765" formatCode="General">
                  <c:v>63841.121094000002</c:v>
                </c:pt>
                <c:pt idx="766" formatCode="General">
                  <c:v>60636.855469000002</c:v>
                </c:pt>
                <c:pt idx="767" formatCode="General">
                  <c:v>58254.011719000002</c:v>
                </c:pt>
                <c:pt idx="768" formatCode="General">
                  <c:v>59123.433594000002</c:v>
                </c:pt>
                <c:pt idx="769" formatCode="General">
                  <c:v>62889.835937999997</c:v>
                </c:pt>
                <c:pt idx="770" formatCode="General">
                  <c:v>63161.949219000002</c:v>
                </c:pt>
                <c:pt idx="771" formatCode="General">
                  <c:v>62334.816405999998</c:v>
                </c:pt>
                <c:pt idx="772" formatCode="General">
                  <c:v>61187.941405999998</c:v>
                </c:pt>
                <c:pt idx="773" formatCode="General">
                  <c:v>63049.960937999997</c:v>
                </c:pt>
                <c:pt idx="774" formatCode="General">
                  <c:v>60792.777344000002</c:v>
                </c:pt>
                <c:pt idx="775" formatCode="General">
                  <c:v>62901.449219000002</c:v>
                </c:pt>
                <c:pt idx="776" formatCode="General">
                  <c:v>61552.789062999997</c:v>
                </c:pt>
                <c:pt idx="777" formatCode="General">
                  <c:v>66267.492188000004</c:v>
                </c:pt>
                <c:pt idx="778" formatCode="General">
                  <c:v>65231.582030999998</c:v>
                </c:pt>
                <c:pt idx="779" formatCode="General">
                  <c:v>67051.875</c:v>
                </c:pt>
                <c:pt idx="780" formatCode="General">
                  <c:v>71448.195313000004</c:v>
                </c:pt>
                <c:pt idx="781" formatCode="General">
                  <c:v>70136.53125</c:v>
                </c:pt>
                <c:pt idx="782" formatCode="General">
                  <c:v>69122.335938000004</c:v>
                </c:pt>
                <c:pt idx="783" formatCode="General">
                  <c:v>67929.5625</c:v>
                </c:pt>
                <c:pt idx="784" formatCode="General">
                  <c:v>68526.101563000004</c:v>
                </c:pt>
                <c:pt idx="785" formatCode="General">
                  <c:v>68296.21875</c:v>
                </c:pt>
                <c:pt idx="786" formatCode="General">
                  <c:v>67578.09375</c:v>
                </c:pt>
                <c:pt idx="787" formatCode="General">
                  <c:v>68364.992188000004</c:v>
                </c:pt>
                <c:pt idx="788" formatCode="General">
                  <c:v>67491.414063000004</c:v>
                </c:pt>
                <c:pt idx="789" formatCode="General">
                  <c:v>68804.78125</c:v>
                </c:pt>
                <c:pt idx="790" formatCode="General">
                  <c:v>70567.765625</c:v>
                </c:pt>
                <c:pt idx="791" formatCode="General">
                  <c:v>71082.820313000004</c:v>
                </c:pt>
                <c:pt idx="792" formatCode="General">
                  <c:v>70757.164063000004</c:v>
                </c:pt>
                <c:pt idx="793" formatCode="General">
                  <c:v>69342.585938000004</c:v>
                </c:pt>
                <c:pt idx="794" formatCode="General">
                  <c:v>69512.28125</c:v>
                </c:pt>
                <c:pt idx="795" formatCode="General">
                  <c:v>67332.03125</c:v>
                </c:pt>
                <c:pt idx="796" formatCode="General">
                  <c:v>68241.1875</c:v>
                </c:pt>
                <c:pt idx="797" formatCode="General">
                  <c:v>66756.398438000004</c:v>
                </c:pt>
                <c:pt idx="798" formatCode="General">
                  <c:v>66011.09375</c:v>
                </c:pt>
                <c:pt idx="799" formatCode="General">
                  <c:v>66490.296875</c:v>
                </c:pt>
                <c:pt idx="800" formatCode="General">
                  <c:v>65140.746094000002</c:v>
                </c:pt>
                <c:pt idx="801" formatCode="General">
                  <c:v>64828.65625</c:v>
                </c:pt>
                <c:pt idx="802" formatCode="General">
                  <c:v>64096.199219000002</c:v>
                </c:pt>
                <c:pt idx="803" formatCode="General">
                  <c:v>60277.414062999997</c:v>
                </c:pt>
                <c:pt idx="804" formatCode="General">
                  <c:v>61804.640625</c:v>
                </c:pt>
                <c:pt idx="805" formatCode="General">
                  <c:v>60811.277344000002</c:v>
                </c:pt>
                <c:pt idx="806" formatCode="General">
                  <c:v>61604.800780999998</c:v>
                </c:pt>
                <c:pt idx="807" formatCode="General">
                  <c:v>60320.136719000002</c:v>
                </c:pt>
                <c:pt idx="808" formatCode="General">
                  <c:v>62851.980469000002</c:v>
                </c:pt>
                <c:pt idx="809" formatCode="General">
                  <c:v>62029.015625</c:v>
                </c:pt>
                <c:pt idx="810" formatCode="General">
                  <c:v>60173.921875</c:v>
                </c:pt>
                <c:pt idx="811" formatCode="General">
                  <c:v>56662.375</c:v>
                </c:pt>
                <c:pt idx="812" formatCode="General">
                  <c:v>56705.097655999998</c:v>
                </c:pt>
                <c:pt idx="813" formatCode="General">
                  <c:v>58009.226562999997</c:v>
                </c:pt>
                <c:pt idx="814" formatCode="General">
                  <c:v>57742.496094000002</c:v>
                </c:pt>
                <c:pt idx="815" formatCode="General">
                  <c:v>57344.914062999997</c:v>
                </c:pt>
                <c:pt idx="816" formatCode="General">
                  <c:v>57899.464844000002</c:v>
                </c:pt>
                <c:pt idx="817" formatCode="General">
                  <c:v>64870.152344000002</c:v>
                </c:pt>
                <c:pt idx="818" formatCode="General">
                  <c:v>65097.148437999997</c:v>
                </c:pt>
                <c:pt idx="819" formatCode="General">
                  <c:v>64118.792969000002</c:v>
                </c:pt>
                <c:pt idx="820" formatCode="General">
                  <c:v>63974.066405999998</c:v>
                </c:pt>
                <c:pt idx="821" formatCode="General">
                  <c:v>66710.15625</c:v>
                </c:pt>
                <c:pt idx="822" formatCode="General">
                  <c:v>67585.25</c:v>
                </c:pt>
                <c:pt idx="823" formatCode="General">
                  <c:v>65927.671875</c:v>
                </c:pt>
                <c:pt idx="824" formatCode="General">
                  <c:v>65372.132812999997</c:v>
                </c:pt>
                <c:pt idx="825" formatCode="General">
                  <c:v>65777.226563000004</c:v>
                </c:pt>
                <c:pt idx="826" formatCode="General">
                  <c:v>67912.0625</c:v>
                </c:pt>
                <c:pt idx="827" formatCode="General">
                  <c:v>66819.914063000004</c:v>
                </c:pt>
                <c:pt idx="828" formatCode="General">
                  <c:v>66201.015625</c:v>
                </c:pt>
                <c:pt idx="829" formatCode="General">
                  <c:v>64619.25</c:v>
                </c:pt>
                <c:pt idx="830" formatCode="General">
                  <c:v>65357.5</c:v>
                </c:pt>
                <c:pt idx="831" formatCode="General">
                  <c:v>61415.066405999998</c:v>
                </c:pt>
                <c:pt idx="832" formatCode="General">
                  <c:v>53991.457030999998</c:v>
                </c:pt>
                <c:pt idx="833" formatCode="General">
                  <c:v>56034.316405999998</c:v>
                </c:pt>
                <c:pt idx="834" formatCode="General">
                  <c:v>55027.460937999997</c:v>
                </c:pt>
                <c:pt idx="835" formatCode="General">
                  <c:v>61710.136719000002</c:v>
                </c:pt>
                <c:pt idx="836" formatCode="General">
                  <c:v>60880.113280999998</c:v>
                </c:pt>
                <c:pt idx="837" formatCode="General">
                  <c:v>59354.515625</c:v>
                </c:pt>
                <c:pt idx="838" formatCode="General">
                  <c:v>60609.566405999998</c:v>
                </c:pt>
                <c:pt idx="839" formatCode="General">
                  <c:v>58737.269530999998</c:v>
                </c:pt>
                <c:pt idx="840" formatCode="General">
                  <c:v>57560.097655999998</c:v>
                </c:pt>
                <c:pt idx="841" formatCode="General">
                  <c:v>58894.105469000002</c:v>
                </c:pt>
              </c:numCache>
            </c:numRef>
          </c:val>
          <c:smooth val="0"/>
          <c:extLst>
            <c:ext xmlns:c16="http://schemas.microsoft.com/office/drawing/2014/chart" uri="{C3380CC4-5D6E-409C-BE32-E72D297353CC}">
              <c16:uniqueId val="{00000004-5B69-4F12-9ED8-445B7B4FCA84}"/>
            </c:ext>
          </c:extLst>
        </c:ser>
        <c:dLbls>
          <c:showLegendKey val="0"/>
          <c:showVal val="0"/>
          <c:showCatName val="0"/>
          <c:showSerName val="0"/>
          <c:showPercent val="0"/>
          <c:showBubbleSize val="0"/>
        </c:dLbls>
        <c:marker val="1"/>
        <c:smooth val="0"/>
        <c:axId val="564531087"/>
        <c:axId val="564529647"/>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valAx>
        <c:axId val="56452964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4531087"/>
        <c:crosses val="max"/>
        <c:crossBetween val="between"/>
      </c:valAx>
      <c:dateAx>
        <c:axId val="564531087"/>
        <c:scaling>
          <c:orientation val="minMax"/>
        </c:scaling>
        <c:delete val="1"/>
        <c:axPos val="b"/>
        <c:numFmt formatCode="m/d/yyyy" sourceLinked="1"/>
        <c:majorTickMark val="out"/>
        <c:minorTickMark val="none"/>
        <c:tickLblPos val="nextTo"/>
        <c:crossAx val="56452964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2"/>
              </a:solidFill>
              <a:ln>
                <a:noFill/>
              </a:ln>
              <a:effectLst/>
            </c:spPr>
            <c:extLst>
              <c:ext xmlns:c16="http://schemas.microsoft.com/office/drawing/2014/chart" uri="{C3380CC4-5D6E-409C-BE32-E72D297353CC}">
                <c16:uniqueId val="{00000004-2EC8-4598-95AA-E930C637CA4E}"/>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Model!$C$6:$I$6</c:f>
              <c:numCache>
                <c:formatCode>#,##0</c:formatCode>
                <c:ptCount val="7"/>
                <c:pt idx="0">
                  <c:v>533.73500000000001</c:v>
                </c:pt>
                <c:pt idx="1">
                  <c:v>1277.481</c:v>
                </c:pt>
                <c:pt idx="2">
                  <c:v>7839.3940000000002</c:v>
                </c:pt>
                <c:pt idx="3">
                  <c:v>3194.2080000000001</c:v>
                </c:pt>
                <c:pt idx="4">
                  <c:v>3108.3829999999998</c:v>
                </c:pt>
                <c:pt idx="5">
                  <c:v>5810</c:v>
                </c:pt>
                <c:pt idx="6">
                  <c:v>6080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Model!$C$26:$I$26</c:f>
              <c:numCache>
                <c:formatCode>0%</c:formatCode>
                <c:ptCount val="7"/>
                <c:pt idx="1">
                  <c:v>1.3934742896755878</c:v>
                </c:pt>
                <c:pt idx="2">
                  <c:v>5.1366032058402435</c:v>
                </c:pt>
                <c:pt idx="3">
                  <c:v>-0.59254401551956692</c:v>
                </c:pt>
                <c:pt idx="4">
                  <c:v>-2.686894529097672E-2</c:v>
                </c:pt>
                <c:pt idx="5">
                  <c:v>0.76940872472922428</c:v>
                </c:pt>
                <c:pt idx="6">
                  <c:v>2.3636363636363678E-2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Pt>
            <c:idx val="7"/>
            <c:invertIfNegative val="0"/>
            <c:bubble3D val="0"/>
            <c:spPr>
              <a:solidFill>
                <a:schemeClr val="accent1"/>
              </a:solidFill>
              <a:ln>
                <a:noFill/>
              </a:ln>
              <a:effectLst/>
            </c:spPr>
            <c:extLst>
              <c:ext xmlns:c16="http://schemas.microsoft.com/office/drawing/2014/chart" uri="{C3380CC4-5D6E-409C-BE32-E72D297353CC}">
                <c16:uniqueId val="{00000001-6D49-4BBE-8855-537E1B762129}"/>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3-6D49-4BBE-8855-537E1B762129}"/>
              </c:ext>
            </c:extLst>
          </c:dPt>
          <c:dPt>
            <c:idx val="10"/>
            <c:invertIfNegative val="0"/>
            <c:bubble3D val="0"/>
            <c:spPr>
              <a:solidFill>
                <a:schemeClr val="bg2"/>
              </a:solidFill>
              <a:ln>
                <a:noFill/>
              </a:ln>
              <a:effectLst/>
            </c:spPr>
            <c:extLst>
              <c:ext xmlns:c16="http://schemas.microsoft.com/office/drawing/2014/chart" uri="{C3380CC4-5D6E-409C-BE32-E72D297353CC}">
                <c16:uniqueId val="{00000004-5BC5-431A-9C9E-FBEBA01BF052}"/>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Model!$P$2:$AA$2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Model!$P$20:$AA$20</c:f>
              <c:numCache>
                <c:formatCode>#,##0</c:formatCode>
                <c:ptCount val="12"/>
                <c:pt idx="0">
                  <c:v>-429.65899999999971</c:v>
                </c:pt>
                <c:pt idx="1">
                  <c:v>-1093.6540000000002</c:v>
                </c:pt>
                <c:pt idx="2">
                  <c:v>-544.63499999999999</c:v>
                </c:pt>
                <c:pt idx="3">
                  <c:v>-557.00099999999986</c:v>
                </c:pt>
                <c:pt idx="4">
                  <c:v>-78.918000000000035</c:v>
                </c:pt>
                <c:pt idx="5">
                  <c:v>-97.368999999999772</c:v>
                </c:pt>
                <c:pt idx="6">
                  <c:v>-2.2739999999999583</c:v>
                </c:pt>
                <c:pt idx="7">
                  <c:v>273.43200000000007</c:v>
                </c:pt>
                <c:pt idx="8">
                  <c:v>1176.1750000000002</c:v>
                </c:pt>
                <c:pt idx="9">
                  <c:v>36.121999999999957</c:v>
                </c:pt>
                <c:pt idx="10">
                  <c:v>75.495000000000132</c:v>
                </c:pt>
                <c:pt idx="11">
                  <c:v>1230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Model!$B$24</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Model!$P$24:$AA$24</c:f>
              <c:numCache>
                <c:formatCode>0%</c:formatCode>
                <c:ptCount val="12"/>
                <c:pt idx="0">
                  <c:v>0.27257903562647257</c:v>
                </c:pt>
                <c:pt idx="1">
                  <c:v>3.9450715986762641E-2</c:v>
                </c:pt>
                <c:pt idx="2">
                  <c:v>-0.11497631022175381</c:v>
                </c:pt>
                <c:pt idx="3">
                  <c:v>-6.9918042689013138E-2</c:v>
                </c:pt>
                <c:pt idx="4">
                  <c:v>0.41178526537623605</c:v>
                </c:pt>
                <c:pt idx="5">
                  <c:v>0.3942103010536101</c:v>
                </c:pt>
                <c:pt idx="6">
                  <c:v>0.38687273692814084</c:v>
                </c:pt>
                <c:pt idx="7">
                  <c:v>0.52961763071535684</c:v>
                </c:pt>
                <c:pt idx="8">
                  <c:v>0.64869007633587794</c:v>
                </c:pt>
                <c:pt idx="9">
                  <c:v>0.61662872516556289</c:v>
                </c:pt>
                <c:pt idx="10">
                  <c:v>0.54428792732782216</c:v>
                </c:pt>
                <c:pt idx="11">
                  <c:v>1</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Model!$C$20:$H$20</c:f>
              <c:numCache>
                <c:formatCode>#,##0</c:formatCode>
                <c:ptCount val="6"/>
                <c:pt idx="0">
                  <c:v>-30.387000000000018</c:v>
                </c:pt>
                <c:pt idx="1">
                  <c:v>322.27699999999993</c:v>
                </c:pt>
                <c:pt idx="2">
                  <c:v>3624.0700000000006</c:v>
                </c:pt>
                <c:pt idx="3">
                  <c:v>-2624.9490000000005</c:v>
                </c:pt>
                <c:pt idx="4">
                  <c:v>94.870999999999739</c:v>
                </c:pt>
                <c:pt idx="5">
                  <c:v>1325.8799999999999</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1</c:v>
                </c:pt>
                <c:pt idx="2">
                  <c:v>10.245202108744966</c:v>
                </c:pt>
                <c:pt idx="3">
                  <c:v>-1</c:v>
                </c:pt>
                <c:pt idx="4">
                  <c:v>1</c:v>
                </c:pt>
                <c:pt idx="5">
                  <c:v>12.997122619135494</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Model!$P$2:$AA$2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Model!$P$27:$AA$27</c:f>
              <c:numCache>
                <c:formatCode>0%</c:formatCode>
                <c:ptCount val="12"/>
                <c:pt idx="0">
                  <c:v>0.17163736373020036</c:v>
                </c:pt>
                <c:pt idx="1">
                  <c:v>0.17430365261497544</c:v>
                </c:pt>
                <c:pt idx="2">
                  <c:v>0.1285498671102536</c:v>
                </c:pt>
                <c:pt idx="3">
                  <c:v>0.14799207767187825</c:v>
                </c:pt>
                <c:pt idx="4">
                  <c:v>8.2816078042011271E-2</c:v>
                </c:pt>
                <c:pt idx="5">
                  <c:v>0.11844530734645388</c:v>
                </c:pt>
                <c:pt idx="6">
                  <c:v>0.11596718184232037</c:v>
                </c:pt>
                <c:pt idx="7">
                  <c:v>0.11145535180700153</c:v>
                </c:pt>
                <c:pt idx="8">
                  <c:v>6.0204580152671744E-2</c:v>
                </c:pt>
                <c:pt idx="9">
                  <c:v>0.11400524282560705</c:v>
                </c:pt>
                <c:pt idx="10">
                  <c:v>0.13671669184935525</c:v>
                </c:pt>
                <c:pt idx="11">
                  <c:v>0</c:v>
                </c:pt>
              </c:numCache>
            </c:numRef>
          </c:val>
          <c:smooth val="0"/>
          <c:extLst>
            <c:ext xmlns:c16="http://schemas.microsoft.com/office/drawing/2014/chart" uri="{C3380CC4-5D6E-409C-BE32-E72D297353CC}">
              <c16:uniqueId val="{00000001-35FE-4BEB-944F-3D772460C6A2}"/>
            </c:ext>
          </c:extLst>
        </c:ser>
        <c:ser>
          <c:idx val="0"/>
          <c:order val="1"/>
          <c:tx>
            <c:strRef>
              <c:f>Model!$B$28</c:f>
              <c:strCache>
                <c:ptCount val="1"/>
                <c:pt idx="0">
                  <c:v>G&amp;A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Model!$P$2:$AA$2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Model!$P$28:$AA$28</c:f>
              <c:numCache>
                <c:formatCode>0%</c:formatCode>
                <c:ptCount val="12"/>
                <c:pt idx="0">
                  <c:v>0.35456553124217693</c:v>
                </c:pt>
                <c:pt idx="1">
                  <c:v>0.58165836761203726</c:v>
                </c:pt>
                <c:pt idx="2">
                  <c:v>0.57451227176249575</c:v>
                </c:pt>
                <c:pt idx="3">
                  <c:v>0.60034525073596268</c:v>
                </c:pt>
                <c:pt idx="4">
                  <c:v>0.32201779401351704</c:v>
                </c:pt>
                <c:pt idx="5">
                  <c:v>0.3658296454395597</c:v>
                </c:pt>
                <c:pt idx="6">
                  <c:v>0.37474467431790776</c:v>
                </c:pt>
                <c:pt idx="7">
                  <c:v>0.29453967854559182</c:v>
                </c:pt>
                <c:pt idx="8">
                  <c:v>0.17541129770992364</c:v>
                </c:pt>
                <c:pt idx="9">
                  <c:v>0.22082988410596024</c:v>
                </c:pt>
                <c:pt idx="10">
                  <c:v>0.2741361756996597</c:v>
                </c:pt>
                <c:pt idx="11">
                  <c:v>0</c:v>
                </c:pt>
              </c:numCache>
            </c:numRef>
          </c:val>
          <c:smooth val="0"/>
          <c:extLst>
            <c:ext xmlns:c16="http://schemas.microsoft.com/office/drawing/2014/chart" uri="{C3380CC4-5D6E-409C-BE32-E72D297353CC}">
              <c16:uniqueId val="{00000000-4040-4382-8C5B-090960DAFB14}"/>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44298</c:v>
                </c:pt>
                <c:pt idx="1">
                  <c:v>44305</c:v>
                </c:pt>
                <c:pt idx="2">
                  <c:v>44312</c:v>
                </c:pt>
                <c:pt idx="3">
                  <c:v>44319</c:v>
                </c:pt>
                <c:pt idx="4">
                  <c:v>44326</c:v>
                </c:pt>
                <c:pt idx="5">
                  <c:v>44333</c:v>
                </c:pt>
                <c:pt idx="6">
                  <c:v>44340</c:v>
                </c:pt>
                <c:pt idx="7">
                  <c:v>44347</c:v>
                </c:pt>
                <c:pt idx="8">
                  <c:v>44354</c:v>
                </c:pt>
                <c:pt idx="9">
                  <c:v>44361</c:v>
                </c:pt>
                <c:pt idx="10">
                  <c:v>44368</c:v>
                </c:pt>
                <c:pt idx="11">
                  <c:v>44375</c:v>
                </c:pt>
                <c:pt idx="12">
                  <c:v>44382</c:v>
                </c:pt>
                <c:pt idx="13">
                  <c:v>44389</c:v>
                </c:pt>
                <c:pt idx="14">
                  <c:v>44396</c:v>
                </c:pt>
                <c:pt idx="15">
                  <c:v>44403</c:v>
                </c:pt>
                <c:pt idx="16">
                  <c:v>44410</c:v>
                </c:pt>
                <c:pt idx="17">
                  <c:v>44417</c:v>
                </c:pt>
                <c:pt idx="18">
                  <c:v>44424</c:v>
                </c:pt>
                <c:pt idx="19">
                  <c:v>44431</c:v>
                </c:pt>
                <c:pt idx="20">
                  <c:v>44438</c:v>
                </c:pt>
                <c:pt idx="21">
                  <c:v>44445</c:v>
                </c:pt>
                <c:pt idx="22">
                  <c:v>44452</c:v>
                </c:pt>
                <c:pt idx="23">
                  <c:v>44459</c:v>
                </c:pt>
                <c:pt idx="24">
                  <c:v>44466</c:v>
                </c:pt>
                <c:pt idx="25">
                  <c:v>44473</c:v>
                </c:pt>
                <c:pt idx="26">
                  <c:v>44480</c:v>
                </c:pt>
                <c:pt idx="27">
                  <c:v>44487</c:v>
                </c:pt>
                <c:pt idx="28">
                  <c:v>44494</c:v>
                </c:pt>
                <c:pt idx="29">
                  <c:v>44501</c:v>
                </c:pt>
                <c:pt idx="30">
                  <c:v>44508</c:v>
                </c:pt>
                <c:pt idx="31">
                  <c:v>44515</c:v>
                </c:pt>
                <c:pt idx="32">
                  <c:v>44522</c:v>
                </c:pt>
                <c:pt idx="33">
                  <c:v>44529</c:v>
                </c:pt>
                <c:pt idx="34">
                  <c:v>44536</c:v>
                </c:pt>
                <c:pt idx="35">
                  <c:v>44543</c:v>
                </c:pt>
                <c:pt idx="36">
                  <c:v>44550</c:v>
                </c:pt>
                <c:pt idx="37">
                  <c:v>44557</c:v>
                </c:pt>
                <c:pt idx="38">
                  <c:v>44564</c:v>
                </c:pt>
                <c:pt idx="39">
                  <c:v>44571</c:v>
                </c:pt>
                <c:pt idx="40">
                  <c:v>44578</c:v>
                </c:pt>
                <c:pt idx="41">
                  <c:v>44585</c:v>
                </c:pt>
                <c:pt idx="42">
                  <c:v>44592</c:v>
                </c:pt>
                <c:pt idx="43">
                  <c:v>44599</c:v>
                </c:pt>
                <c:pt idx="44">
                  <c:v>44606</c:v>
                </c:pt>
                <c:pt idx="45">
                  <c:v>44613</c:v>
                </c:pt>
                <c:pt idx="46">
                  <c:v>44620</c:v>
                </c:pt>
                <c:pt idx="47">
                  <c:v>44627</c:v>
                </c:pt>
                <c:pt idx="48">
                  <c:v>44634</c:v>
                </c:pt>
                <c:pt idx="49">
                  <c:v>44641</c:v>
                </c:pt>
                <c:pt idx="50">
                  <c:v>44648</c:v>
                </c:pt>
                <c:pt idx="51">
                  <c:v>44655</c:v>
                </c:pt>
                <c:pt idx="52">
                  <c:v>44662</c:v>
                </c:pt>
                <c:pt idx="53">
                  <c:v>44669</c:v>
                </c:pt>
                <c:pt idx="54">
                  <c:v>44676</c:v>
                </c:pt>
                <c:pt idx="55">
                  <c:v>44683</c:v>
                </c:pt>
                <c:pt idx="56">
                  <c:v>44690</c:v>
                </c:pt>
                <c:pt idx="57">
                  <c:v>44697</c:v>
                </c:pt>
                <c:pt idx="58">
                  <c:v>44704</c:v>
                </c:pt>
                <c:pt idx="59">
                  <c:v>44711</c:v>
                </c:pt>
                <c:pt idx="60">
                  <c:v>44718</c:v>
                </c:pt>
                <c:pt idx="61">
                  <c:v>44725</c:v>
                </c:pt>
                <c:pt idx="62">
                  <c:v>44732</c:v>
                </c:pt>
                <c:pt idx="63">
                  <c:v>44739</c:v>
                </c:pt>
                <c:pt idx="64">
                  <c:v>44746</c:v>
                </c:pt>
                <c:pt idx="65">
                  <c:v>44753</c:v>
                </c:pt>
                <c:pt idx="66">
                  <c:v>44760</c:v>
                </c:pt>
                <c:pt idx="67">
                  <c:v>44767</c:v>
                </c:pt>
                <c:pt idx="68">
                  <c:v>44774</c:v>
                </c:pt>
                <c:pt idx="69">
                  <c:v>44781</c:v>
                </c:pt>
                <c:pt idx="70">
                  <c:v>44788</c:v>
                </c:pt>
                <c:pt idx="71">
                  <c:v>44795</c:v>
                </c:pt>
                <c:pt idx="72">
                  <c:v>44802</c:v>
                </c:pt>
                <c:pt idx="73">
                  <c:v>44809</c:v>
                </c:pt>
                <c:pt idx="74">
                  <c:v>44816</c:v>
                </c:pt>
                <c:pt idx="75">
                  <c:v>44823</c:v>
                </c:pt>
                <c:pt idx="76">
                  <c:v>44830</c:v>
                </c:pt>
                <c:pt idx="77">
                  <c:v>44837</c:v>
                </c:pt>
                <c:pt idx="78">
                  <c:v>44844</c:v>
                </c:pt>
                <c:pt idx="79">
                  <c:v>44851</c:v>
                </c:pt>
                <c:pt idx="80">
                  <c:v>44858</c:v>
                </c:pt>
                <c:pt idx="81">
                  <c:v>44865</c:v>
                </c:pt>
                <c:pt idx="82">
                  <c:v>44872</c:v>
                </c:pt>
                <c:pt idx="83">
                  <c:v>44879</c:v>
                </c:pt>
                <c:pt idx="84">
                  <c:v>44886</c:v>
                </c:pt>
                <c:pt idx="85">
                  <c:v>44893</c:v>
                </c:pt>
                <c:pt idx="86">
                  <c:v>44900</c:v>
                </c:pt>
                <c:pt idx="87">
                  <c:v>44907</c:v>
                </c:pt>
                <c:pt idx="88">
                  <c:v>44914</c:v>
                </c:pt>
                <c:pt idx="89">
                  <c:v>44921</c:v>
                </c:pt>
                <c:pt idx="90">
                  <c:v>44928</c:v>
                </c:pt>
                <c:pt idx="91">
                  <c:v>44935</c:v>
                </c:pt>
                <c:pt idx="92">
                  <c:v>44942</c:v>
                </c:pt>
                <c:pt idx="93">
                  <c:v>44949</c:v>
                </c:pt>
                <c:pt idx="94">
                  <c:v>44956</c:v>
                </c:pt>
                <c:pt idx="95">
                  <c:v>44963</c:v>
                </c:pt>
                <c:pt idx="96">
                  <c:v>44970</c:v>
                </c:pt>
                <c:pt idx="97">
                  <c:v>44977</c:v>
                </c:pt>
                <c:pt idx="98">
                  <c:v>44984</c:v>
                </c:pt>
                <c:pt idx="99">
                  <c:v>44991</c:v>
                </c:pt>
                <c:pt idx="100">
                  <c:v>44998</c:v>
                </c:pt>
                <c:pt idx="101">
                  <c:v>45005</c:v>
                </c:pt>
                <c:pt idx="102">
                  <c:v>45012</c:v>
                </c:pt>
                <c:pt idx="103">
                  <c:v>45019</c:v>
                </c:pt>
                <c:pt idx="104">
                  <c:v>45026</c:v>
                </c:pt>
                <c:pt idx="105">
                  <c:v>45033</c:v>
                </c:pt>
                <c:pt idx="106">
                  <c:v>45040</c:v>
                </c:pt>
                <c:pt idx="107">
                  <c:v>45047</c:v>
                </c:pt>
                <c:pt idx="108">
                  <c:v>45054</c:v>
                </c:pt>
                <c:pt idx="109">
                  <c:v>45061</c:v>
                </c:pt>
                <c:pt idx="110">
                  <c:v>45068</c:v>
                </c:pt>
                <c:pt idx="111">
                  <c:v>45075</c:v>
                </c:pt>
                <c:pt idx="112">
                  <c:v>45082</c:v>
                </c:pt>
                <c:pt idx="113">
                  <c:v>45089</c:v>
                </c:pt>
                <c:pt idx="114">
                  <c:v>45096</c:v>
                </c:pt>
                <c:pt idx="115">
                  <c:v>45103</c:v>
                </c:pt>
                <c:pt idx="116">
                  <c:v>45110</c:v>
                </c:pt>
                <c:pt idx="117">
                  <c:v>45117</c:v>
                </c:pt>
                <c:pt idx="118">
                  <c:v>45124</c:v>
                </c:pt>
                <c:pt idx="119">
                  <c:v>45131</c:v>
                </c:pt>
                <c:pt idx="120">
                  <c:v>45138</c:v>
                </c:pt>
                <c:pt idx="121">
                  <c:v>45145</c:v>
                </c:pt>
                <c:pt idx="122">
                  <c:v>45152</c:v>
                </c:pt>
                <c:pt idx="123">
                  <c:v>45159</c:v>
                </c:pt>
                <c:pt idx="124">
                  <c:v>45166</c:v>
                </c:pt>
                <c:pt idx="125">
                  <c:v>45173</c:v>
                </c:pt>
                <c:pt idx="126">
                  <c:v>45180</c:v>
                </c:pt>
                <c:pt idx="127">
                  <c:v>45187</c:v>
                </c:pt>
                <c:pt idx="128">
                  <c:v>45194</c:v>
                </c:pt>
                <c:pt idx="129">
                  <c:v>45201</c:v>
                </c:pt>
                <c:pt idx="130">
                  <c:v>45208</c:v>
                </c:pt>
                <c:pt idx="131">
                  <c:v>45215</c:v>
                </c:pt>
                <c:pt idx="132">
                  <c:v>45222</c:v>
                </c:pt>
                <c:pt idx="133">
                  <c:v>45229</c:v>
                </c:pt>
                <c:pt idx="134">
                  <c:v>45236</c:v>
                </c:pt>
                <c:pt idx="135">
                  <c:v>45243</c:v>
                </c:pt>
                <c:pt idx="136">
                  <c:v>45250</c:v>
                </c:pt>
                <c:pt idx="137">
                  <c:v>45257</c:v>
                </c:pt>
                <c:pt idx="138">
                  <c:v>45264</c:v>
                </c:pt>
                <c:pt idx="139">
                  <c:v>45271</c:v>
                </c:pt>
                <c:pt idx="140">
                  <c:v>45278</c:v>
                </c:pt>
                <c:pt idx="141">
                  <c:v>45285</c:v>
                </c:pt>
                <c:pt idx="142">
                  <c:v>45292</c:v>
                </c:pt>
                <c:pt idx="143">
                  <c:v>45299</c:v>
                </c:pt>
                <c:pt idx="144">
                  <c:v>45306</c:v>
                </c:pt>
                <c:pt idx="145">
                  <c:v>45313</c:v>
                </c:pt>
                <c:pt idx="146">
                  <c:v>45320</c:v>
                </c:pt>
                <c:pt idx="147">
                  <c:v>45327</c:v>
                </c:pt>
                <c:pt idx="148">
                  <c:v>45334</c:v>
                </c:pt>
                <c:pt idx="149">
                  <c:v>45341</c:v>
                </c:pt>
                <c:pt idx="150">
                  <c:v>45348</c:v>
                </c:pt>
                <c:pt idx="151">
                  <c:v>45355</c:v>
                </c:pt>
                <c:pt idx="152">
                  <c:v>45362</c:v>
                </c:pt>
                <c:pt idx="153">
                  <c:v>45369</c:v>
                </c:pt>
                <c:pt idx="154">
                  <c:v>45376</c:v>
                </c:pt>
                <c:pt idx="155">
                  <c:v>45383</c:v>
                </c:pt>
                <c:pt idx="156">
                  <c:v>45390</c:v>
                </c:pt>
              </c:numCache>
            </c:numRef>
          </c:cat>
          <c:val>
            <c:numRef>
              <c:f>Catalysts!$C$2:$C$10000</c:f>
              <c:numCache>
                <c:formatCode>@</c:formatCode>
                <c:ptCount val="9999"/>
                <c:pt idx="0">
                  <c:v>342</c:v>
                </c:pt>
                <c:pt idx="1">
                  <c:v>291.60000600000001</c:v>
                </c:pt>
                <c:pt idx="2">
                  <c:v>297.64001500000001</c:v>
                </c:pt>
                <c:pt idx="3">
                  <c:v>263.70001200000002</c:v>
                </c:pt>
                <c:pt idx="4">
                  <c:v>258.36999500000002</c:v>
                </c:pt>
                <c:pt idx="5">
                  <c:v>224.35000600000001</c:v>
                </c:pt>
                <c:pt idx="6">
                  <c:v>236.53999300000001</c:v>
                </c:pt>
                <c:pt idx="7">
                  <c:v>228.78999300000001</c:v>
                </c:pt>
                <c:pt idx="8">
                  <c:v>223.91999799999999</c:v>
                </c:pt>
                <c:pt idx="9">
                  <c:v>229.28999300000001</c:v>
                </c:pt>
                <c:pt idx="10">
                  <c:v>224.53999300000001</c:v>
                </c:pt>
                <c:pt idx="11">
                  <c:v>240.720001</c:v>
                </c:pt>
                <c:pt idx="12">
                  <c:v>253.88000500000001</c:v>
                </c:pt>
                <c:pt idx="13">
                  <c:v>225.009995</c:v>
                </c:pt>
                <c:pt idx="14">
                  <c:v>224.91999799999999</c:v>
                </c:pt>
                <c:pt idx="15">
                  <c:v>236.58000200000001</c:v>
                </c:pt>
                <c:pt idx="16">
                  <c:v>258.26001000000002</c:v>
                </c:pt>
                <c:pt idx="17">
                  <c:v>261.25</c:v>
                </c:pt>
                <c:pt idx="18">
                  <c:v>257.32000699999998</c:v>
                </c:pt>
                <c:pt idx="19">
                  <c:v>259.11999500000002</c:v>
                </c:pt>
                <c:pt idx="20">
                  <c:v>278.44000199999999</c:v>
                </c:pt>
                <c:pt idx="21">
                  <c:v>248.320007</c:v>
                </c:pt>
                <c:pt idx="22">
                  <c:v>245.19000199999999</c:v>
                </c:pt>
                <c:pt idx="23">
                  <c:v>231.820007</c:v>
                </c:pt>
                <c:pt idx="24">
                  <c:v>231.14999399999999</c:v>
                </c:pt>
                <c:pt idx="25">
                  <c:v>248.13999899999999</c:v>
                </c:pt>
                <c:pt idx="26">
                  <c:v>280.60998499999999</c:v>
                </c:pt>
                <c:pt idx="27">
                  <c:v>300.83999599999999</c:v>
                </c:pt>
                <c:pt idx="28">
                  <c:v>319.42001299999998</c:v>
                </c:pt>
                <c:pt idx="29">
                  <c:v>337.04998799999998</c:v>
                </c:pt>
                <c:pt idx="30">
                  <c:v>342.98001099999999</c:v>
                </c:pt>
                <c:pt idx="31">
                  <c:v>332.54998799999998</c:v>
                </c:pt>
                <c:pt idx="32">
                  <c:v>303.19000199999999</c:v>
                </c:pt>
                <c:pt idx="33">
                  <c:v>265.64999399999999</c:v>
                </c:pt>
                <c:pt idx="34">
                  <c:v>255.759995</c:v>
                </c:pt>
                <c:pt idx="35">
                  <c:v>243.35000600000001</c:v>
                </c:pt>
                <c:pt idx="36">
                  <c:v>268.14999399999999</c:v>
                </c:pt>
                <c:pt idx="37">
                  <c:v>252.36999499999999</c:v>
                </c:pt>
                <c:pt idx="38">
                  <c:v>232.33000200000001</c:v>
                </c:pt>
                <c:pt idx="39">
                  <c:v>230.029999</c:v>
                </c:pt>
                <c:pt idx="40">
                  <c:v>191.970001</c:v>
                </c:pt>
                <c:pt idx="41">
                  <c:v>177.58000200000001</c:v>
                </c:pt>
                <c:pt idx="42">
                  <c:v>194.44000199999999</c:v>
                </c:pt>
                <c:pt idx="43">
                  <c:v>194.529999</c:v>
                </c:pt>
                <c:pt idx="44">
                  <c:v>189.16000399999999</c:v>
                </c:pt>
                <c:pt idx="45">
                  <c:v>176.83000200000001</c:v>
                </c:pt>
                <c:pt idx="46">
                  <c:v>165.75</c:v>
                </c:pt>
                <c:pt idx="47">
                  <c:v>160.070007</c:v>
                </c:pt>
                <c:pt idx="48">
                  <c:v>185.94000199999999</c:v>
                </c:pt>
                <c:pt idx="49">
                  <c:v>186.71000699999999</c:v>
                </c:pt>
                <c:pt idx="50">
                  <c:v>186.96000699999999</c:v>
                </c:pt>
                <c:pt idx="51">
                  <c:v>160.94000199999999</c:v>
                </c:pt>
                <c:pt idx="52">
                  <c:v>147.28999300000001</c:v>
                </c:pt>
                <c:pt idx="53">
                  <c:v>131.520004</c:v>
                </c:pt>
                <c:pt idx="54">
                  <c:v>112.709999</c:v>
                </c:pt>
                <c:pt idx="55">
                  <c:v>103.739998</c:v>
                </c:pt>
                <c:pt idx="56">
                  <c:v>67.870002999999997</c:v>
                </c:pt>
                <c:pt idx="57">
                  <c:v>66.150002000000001</c:v>
                </c:pt>
                <c:pt idx="58">
                  <c:v>75.319999999999993</c:v>
                </c:pt>
                <c:pt idx="59">
                  <c:v>66.690002000000007</c:v>
                </c:pt>
                <c:pt idx="60">
                  <c:v>58.709999000000003</c:v>
                </c:pt>
                <c:pt idx="61">
                  <c:v>51.220001000000003</c:v>
                </c:pt>
                <c:pt idx="62">
                  <c:v>62.709999000000003</c:v>
                </c:pt>
                <c:pt idx="63">
                  <c:v>49.040000999999997</c:v>
                </c:pt>
                <c:pt idx="64">
                  <c:v>60.290000999999997</c:v>
                </c:pt>
                <c:pt idx="65">
                  <c:v>53.790000999999997</c:v>
                </c:pt>
                <c:pt idx="66">
                  <c:v>70.819999999999993</c:v>
                </c:pt>
                <c:pt idx="67">
                  <c:v>62.959999000000003</c:v>
                </c:pt>
                <c:pt idx="68">
                  <c:v>93.050003000000004</c:v>
                </c:pt>
                <c:pt idx="69">
                  <c:v>90.489998</c:v>
                </c:pt>
                <c:pt idx="70">
                  <c:v>74.059997999999993</c:v>
                </c:pt>
                <c:pt idx="71">
                  <c:v>66.739998</c:v>
                </c:pt>
                <c:pt idx="72">
                  <c:v>65.260002</c:v>
                </c:pt>
                <c:pt idx="73">
                  <c:v>80.870002999999997</c:v>
                </c:pt>
                <c:pt idx="74">
                  <c:v>74</c:v>
                </c:pt>
                <c:pt idx="75">
                  <c:v>61.880001</c:v>
                </c:pt>
                <c:pt idx="76">
                  <c:v>64.489998</c:v>
                </c:pt>
                <c:pt idx="77">
                  <c:v>67</c:v>
                </c:pt>
                <c:pt idx="78">
                  <c:v>63.59</c:v>
                </c:pt>
                <c:pt idx="79">
                  <c:v>66.379997000000003</c:v>
                </c:pt>
                <c:pt idx="80">
                  <c:v>72.069999999999993</c:v>
                </c:pt>
                <c:pt idx="81">
                  <c:v>58.82</c:v>
                </c:pt>
                <c:pt idx="82">
                  <c:v>57.459999000000003</c:v>
                </c:pt>
                <c:pt idx="83">
                  <c:v>45.259998000000003</c:v>
                </c:pt>
                <c:pt idx="84">
                  <c:v>44.279998999999997</c:v>
                </c:pt>
                <c:pt idx="85">
                  <c:v>47.669998</c:v>
                </c:pt>
                <c:pt idx="86">
                  <c:v>40.240001999999997</c:v>
                </c:pt>
                <c:pt idx="87">
                  <c:v>36.599997999999999</c:v>
                </c:pt>
                <c:pt idx="88">
                  <c:v>35.490001999999997</c:v>
                </c:pt>
                <c:pt idx="89">
                  <c:v>35.389999000000003</c:v>
                </c:pt>
                <c:pt idx="90">
                  <c:v>33.259998000000003</c:v>
                </c:pt>
                <c:pt idx="91">
                  <c:v>49.98</c:v>
                </c:pt>
                <c:pt idx="92">
                  <c:v>55.16</c:v>
                </c:pt>
                <c:pt idx="93">
                  <c:v>61.369999</c:v>
                </c:pt>
                <c:pt idx="94">
                  <c:v>74.629997000000003</c:v>
                </c:pt>
                <c:pt idx="95">
                  <c:v>57.09</c:v>
                </c:pt>
                <c:pt idx="96">
                  <c:v>65.199996999999996</c:v>
                </c:pt>
                <c:pt idx="97">
                  <c:v>58.439999</c:v>
                </c:pt>
                <c:pt idx="98">
                  <c:v>64.510002</c:v>
                </c:pt>
                <c:pt idx="99">
                  <c:v>53.439999</c:v>
                </c:pt>
                <c:pt idx="100">
                  <c:v>74.980002999999996</c:v>
                </c:pt>
                <c:pt idx="101">
                  <c:v>67.830001999999993</c:v>
                </c:pt>
                <c:pt idx="102">
                  <c:v>67.569999999999993</c:v>
                </c:pt>
                <c:pt idx="103">
                  <c:v>61.439999</c:v>
                </c:pt>
                <c:pt idx="104">
                  <c:v>69.910004000000001</c:v>
                </c:pt>
                <c:pt idx="105">
                  <c:v>59.040000999999997</c:v>
                </c:pt>
                <c:pt idx="106">
                  <c:v>53.790000999999997</c:v>
                </c:pt>
                <c:pt idx="107">
                  <c:v>58.240001999999997</c:v>
                </c:pt>
                <c:pt idx="108">
                  <c:v>57.34</c:v>
                </c:pt>
                <c:pt idx="109">
                  <c:v>56.779998999999997</c:v>
                </c:pt>
                <c:pt idx="110">
                  <c:v>56.919998</c:v>
                </c:pt>
                <c:pt idx="111">
                  <c:v>64.550003000000004</c:v>
                </c:pt>
                <c:pt idx="112">
                  <c:v>53.279998999999997</c:v>
                </c:pt>
                <c:pt idx="113">
                  <c:v>55.59</c:v>
                </c:pt>
                <c:pt idx="114">
                  <c:v>61.470001000000003</c:v>
                </c:pt>
                <c:pt idx="115">
                  <c:v>71.550003000000004</c:v>
                </c:pt>
                <c:pt idx="116">
                  <c:v>78.720000999999996</c:v>
                </c:pt>
                <c:pt idx="117">
                  <c:v>105.30999799999999</c:v>
                </c:pt>
                <c:pt idx="118">
                  <c:v>100.82</c:v>
                </c:pt>
                <c:pt idx="119">
                  <c:v>94.760002</c:v>
                </c:pt>
                <c:pt idx="120">
                  <c:v>87.309997999999993</c:v>
                </c:pt>
                <c:pt idx="121">
                  <c:v>81.010002</c:v>
                </c:pt>
                <c:pt idx="122">
                  <c:v>73.190002000000007</c:v>
                </c:pt>
                <c:pt idx="123">
                  <c:v>74.260002</c:v>
                </c:pt>
                <c:pt idx="124">
                  <c:v>77.989998</c:v>
                </c:pt>
                <c:pt idx="125">
                  <c:v>82.089995999999999</c:v>
                </c:pt>
                <c:pt idx="126">
                  <c:v>82.150002000000001</c:v>
                </c:pt>
                <c:pt idx="127">
                  <c:v>70.959998999999996</c:v>
                </c:pt>
                <c:pt idx="128">
                  <c:v>75.080001999999993</c:v>
                </c:pt>
                <c:pt idx="129">
                  <c:v>78.459998999999996</c:v>
                </c:pt>
                <c:pt idx="130">
                  <c:v>73.430000000000007</c:v>
                </c:pt>
                <c:pt idx="131">
                  <c:v>74.660004000000001</c:v>
                </c:pt>
                <c:pt idx="132">
                  <c:v>70.779999000000004</c:v>
                </c:pt>
                <c:pt idx="133">
                  <c:v>85.800003000000004</c:v>
                </c:pt>
                <c:pt idx="134">
                  <c:v>92.919998000000007</c:v>
                </c:pt>
                <c:pt idx="135">
                  <c:v>99.050003000000004</c:v>
                </c:pt>
                <c:pt idx="136">
                  <c:v>115.540001</c:v>
                </c:pt>
                <c:pt idx="137">
                  <c:v>133.759995</c:v>
                </c:pt>
                <c:pt idx="138">
                  <c:v>146.61999499999999</c:v>
                </c:pt>
                <c:pt idx="139">
                  <c:v>147.89999399999999</c:v>
                </c:pt>
                <c:pt idx="140">
                  <c:v>175.479996</c:v>
                </c:pt>
                <c:pt idx="141">
                  <c:v>173.91999799999999</c:v>
                </c:pt>
                <c:pt idx="142">
                  <c:v>153.979996</c:v>
                </c:pt>
                <c:pt idx="143">
                  <c:v>130.779999</c:v>
                </c:pt>
                <c:pt idx="144">
                  <c:v>124.75</c:v>
                </c:pt>
                <c:pt idx="145">
                  <c:v>125.199997</c:v>
                </c:pt>
                <c:pt idx="146">
                  <c:v>129.220001</c:v>
                </c:pt>
                <c:pt idx="147">
                  <c:v>141.990005</c:v>
                </c:pt>
                <c:pt idx="148">
                  <c:v>180.30999800000001</c:v>
                </c:pt>
                <c:pt idx="149">
                  <c:v>165.979996</c:v>
                </c:pt>
                <c:pt idx="150">
                  <c:v>205.770004</c:v>
                </c:pt>
                <c:pt idx="151">
                  <c:v>256.61999500000002</c:v>
                </c:pt>
                <c:pt idx="152">
                  <c:v>242.36000100000001</c:v>
                </c:pt>
                <c:pt idx="153">
                  <c:v>255.509995</c:v>
                </c:pt>
                <c:pt idx="154">
                  <c:v>265.11999500000002</c:v>
                </c:pt>
                <c:pt idx="155">
                  <c:v>240.89999399999999</c:v>
                </c:pt>
                <c:pt idx="156">
                  <c:v>256.98998999999998</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-37,84%</c:v>
                </c:pt>
                <c:pt idx="1">
                  <c:v>-37,84% to -30,18%</c:v>
                </c:pt>
                <c:pt idx="2">
                  <c:v>-30,18% to -22,51%</c:v>
                </c:pt>
                <c:pt idx="3">
                  <c:v>-22,51% to -14,85%</c:v>
                </c:pt>
                <c:pt idx="4">
                  <c:v>-14,85% to -7,19%</c:v>
                </c:pt>
                <c:pt idx="5">
                  <c:v>-7,19% to 0,48%</c:v>
                </c:pt>
                <c:pt idx="6">
                  <c:v>0,48% to 8,14%</c:v>
                </c:pt>
                <c:pt idx="7">
                  <c:v>8,14% to 15,80%</c:v>
                </c:pt>
                <c:pt idx="8">
                  <c:v>15,80% to 23,46%</c:v>
                </c:pt>
                <c:pt idx="9">
                  <c:v>23,46% to 31,13%</c:v>
                </c:pt>
                <c:pt idx="10">
                  <c:v>31,13% to 38,79%</c:v>
                </c:pt>
                <c:pt idx="11">
                  <c:v>Greater than 38,79%</c:v>
                </c:pt>
              </c:strCache>
            </c:strRef>
          </c:cat>
          <c:val>
            <c:numRef>
              <c:f>DoR!$J$4:$J$15</c:f>
              <c:numCache>
                <c:formatCode>General</c:formatCode>
                <c:ptCount val="12"/>
                <c:pt idx="0">
                  <c:v>0</c:v>
                </c:pt>
                <c:pt idx="1">
                  <c:v>1</c:v>
                </c:pt>
                <c:pt idx="2">
                  <c:v>1</c:v>
                </c:pt>
                <c:pt idx="3">
                  <c:v>12</c:v>
                </c:pt>
                <c:pt idx="4">
                  <c:v>36</c:v>
                </c:pt>
                <c:pt idx="5">
                  <c:v>50</c:v>
                </c:pt>
                <c:pt idx="6">
                  <c:v>35</c:v>
                </c:pt>
                <c:pt idx="7">
                  <c:v>21</c:v>
                </c:pt>
                <c:pt idx="8">
                  <c:v>9</c:v>
                </c:pt>
                <c:pt idx="9">
                  <c:v>4</c:v>
                </c:pt>
                <c:pt idx="10">
                  <c:v>2</c:v>
                </c:pt>
                <c:pt idx="11">
                  <c:v>3</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BTC vs Coinbase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'BTC(Daily)'!$G$1</c:f>
              <c:strCache>
                <c:ptCount val="1"/>
                <c:pt idx="0">
                  <c:v>BTC index</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'BTC(Daily)'!$G$2:$G$10000</c:f>
              <c:numCache>
                <c:formatCode>0.00</c:formatCode>
                <c:ptCount val="9999"/>
                <c:pt idx="0" formatCode="General">
                  <c:v>100</c:v>
                </c:pt>
                <c:pt idx="1">
                  <c:v>100.32374804693109</c:v>
                </c:pt>
                <c:pt idx="2">
                  <c:v>97.889502766539806</c:v>
                </c:pt>
                <c:pt idx="3">
                  <c:v>86.21623636363924</c:v>
                </c:pt>
                <c:pt idx="4">
                  <c:v>87.374721870481096</c:v>
                </c:pt>
                <c:pt idx="5">
                  <c:v>83.403166130641623</c:v>
                </c:pt>
                <c:pt idx="6">
                  <c:v>80.086266752841269</c:v>
                </c:pt>
                <c:pt idx="7">
                  <c:v>79.051780364703816</c:v>
                </c:pt>
                <c:pt idx="8">
                  <c:v>83.582120846263692</c:v>
                </c:pt>
                <c:pt idx="9">
                  <c:v>85.146895810858268</c:v>
                </c:pt>
                <c:pt idx="10">
                  <c:v>84.824438871936266</c:v>
                </c:pt>
                <c:pt idx="11">
                  <c:v>82.860131337182651</c:v>
                </c:pt>
                <c:pt idx="12">
                  <c:v>89.350711926522791</c:v>
                </c:pt>
                <c:pt idx="13">
                  <c:v>88.499936668025271</c:v>
                </c:pt>
                <c:pt idx="14">
                  <c:v>82.517319131830121</c:v>
                </c:pt>
                <c:pt idx="15">
                  <c:v>88.846066879918183</c:v>
                </c:pt>
                <c:pt idx="16">
                  <c:v>87.256337372515617</c:v>
                </c:pt>
                <c:pt idx="17">
                  <c:v>88.74146811976577</c:v>
                </c:pt>
                <c:pt idx="18">
                  <c:v>86.425929468673516</c:v>
                </c:pt>
                <c:pt idx="19">
                  <c:v>87.732963708569827</c:v>
                </c:pt>
                <c:pt idx="20">
                  <c:v>76.045401565739482</c:v>
                </c:pt>
                <c:pt idx="21">
                  <c:v>76.920581389171559</c:v>
                </c:pt>
                <c:pt idx="22">
                  <c:v>77.174853014575092</c:v>
                </c:pt>
                <c:pt idx="23">
                  <c:v>67.360966698249229</c:v>
                </c:pt>
                <c:pt idx="24">
                  <c:v>66.389159789179388</c:v>
                </c:pt>
                <c:pt idx="25">
                  <c:v>57.249946652686972</c:v>
                </c:pt>
                <c:pt idx="26">
                  <c:v>63.098798409532833</c:v>
                </c:pt>
                <c:pt idx="27">
                  <c:v>57.717585968317877</c:v>
                </c:pt>
                <c:pt idx="28">
                  <c:v>59.885651670294386</c:v>
                </c:pt>
                <c:pt idx="29">
                  <c:v>59.415679475790292</c:v>
                </c:pt>
                <c:pt idx="30">
                  <c:v>60.795740053061202</c:v>
                </c:pt>
                <c:pt idx="31">
                  <c:v>59.469438415803559</c:v>
                </c:pt>
                <c:pt idx="32">
                  <c:v>55.231112625923394</c:v>
                </c:pt>
                <c:pt idx="33">
                  <c:v>56.758688457229177</c:v>
                </c:pt>
                <c:pt idx="34">
                  <c:v>58.136083751876726</c:v>
                </c:pt>
                <c:pt idx="35">
                  <c:v>60.663557729057729</c:v>
                </c:pt>
                <c:pt idx="36">
                  <c:v>57.082795332865906</c:v>
                </c:pt>
                <c:pt idx="37">
                  <c:v>51.924916685082763</c:v>
                </c:pt>
                <c:pt idx="38">
                  <c:v>51.788648804089384</c:v>
                </c:pt>
                <c:pt idx="39">
                  <c:v>57.780138529533744</c:v>
                </c:pt>
                <c:pt idx="40">
                  <c:v>56.786030272054369</c:v>
                </c:pt>
                <c:pt idx="41">
                  <c:v>57.76354850302063</c:v>
                </c:pt>
                <c:pt idx="42">
                  <c:v>62.225776197316989</c:v>
                </c:pt>
                <c:pt idx="43">
                  <c:v>62.516328306616643</c:v>
                </c:pt>
                <c:pt idx="44">
                  <c:v>59.33033602632154</c:v>
                </c:pt>
                <c:pt idx="45">
                  <c:v>58.876143999867502</c:v>
                </c:pt>
                <c:pt idx="46">
                  <c:v>55.369804042061446</c:v>
                </c:pt>
                <c:pt idx="47">
                  <c:v>49.009982477594413</c:v>
                </c:pt>
                <c:pt idx="48">
                  <c:v>50.292554737742719</c:v>
                </c:pt>
                <c:pt idx="49">
                  <c:v>52.176057661374962</c:v>
                </c:pt>
                <c:pt idx="50">
                  <c:v>53.629507198012064</c:v>
                </c:pt>
                <c:pt idx="51">
                  <c:v>48.949774883476636</c:v>
                </c:pt>
                <c:pt idx="52">
                  <c:v>53.276589883378406</c:v>
                </c:pt>
                <c:pt idx="53">
                  <c:v>55.494401489991638</c:v>
                </c:pt>
                <c:pt idx="54">
                  <c:v>54.21496290217128</c:v>
                </c:pt>
                <c:pt idx="55">
                  <c:v>51.942570408856859</c:v>
                </c:pt>
                <c:pt idx="56">
                  <c:v>52.445299594818309</c:v>
                </c:pt>
                <c:pt idx="57">
                  <c:v>52.968480749915017</c:v>
                </c:pt>
                <c:pt idx="58">
                  <c:v>52.380752604912679</c:v>
                </c:pt>
                <c:pt idx="59">
                  <c:v>50.867663583594975</c:v>
                </c:pt>
                <c:pt idx="60">
                  <c:v>52.292073018886995</c:v>
                </c:pt>
                <c:pt idx="61">
                  <c:v>51.29852078416711</c:v>
                </c:pt>
                <c:pt idx="62">
                  <c:v>50.596369805101212</c:v>
                </c:pt>
                <c:pt idx="63">
                  <c:v>50.78253166336345</c:v>
                </c:pt>
                <c:pt idx="64">
                  <c:v>49.170948045569993</c:v>
                </c:pt>
                <c:pt idx="65">
                  <c:v>48.615209341575472</c:v>
                </c:pt>
                <c:pt idx="66">
                  <c:v>47.681157585459523</c:v>
                </c:pt>
                <c:pt idx="67">
                  <c:v>46.11774246029583</c:v>
                </c:pt>
                <c:pt idx="68">
                  <c:v>49.681464571833679</c:v>
                </c:pt>
                <c:pt idx="69">
                  <c:v>49.994635326493089</c:v>
                </c:pt>
                <c:pt idx="70">
                  <c:v>51.957166005133011</c:v>
                </c:pt>
                <c:pt idx="71">
                  <c:v>57.768401613554481</c:v>
                </c:pt>
                <c:pt idx="72">
                  <c:v>60.970174061899648</c:v>
                </c:pt>
                <c:pt idx="73">
                  <c:v>61.881416796651763</c:v>
                </c:pt>
                <c:pt idx="74">
                  <c:v>61.900780893623448</c:v>
                </c:pt>
                <c:pt idx="75">
                  <c:v>65.346574808675527</c:v>
                </c:pt>
                <c:pt idx="76">
                  <c:v>60.653005384852406</c:v>
                </c:pt>
                <c:pt idx="77">
                  <c:v>59.030053517957313</c:v>
                </c:pt>
                <c:pt idx="78">
                  <c:v>61.497090238672364</c:v>
                </c:pt>
                <c:pt idx="79">
                  <c:v>63.23312021318884</c:v>
                </c:pt>
                <c:pt idx="80">
                  <c:v>66.245421861739672</c:v>
                </c:pt>
                <c:pt idx="81">
                  <c:v>71.736261442845006</c:v>
                </c:pt>
                <c:pt idx="82">
                  <c:v>70.528876151409747</c:v>
                </c:pt>
                <c:pt idx="83">
                  <c:v>70.542190479395984</c:v>
                </c:pt>
                <c:pt idx="84">
                  <c:v>68.739171851359828</c:v>
                </c:pt>
                <c:pt idx="85">
                  <c:v>73.945527222167499</c:v>
                </c:pt>
                <c:pt idx="86">
                  <c:v>71.177851411341052</c:v>
                </c:pt>
                <c:pt idx="87">
                  <c:v>69.152381373043895</c:v>
                </c:pt>
                <c:pt idx="88">
                  <c:v>69.316117988261425</c:v>
                </c:pt>
                <c:pt idx="89">
                  <c:v>72.281145615578183</c:v>
                </c:pt>
                <c:pt idx="90">
                  <c:v>76.337265164664814</c:v>
                </c:pt>
                <c:pt idx="91">
                  <c:v>76.657491969210028</c:v>
                </c:pt>
                <c:pt idx="92">
                  <c:v>73.810607090832903</c:v>
                </c:pt>
                <c:pt idx="93">
                  <c:v>75.751827593616525</c:v>
                </c:pt>
                <c:pt idx="94">
                  <c:v>72.628708190062554</c:v>
                </c:pt>
                <c:pt idx="95">
                  <c:v>75.903265226756446</c:v>
                </c:pt>
                <c:pt idx="96">
                  <c:v>72.803178462028441</c:v>
                </c:pt>
                <c:pt idx="97">
                  <c:v>72.976004840618472</c:v>
                </c:pt>
                <c:pt idx="98">
                  <c:v>75.575816171223963</c:v>
                </c:pt>
                <c:pt idx="99">
                  <c:v>76.319544961069013</c:v>
                </c:pt>
                <c:pt idx="100">
                  <c:v>77.398948318211978</c:v>
                </c:pt>
                <c:pt idx="101">
                  <c:v>72.425886800701704</c:v>
                </c:pt>
                <c:pt idx="102">
                  <c:v>71.31231221952649</c:v>
                </c:pt>
                <c:pt idx="103">
                  <c:v>71.776518698990131</c:v>
                </c:pt>
                <c:pt idx="104">
                  <c:v>69.444105965892575</c:v>
                </c:pt>
                <c:pt idx="105">
                  <c:v>69.56658811062006</c:v>
                </c:pt>
                <c:pt idx="106">
                  <c:v>72.861210316460642</c:v>
                </c:pt>
                <c:pt idx="107">
                  <c:v>74.538144739283936</c:v>
                </c:pt>
                <c:pt idx="108">
                  <c:v>73.93011572099509</c:v>
                </c:pt>
                <c:pt idx="109">
                  <c:v>73.132011530347228</c:v>
                </c:pt>
                <c:pt idx="110">
                  <c:v>66.287661459896881</c:v>
                </c:pt>
                <c:pt idx="111">
                  <c:v>62.961001464790492</c:v>
                </c:pt>
                <c:pt idx="112">
                  <c:v>67.418206824234915</c:v>
                </c:pt>
                <c:pt idx="113">
                  <c:v>69.461415196144429</c:v>
                </c:pt>
                <c:pt idx="114">
                  <c:v>66.281394116788164</c:v>
                </c:pt>
                <c:pt idx="115">
                  <c:v>65.346858864167686</c:v>
                </c:pt>
                <c:pt idx="116">
                  <c:v>63.488389052937237</c:v>
                </c:pt>
                <c:pt idx="117">
                  <c:v>64.308123736513849</c:v>
                </c:pt>
                <c:pt idx="118">
                  <c:v>67.75299900526764</c:v>
                </c:pt>
                <c:pt idx="119">
                  <c:v>74.44623175965053</c:v>
                </c:pt>
                <c:pt idx="120">
                  <c:v>75.987176313633782</c:v>
                </c:pt>
                <c:pt idx="121">
                  <c:v>79.703396732355927</c:v>
                </c:pt>
                <c:pt idx="122">
                  <c:v>85.654889082244708</c:v>
                </c:pt>
                <c:pt idx="123">
                  <c:v>83.248283573109561</c:v>
                </c:pt>
                <c:pt idx="124">
                  <c:v>83.498717432340698</c:v>
                </c:pt>
                <c:pt idx="125">
                  <c:v>88.940107250979182</c:v>
                </c:pt>
                <c:pt idx="126">
                  <c:v>86.706376470239235</c:v>
                </c:pt>
                <c:pt idx="127">
                  <c:v>88.81062042784049</c:v>
                </c:pt>
                <c:pt idx="128">
                  <c:v>88.687503693854097</c:v>
                </c:pt>
                <c:pt idx="129">
                  <c:v>95.297774225899403</c:v>
                </c:pt>
                <c:pt idx="130">
                  <c:v>95.966361375167139</c:v>
                </c:pt>
                <c:pt idx="131">
                  <c:v>99.425753673697642</c:v>
                </c:pt>
                <c:pt idx="132">
                  <c:v>102.10370433280116</c:v>
                </c:pt>
                <c:pt idx="133">
                  <c:v>96.251190077439858</c:v>
                </c:pt>
                <c:pt idx="134">
                  <c:v>93.902694990783516</c:v>
                </c:pt>
                <c:pt idx="135">
                  <c:v>97.534823011632554</c:v>
                </c:pt>
                <c:pt idx="136">
                  <c:v>93.394484145273822</c:v>
                </c:pt>
                <c:pt idx="137">
                  <c:v>90.483584124847965</c:v>
                </c:pt>
                <c:pt idx="138">
                  <c:v>93.794191984636996</c:v>
                </c:pt>
                <c:pt idx="139">
                  <c:v>96.278719248146899</c:v>
                </c:pt>
                <c:pt idx="140">
                  <c:v>94.385637019751613</c:v>
                </c:pt>
                <c:pt idx="141">
                  <c:v>97.823495523416497</c:v>
                </c:pt>
                <c:pt idx="142">
                  <c:v>97.426863940020624</c:v>
                </c:pt>
                <c:pt idx="143">
                  <c:v>95.078507859440961</c:v>
                </c:pt>
                <c:pt idx="144">
                  <c:v>94.573264482063337</c:v>
                </c:pt>
                <c:pt idx="145">
                  <c:v>104.53897523151771</c:v>
                </c:pt>
                <c:pt idx="146">
                  <c:v>103.61839494102841</c:v>
                </c:pt>
                <c:pt idx="147">
                  <c:v>100.5602153707075</c:v>
                </c:pt>
                <c:pt idx="148">
                  <c:v>100.49017463457589</c:v>
                </c:pt>
                <c:pt idx="149">
                  <c:v>99.261672564957848</c:v>
                </c:pt>
                <c:pt idx="150">
                  <c:v>98.336341906883931</c:v>
                </c:pt>
                <c:pt idx="151">
                  <c:v>93.081104883046592</c:v>
                </c:pt>
                <c:pt idx="152">
                  <c:v>93.401011368972149</c:v>
                </c:pt>
                <c:pt idx="153">
                  <c:v>88.100518927493113</c:v>
                </c:pt>
                <c:pt idx="154">
                  <c:v>89.922248930131104</c:v>
                </c:pt>
                <c:pt idx="155">
                  <c:v>87.090437104290174</c:v>
                </c:pt>
                <c:pt idx="156">
                  <c:v>89.070512718868969</c:v>
                </c:pt>
                <c:pt idx="157">
                  <c:v>87.076723889637677</c:v>
                </c:pt>
                <c:pt idx="158">
                  <c:v>82.882807395808697</c:v>
                </c:pt>
                <c:pt idx="159">
                  <c:v>89.437959149957038</c:v>
                </c:pt>
                <c:pt idx="160">
                  <c:v>88.198439369645641</c:v>
                </c:pt>
                <c:pt idx="161">
                  <c:v>88.545633277252378</c:v>
                </c:pt>
                <c:pt idx="162">
                  <c:v>87.382125434011414</c:v>
                </c:pt>
                <c:pt idx="163">
                  <c:v>82.926872199884826</c:v>
                </c:pt>
                <c:pt idx="164">
                  <c:v>78.261122044052598</c:v>
                </c:pt>
                <c:pt idx="165">
                  <c:v>78.442856875019288</c:v>
                </c:pt>
                <c:pt idx="166">
                  <c:v>78.140706854269837</c:v>
                </c:pt>
                <c:pt idx="167">
                  <c:v>73.758008546143827</c:v>
                </c:pt>
                <c:pt idx="168">
                  <c:v>73.094546476224394</c:v>
                </c:pt>
                <c:pt idx="169">
                  <c:v>72.311938398134416</c:v>
                </c:pt>
                <c:pt idx="170">
                  <c:v>72.118774883130385</c:v>
                </c:pt>
                <c:pt idx="171">
                  <c:v>75.652704448126357</c:v>
                </c:pt>
                <c:pt idx="172">
                  <c:v>73.747649599611961</c:v>
                </c:pt>
                <c:pt idx="173">
                  <c:v>71.483669972397607</c:v>
                </c:pt>
                <c:pt idx="174">
                  <c:v>72.532872832871334</c:v>
                </c:pt>
                <c:pt idx="175">
                  <c:v>75.714422974429382</c:v>
                </c:pt>
                <c:pt idx="176">
                  <c:v>75.237730158553475</c:v>
                </c:pt>
                <c:pt idx="177">
                  <c:v>78.573522223498657</c:v>
                </c:pt>
                <c:pt idx="178">
                  <c:v>78.350538965380764</c:v>
                </c:pt>
                <c:pt idx="179">
                  <c:v>73.629180490261021</c:v>
                </c:pt>
                <c:pt idx="180">
                  <c:v>71.858967205034588</c:v>
                </c:pt>
                <c:pt idx="181">
                  <c:v>72.993700869311738</c:v>
                </c:pt>
                <c:pt idx="182">
                  <c:v>71.645043492047733</c:v>
                </c:pt>
                <c:pt idx="183">
                  <c:v>71.879709271453706</c:v>
                </c:pt>
                <c:pt idx="184">
                  <c:v>71.012440684506231</c:v>
                </c:pt>
                <c:pt idx="185">
                  <c:v>67.409691213638496</c:v>
                </c:pt>
                <c:pt idx="186">
                  <c:v>66.778321327676082</c:v>
                </c:pt>
                <c:pt idx="187">
                  <c:v>64.298127415068009</c:v>
                </c:pt>
                <c:pt idx="188">
                  <c:v>64.705595398161421</c:v>
                </c:pt>
                <c:pt idx="189">
                  <c:v>66.120649146152516</c:v>
                </c:pt>
                <c:pt idx="190">
                  <c:v>67.997775938840789</c:v>
                </c:pt>
                <c:pt idx="191">
                  <c:v>65.897412052331035</c:v>
                </c:pt>
                <c:pt idx="192">
                  <c:v>66.683585927778935</c:v>
                </c:pt>
                <c:pt idx="193">
                  <c:v>65.563314898587294</c:v>
                </c:pt>
                <c:pt idx="194">
                  <c:v>64.586564221164949</c:v>
                </c:pt>
                <c:pt idx="195">
                  <c:v>62.940489060719578</c:v>
                </c:pt>
                <c:pt idx="196">
                  <c:v>56.406532651253428</c:v>
                </c:pt>
                <c:pt idx="197">
                  <c:v>56.711347954626234</c:v>
                </c:pt>
                <c:pt idx="198">
                  <c:v>57.175004454669228</c:v>
                </c:pt>
                <c:pt idx="199">
                  <c:v>57.017372003128351</c:v>
                </c:pt>
                <c:pt idx="200">
                  <c:v>57.460044687726381</c:v>
                </c:pt>
                <c:pt idx="201">
                  <c:v>58.459682953011978</c:v>
                </c:pt>
                <c:pt idx="202">
                  <c:v>59.540851078043744</c:v>
                </c:pt>
                <c:pt idx="203">
                  <c:v>59.943351119429245</c:v>
                </c:pt>
                <c:pt idx="204">
                  <c:v>57.173427042662269</c:v>
                </c:pt>
                <c:pt idx="205">
                  <c:v>57.48536789895919</c:v>
                </c:pt>
                <c:pt idx="206">
                  <c:v>64.20989506396657</c:v>
                </c:pt>
                <c:pt idx="207">
                  <c:v>67.829415872343205</c:v>
                </c:pt>
                <c:pt idx="208">
                  <c:v>68.259783533071968</c:v>
                </c:pt>
                <c:pt idx="209">
                  <c:v>68.60071009602278</c:v>
                </c:pt>
                <c:pt idx="210">
                  <c:v>67.403671662894496</c:v>
                </c:pt>
                <c:pt idx="211">
                  <c:v>65.613296508911034</c:v>
                </c:pt>
                <c:pt idx="212">
                  <c:v>65.890213974699151</c:v>
                </c:pt>
                <c:pt idx="213">
                  <c:v>68.966476372154688</c:v>
                </c:pt>
                <c:pt idx="214">
                  <c:v>68.017514746028979</c:v>
                </c:pt>
                <c:pt idx="215">
                  <c:v>62.720158998547319</c:v>
                </c:pt>
                <c:pt idx="216">
                  <c:v>61.935677366280473</c:v>
                </c:pt>
                <c:pt idx="217">
                  <c:v>59.235902813480315</c:v>
                </c:pt>
                <c:pt idx="218">
                  <c:v>57.705021063859029</c:v>
                </c:pt>
                <c:pt idx="219">
                  <c:v>59.30797424142915</c:v>
                </c:pt>
                <c:pt idx="220">
                  <c:v>60.671994770060394</c:v>
                </c:pt>
                <c:pt idx="221">
                  <c:v>66.828302937999823</c:v>
                </c:pt>
                <c:pt idx="222">
                  <c:v>68.625217403906504</c:v>
                </c:pt>
                <c:pt idx="223">
                  <c:v>67.959120269605165</c:v>
                </c:pt>
                <c:pt idx="224">
                  <c:v>65.68114337379329</c:v>
                </c:pt>
                <c:pt idx="225">
                  <c:v>60.553459179340543</c:v>
                </c:pt>
                <c:pt idx="226">
                  <c:v>58.889349541565721</c:v>
                </c:pt>
                <c:pt idx="227">
                  <c:v>59.934061911950039</c:v>
                </c:pt>
                <c:pt idx="228">
                  <c:v>64.955721026997793</c:v>
                </c:pt>
                <c:pt idx="229">
                  <c:v>61.017393691536881</c:v>
                </c:pt>
                <c:pt idx="230">
                  <c:v>60.023339827201539</c:v>
                </c:pt>
                <c:pt idx="231">
                  <c:v>61.372154342105951</c:v>
                </c:pt>
                <c:pt idx="232">
                  <c:v>60.864723136817858</c:v>
                </c:pt>
                <c:pt idx="233">
                  <c:v>63.657631502605639</c:v>
                </c:pt>
                <c:pt idx="234">
                  <c:v>63.359718133147659</c:v>
                </c:pt>
                <c:pt idx="235">
                  <c:v>64.674488341871609</c:v>
                </c:pt>
                <c:pt idx="236">
                  <c:v>63.555619457029991</c:v>
                </c:pt>
                <c:pt idx="237">
                  <c:v>65.537284571840615</c:v>
                </c:pt>
                <c:pt idx="238">
                  <c:v>66.363715703433655</c:v>
                </c:pt>
                <c:pt idx="239">
                  <c:v>68.016082383437521</c:v>
                </c:pt>
                <c:pt idx="240">
                  <c:v>68.616079290728848</c:v>
                </c:pt>
                <c:pt idx="241">
                  <c:v>72.916153825153472</c:v>
                </c:pt>
                <c:pt idx="242">
                  <c:v>73.438682257880359</c:v>
                </c:pt>
                <c:pt idx="243">
                  <c:v>72.815060427423276</c:v>
                </c:pt>
                <c:pt idx="244">
                  <c:v>70.45715525877479</c:v>
                </c:pt>
                <c:pt idx="245">
                  <c:v>71.60667187675709</c:v>
                </c:pt>
                <c:pt idx="246">
                  <c:v>72.134313300607388</c:v>
                </c:pt>
                <c:pt idx="247">
                  <c:v>70.483947095726535</c:v>
                </c:pt>
                <c:pt idx="248">
                  <c:v>66.849196097173291</c:v>
                </c:pt>
                <c:pt idx="249">
                  <c:v>67.30888186985328</c:v>
                </c:pt>
                <c:pt idx="250">
                  <c:v>65.427210197025943</c:v>
                </c:pt>
                <c:pt idx="251">
                  <c:v>61.148040908452501</c:v>
                </c:pt>
                <c:pt idx="252">
                  <c:v>62.084528284843628</c:v>
                </c:pt>
                <c:pt idx="253">
                  <c:v>63.692908728817983</c:v>
                </c:pt>
                <c:pt idx="254">
                  <c:v>61.78798079815536</c:v>
                </c:pt>
                <c:pt idx="255">
                  <c:v>63.166065076753021</c:v>
                </c:pt>
                <c:pt idx="256">
                  <c:v>64.212796052276886</c:v>
                </c:pt>
                <c:pt idx="257">
                  <c:v>64.014181095966052</c:v>
                </c:pt>
                <c:pt idx="258">
                  <c:v>62.70368380166105</c:v>
                </c:pt>
                <c:pt idx="259">
                  <c:v>61.485975828368609</c:v>
                </c:pt>
                <c:pt idx="260">
                  <c:v>62.596842820454142</c:v>
                </c:pt>
                <c:pt idx="261">
                  <c:v>58.975097921039556</c:v>
                </c:pt>
                <c:pt idx="262">
                  <c:v>60.713617908975245</c:v>
                </c:pt>
                <c:pt idx="263">
                  <c:v>61.53781890619149</c:v>
                </c:pt>
                <c:pt idx="264">
                  <c:v>59.736879319777778</c:v>
                </c:pt>
                <c:pt idx="265">
                  <c:v>59.612336264991598</c:v>
                </c:pt>
                <c:pt idx="266">
                  <c:v>58.407265720865794</c:v>
                </c:pt>
                <c:pt idx="267">
                  <c:v>61.42107225826301</c:v>
                </c:pt>
                <c:pt idx="268">
                  <c:v>56.588829548318394</c:v>
                </c:pt>
                <c:pt idx="269">
                  <c:v>55.762289628890109</c:v>
                </c:pt>
                <c:pt idx="270">
                  <c:v>46.875256989501111</c:v>
                </c:pt>
                <c:pt idx="271">
                  <c:v>47.998447138566846</c:v>
                </c:pt>
                <c:pt idx="272">
                  <c:v>44.770148778745579</c:v>
                </c:pt>
                <c:pt idx="273">
                  <c:v>44.942500724292145</c:v>
                </c:pt>
                <c:pt idx="274">
                  <c:v>45.306635195273067</c:v>
                </c:pt>
                <c:pt idx="275">
                  <c:v>46.203720502117832</c:v>
                </c:pt>
                <c:pt idx="276">
                  <c:v>47.074696914169309</c:v>
                </c:pt>
                <c:pt idx="277">
                  <c:v>44.435824984323084</c:v>
                </c:pt>
                <c:pt idx="278">
                  <c:v>46.90214854618543</c:v>
                </c:pt>
                <c:pt idx="279">
                  <c:v>45.179203238854228</c:v>
                </c:pt>
                <c:pt idx="280">
                  <c:v>45.021652377029376</c:v>
                </c:pt>
                <c:pt idx="281">
                  <c:v>45.882937676360321</c:v>
                </c:pt>
                <c:pt idx="282">
                  <c:v>45.73870114097452</c:v>
                </c:pt>
                <c:pt idx="283">
                  <c:v>45.282067449359268</c:v>
                </c:pt>
                <c:pt idx="284">
                  <c:v>44.292404353833561</c:v>
                </c:pt>
                <c:pt idx="285">
                  <c:v>49.188864670055878</c:v>
                </c:pt>
                <c:pt idx="286">
                  <c:v>46.104950915158163</c:v>
                </c:pt>
                <c:pt idx="287">
                  <c:v>47.139107919667694</c:v>
                </c:pt>
                <c:pt idx="288">
                  <c:v>45.958447983815283</c:v>
                </c:pt>
                <c:pt idx="289">
                  <c:v>48.536507945431879</c:v>
                </c:pt>
                <c:pt idx="290">
                  <c:v>48.203562122004001</c:v>
                </c:pt>
                <c:pt idx="291">
                  <c:v>46.747462411090666</c:v>
                </c:pt>
                <c:pt idx="292">
                  <c:v>46.589095645916728</c:v>
                </c:pt>
                <c:pt idx="293">
                  <c:v>44.998281291114395</c:v>
                </c:pt>
                <c:pt idx="294">
                  <c:v>34.792347556328615</c:v>
                </c:pt>
                <c:pt idx="295">
                  <c:v>34.358211634012996</c:v>
                </c:pt>
                <c:pt idx="296">
                  <c:v>34.924557076904087</c:v>
                </c:pt>
                <c:pt idx="297">
                  <c:v>31.53436241613127</c:v>
                </c:pt>
                <c:pt idx="298">
                  <c:v>31.673349974439212</c:v>
                </c:pt>
                <c:pt idx="299">
                  <c:v>32.043307573726835</c:v>
                </c:pt>
                <c:pt idx="300">
                  <c:v>30.923807119748538</c:v>
                </c:pt>
                <c:pt idx="301">
                  <c:v>32.623937362377049</c:v>
                </c:pt>
                <c:pt idx="302">
                  <c:v>32.849486181838536</c:v>
                </c:pt>
                <c:pt idx="303">
                  <c:v>32.081803085199809</c:v>
                </c:pt>
                <c:pt idx="304">
                  <c:v>31.378071670910327</c:v>
                </c:pt>
                <c:pt idx="305">
                  <c:v>31.104819725307067</c:v>
                </c:pt>
                <c:pt idx="306">
                  <c:v>30.610805590954417</c:v>
                </c:pt>
                <c:pt idx="307">
                  <c:v>29.81344477894789</c:v>
                </c:pt>
                <c:pt idx="308">
                  <c:v>31.238020415341392</c:v>
                </c:pt>
                <c:pt idx="309">
                  <c:v>31.792118249176653</c:v>
                </c:pt>
                <c:pt idx="310">
                  <c:v>33.477541086024374</c:v>
                </c:pt>
                <c:pt idx="311">
                  <c:v>33.622249031237011</c:v>
                </c:pt>
                <c:pt idx="312">
                  <c:v>30.898320729083636</c:v>
                </c:pt>
                <c:pt idx="313">
                  <c:v>29.897839363876933</c:v>
                </c:pt>
                <c:pt idx="314">
                  <c:v>31.271995220030714</c:v>
                </c:pt>
                <c:pt idx="315">
                  <c:v>31.825651860733384</c:v>
                </c:pt>
                <c:pt idx="316">
                  <c:v>32.237836971500563</c:v>
                </c:pt>
                <c:pt idx="317">
                  <c:v>34.78971853528553</c:v>
                </c:pt>
                <c:pt idx="318">
                  <c:v>36.187985835873398</c:v>
                </c:pt>
                <c:pt idx="319">
                  <c:v>35.943991565738507</c:v>
                </c:pt>
                <c:pt idx="320">
                  <c:v>35.840169424138288</c:v>
                </c:pt>
                <c:pt idx="321">
                  <c:v>35.144473144062943</c:v>
                </c:pt>
                <c:pt idx="322">
                  <c:v>33.050690874395542</c:v>
                </c:pt>
                <c:pt idx="323">
                  <c:v>32.862014824717129</c:v>
                </c:pt>
                <c:pt idx="324">
                  <c:v>35.478002186822323</c:v>
                </c:pt>
                <c:pt idx="325">
                  <c:v>36.891112877598225</c:v>
                </c:pt>
                <c:pt idx="326">
                  <c:v>36.830379478962399</c:v>
                </c:pt>
                <c:pt idx="327">
                  <c:v>36.071583679919989</c:v>
                </c:pt>
                <c:pt idx="328">
                  <c:v>35.551599656850726</c:v>
                </c:pt>
                <c:pt idx="329">
                  <c:v>35.347974452365662</c:v>
                </c:pt>
                <c:pt idx="330">
                  <c:v>35.014475626300531</c:v>
                </c:pt>
                <c:pt idx="331">
                  <c:v>36.033082125108166</c:v>
                </c:pt>
                <c:pt idx="332">
                  <c:v>36.837888807111298</c:v>
                </c:pt>
                <c:pt idx="333">
                  <c:v>35.839688947755988</c:v>
                </c:pt>
                <c:pt idx="334">
                  <c:v>37.05164329578006</c:v>
                </c:pt>
                <c:pt idx="335">
                  <c:v>37.066939965778388</c:v>
                </c:pt>
                <c:pt idx="336">
                  <c:v>37.755888426362702</c:v>
                </c:pt>
                <c:pt idx="337">
                  <c:v>37.344573612088631</c:v>
                </c:pt>
                <c:pt idx="338">
                  <c:v>36.952078960251647</c:v>
                </c:pt>
                <c:pt idx="339">
                  <c:v>36.105310690697415</c:v>
                </c:pt>
                <c:pt idx="340">
                  <c:v>35.914603949201748</c:v>
                </c:pt>
                <c:pt idx="341">
                  <c:v>32.301619429531712</c:v>
                </c:pt>
                <c:pt idx="342">
                  <c:v>33.108257360792557</c:v>
                </c:pt>
                <c:pt idx="343">
                  <c:v>33.308123368699036</c:v>
                </c:pt>
                <c:pt idx="344">
                  <c:v>33.102240831717971</c:v>
                </c:pt>
                <c:pt idx="345">
                  <c:v>33.420784458090409</c:v>
                </c:pt>
                <c:pt idx="346">
                  <c:v>31.346175907843428</c:v>
                </c:pt>
                <c:pt idx="347">
                  <c:v>31.40492998768379</c:v>
                </c:pt>
                <c:pt idx="348">
                  <c:v>30.629498833992532</c:v>
                </c:pt>
                <c:pt idx="349">
                  <c:v>31.020869353632843</c:v>
                </c:pt>
                <c:pt idx="350">
                  <c:v>31.140586492910014</c:v>
                </c:pt>
                <c:pt idx="351">
                  <c:v>30.897105939068283</c:v>
                </c:pt>
                <c:pt idx="352">
                  <c:v>29.145522438727678</c:v>
                </c:pt>
                <c:pt idx="353">
                  <c:v>29.845869366655062</c:v>
                </c:pt>
                <c:pt idx="354">
                  <c:v>29.906998628740549</c:v>
                </c:pt>
                <c:pt idx="355">
                  <c:v>33.080785606446142</c:v>
                </c:pt>
                <c:pt idx="356">
                  <c:v>34.611419563702704</c:v>
                </c:pt>
                <c:pt idx="357">
                  <c:v>31.402938579116235</c:v>
                </c:pt>
                <c:pt idx="358">
                  <c:v>31.31688801413361</c:v>
                </c:pt>
                <c:pt idx="359">
                  <c:v>30.481590736630213</c:v>
                </c:pt>
                <c:pt idx="360">
                  <c:v>30.592018668428171</c:v>
                </c:pt>
                <c:pt idx="361">
                  <c:v>30.238554396043309</c:v>
                </c:pt>
                <c:pt idx="362">
                  <c:v>29.227711064182511</c:v>
                </c:pt>
                <c:pt idx="363">
                  <c:v>28.696422251711091</c:v>
                </c:pt>
                <c:pt idx="364">
                  <c:v>30.036524735128943</c:v>
                </c:pt>
                <c:pt idx="365">
                  <c:v>29.857186242734912</c:v>
                </c:pt>
                <c:pt idx="366">
                  <c:v>29.741198081794888</c:v>
                </c:pt>
                <c:pt idx="367">
                  <c:v>29.567718980835036</c:v>
                </c:pt>
                <c:pt idx="368">
                  <c:v>30.056901156339826</c:v>
                </c:pt>
                <c:pt idx="369">
                  <c:v>30.28330214073069</c:v>
                </c:pt>
                <c:pt idx="370">
                  <c:v>30.064742891333278</c:v>
                </c:pt>
                <c:pt idx="371">
                  <c:v>30.36148075402561</c:v>
                </c:pt>
                <c:pt idx="372">
                  <c:v>31.465037860521782</c:v>
                </c:pt>
                <c:pt idx="373">
                  <c:v>31.1925353368987</c:v>
                </c:pt>
                <c:pt idx="374">
                  <c:v>30.874937553396556</c:v>
                </c:pt>
                <c:pt idx="375">
                  <c:v>30.242763850762756</c:v>
                </c:pt>
                <c:pt idx="376">
                  <c:v>29.615585287956062</c:v>
                </c:pt>
                <c:pt idx="377">
                  <c:v>29.476235106109325</c:v>
                </c:pt>
                <c:pt idx="378">
                  <c:v>29.640279951721645</c:v>
                </c:pt>
                <c:pt idx="379">
                  <c:v>29.989108686148779</c:v>
                </c:pt>
                <c:pt idx="380">
                  <c:v>29.683927737567757</c:v>
                </c:pt>
                <c:pt idx="381">
                  <c:v>30.248810599625973</c:v>
                </c:pt>
                <c:pt idx="382">
                  <c:v>29.914087920084395</c:v>
                </c:pt>
                <c:pt idx="383">
                  <c:v>29.612569468471619</c:v>
                </c:pt>
                <c:pt idx="384">
                  <c:v>29.479828100039239</c:v>
                </c:pt>
                <c:pt idx="385">
                  <c:v>29.663524119784856</c:v>
                </c:pt>
                <c:pt idx="386">
                  <c:v>29.931348800531072</c:v>
                </c:pt>
                <c:pt idx="387">
                  <c:v>31.092185316262654</c:v>
                </c:pt>
                <c:pt idx="388">
                  <c:v>32.135897450632655</c:v>
                </c:pt>
                <c:pt idx="389">
                  <c:v>31.386118891802163</c:v>
                </c:pt>
                <c:pt idx="390">
                  <c:v>31.864999537135734</c:v>
                </c:pt>
                <c:pt idx="391">
                  <c:v>31.710932882952743</c:v>
                </c:pt>
                <c:pt idx="392">
                  <c:v>31.694687348414696</c:v>
                </c:pt>
                <c:pt idx="393">
                  <c:v>31.190658759505247</c:v>
                </c:pt>
                <c:pt idx="394">
                  <c:v>31.268767869761835</c:v>
                </c:pt>
                <c:pt idx="395">
                  <c:v>32.718863139825473</c:v>
                </c:pt>
                <c:pt idx="396">
                  <c:v>31.876549095685984</c:v>
                </c:pt>
                <c:pt idx="397">
                  <c:v>28.686939645011197</c:v>
                </c:pt>
                <c:pt idx="398">
                  <c:v>24.570644230109338</c:v>
                </c:pt>
                <c:pt idx="399">
                  <c:v>27.210143195814496</c:v>
                </c:pt>
                <c:pt idx="400">
                  <c:v>26.355351881818198</c:v>
                </c:pt>
                <c:pt idx="401">
                  <c:v>25.711574225942936</c:v>
                </c:pt>
                <c:pt idx="402">
                  <c:v>26.123768401718394</c:v>
                </c:pt>
                <c:pt idx="403">
                  <c:v>25.790852796531947</c:v>
                </c:pt>
                <c:pt idx="404">
                  <c:v>25.818823158824387</c:v>
                </c:pt>
                <c:pt idx="405">
                  <c:v>25.834697004815364</c:v>
                </c:pt>
                <c:pt idx="406">
                  <c:v>24.425987657918494</c:v>
                </c:pt>
                <c:pt idx="407">
                  <c:v>25.048710483702134</c:v>
                </c:pt>
                <c:pt idx="408">
                  <c:v>25.699982359379177</c:v>
                </c:pt>
                <c:pt idx="409">
                  <c:v>25.562490623362166</c:v>
                </c:pt>
                <c:pt idx="410">
                  <c:v>25.091339903517383</c:v>
                </c:pt>
                <c:pt idx="411">
                  <c:v>25.443574277539767</c:v>
                </c:pt>
                <c:pt idx="412">
                  <c:v>26.563098906420649</c:v>
                </c:pt>
                <c:pt idx="413">
                  <c:v>26.251442107163097</c:v>
                </c:pt>
                <c:pt idx="414">
                  <c:v>26.439468454593914</c:v>
                </c:pt>
                <c:pt idx="415">
                  <c:v>26.263345224243871</c:v>
                </c:pt>
                <c:pt idx="416">
                  <c:v>26.440773899333575</c:v>
                </c:pt>
                <c:pt idx="417">
                  <c:v>26.067316982509769</c:v>
                </c:pt>
                <c:pt idx="418">
                  <c:v>26.663524473433892</c:v>
                </c:pt>
                <c:pt idx="419">
                  <c:v>26.508306490482216</c:v>
                </c:pt>
                <c:pt idx="420">
                  <c:v>26.621692826951183</c:v>
                </c:pt>
                <c:pt idx="421">
                  <c:v>27.511144907917501</c:v>
                </c:pt>
                <c:pt idx="422">
                  <c:v>27.564263213785811</c:v>
                </c:pt>
                <c:pt idx="423">
                  <c:v>26.866811229282746</c:v>
                </c:pt>
                <c:pt idx="424">
                  <c:v>25.756884036728657</c:v>
                </c:pt>
                <c:pt idx="425">
                  <c:v>25.435369920554713</c:v>
                </c:pt>
                <c:pt idx="426">
                  <c:v>26.157329211394327</c:v>
                </c:pt>
                <c:pt idx="427">
                  <c:v>26.01998554491507</c:v>
                </c:pt>
                <c:pt idx="428">
                  <c:v>26.039799900027628</c:v>
                </c:pt>
                <c:pt idx="429">
                  <c:v>25.988141154869961</c:v>
                </c:pt>
                <c:pt idx="430">
                  <c:v>25.864707123933332</c:v>
                </c:pt>
                <c:pt idx="431">
                  <c:v>25.610036613410724</c:v>
                </c:pt>
                <c:pt idx="432">
                  <c:v>25.748927472108317</c:v>
                </c:pt>
                <c:pt idx="433">
                  <c:v>25.687417454920297</c:v>
                </c:pt>
                <c:pt idx="434">
                  <c:v>25.806971413218211</c:v>
                </c:pt>
                <c:pt idx="435">
                  <c:v>26.090697134980225</c:v>
                </c:pt>
                <c:pt idx="436">
                  <c:v>26.049693478524297</c:v>
                </c:pt>
                <c:pt idx="437">
                  <c:v>26.227980363429417</c:v>
                </c:pt>
                <c:pt idx="438">
                  <c:v>26.606402201838893</c:v>
                </c:pt>
                <c:pt idx="439">
                  <c:v>26.99279571321583</c:v>
                </c:pt>
                <c:pt idx="440">
                  <c:v>27.748760025439019</c:v>
                </c:pt>
                <c:pt idx="441">
                  <c:v>29.194908743042227</c:v>
                </c:pt>
                <c:pt idx="442">
                  <c:v>30.803969105958426</c:v>
                </c:pt>
                <c:pt idx="443">
                  <c:v>32.74097108746713</c:v>
                </c:pt>
                <c:pt idx="444">
                  <c:v>32.009553366377396</c:v>
                </c:pt>
                <c:pt idx="445">
                  <c:v>32.625354616621365</c:v>
                </c:pt>
                <c:pt idx="446">
                  <c:v>35.085021013716997</c:v>
                </c:pt>
                <c:pt idx="447">
                  <c:v>35.484009650888623</c:v>
                </c:pt>
                <c:pt idx="448">
                  <c:v>35.023003323574656</c:v>
                </c:pt>
                <c:pt idx="449">
                  <c:v>35.767807897358395</c:v>
                </c:pt>
                <c:pt idx="450">
                  <c:v>35.636169509436712</c:v>
                </c:pt>
                <c:pt idx="451">
                  <c:v>35.707264876273832</c:v>
                </c:pt>
                <c:pt idx="452">
                  <c:v>35.338120157118681</c:v>
                </c:pt>
                <c:pt idx="453">
                  <c:v>35.800954710473739</c:v>
                </c:pt>
                <c:pt idx="454">
                  <c:v>36.70526831319183</c:v>
                </c:pt>
                <c:pt idx="455">
                  <c:v>36.315532621919118</c:v>
                </c:pt>
                <c:pt idx="456">
                  <c:v>36.28064521581755</c:v>
                </c:pt>
                <c:pt idx="457">
                  <c:v>35.214299327740662</c:v>
                </c:pt>
                <c:pt idx="458">
                  <c:v>35.994366019389659</c:v>
                </c:pt>
                <c:pt idx="459">
                  <c:v>35.491694248241664</c:v>
                </c:pt>
                <c:pt idx="460">
                  <c:v>33.758281208090558</c:v>
                </c:pt>
                <c:pt idx="461">
                  <c:v>33.498576272943936</c:v>
                </c:pt>
                <c:pt idx="462">
                  <c:v>33.741358776280094</c:v>
                </c:pt>
                <c:pt idx="463">
                  <c:v>34.379890478294115</c:v>
                </c:pt>
                <c:pt idx="464">
                  <c:v>37.608941281764984</c:v>
                </c:pt>
                <c:pt idx="465">
                  <c:v>36.550092635159295</c:v>
                </c:pt>
                <c:pt idx="466">
                  <c:v>38.007745584724198</c:v>
                </c:pt>
                <c:pt idx="467">
                  <c:v>37.807773812199095</c:v>
                </c:pt>
                <c:pt idx="468">
                  <c:v>37.424828245336542</c:v>
                </c:pt>
                <c:pt idx="469">
                  <c:v>37.051410613309642</c:v>
                </c:pt>
                <c:pt idx="470">
                  <c:v>35.891997393614041</c:v>
                </c:pt>
                <c:pt idx="471">
                  <c:v>36.39443950396106</c:v>
                </c:pt>
                <c:pt idx="472">
                  <c:v>35.813441048433198</c:v>
                </c:pt>
                <c:pt idx="473">
                  <c:v>36.585795944609941</c:v>
                </c:pt>
                <c:pt idx="474">
                  <c:v>36.32109587118341</c:v>
                </c:pt>
                <c:pt idx="475">
                  <c:v>34.599398593778425</c:v>
                </c:pt>
                <c:pt idx="476">
                  <c:v>34.703181450581745</c:v>
                </c:pt>
                <c:pt idx="477">
                  <c:v>34.378288889837364</c:v>
                </c:pt>
                <c:pt idx="478">
                  <c:v>33.60207809592449</c:v>
                </c:pt>
                <c:pt idx="479">
                  <c:v>31.505539887362239</c:v>
                </c:pt>
                <c:pt idx="480">
                  <c:v>31.233578278151519</c:v>
                </c:pt>
                <c:pt idx="481">
                  <c:v>37.43827251284398</c:v>
                </c:pt>
                <c:pt idx="482">
                  <c:v>38.286971752935699</c:v>
                </c:pt>
                <c:pt idx="483">
                  <c:v>37.714334792033306</c:v>
                </c:pt>
                <c:pt idx="484">
                  <c:v>38.761519047367472</c:v>
                </c:pt>
                <c:pt idx="485">
                  <c:v>42.430133039558186</c:v>
                </c:pt>
                <c:pt idx="486">
                  <c:v>42.961294932630629</c:v>
                </c:pt>
                <c:pt idx="487">
                  <c:v>43.593447482031273</c:v>
                </c:pt>
                <c:pt idx="488">
                  <c:v>42.249897052551844</c:v>
                </c:pt>
                <c:pt idx="489">
                  <c:v>43.838145846010597</c:v>
                </c:pt>
                <c:pt idx="490">
                  <c:v>42.53743938725308</c:v>
                </c:pt>
                <c:pt idx="491">
                  <c:v>41.990666550448687</c:v>
                </c:pt>
                <c:pt idx="492">
                  <c:v>42.189082062652794</c:v>
                </c:pt>
                <c:pt idx="493">
                  <c:v>43.860531805805593</c:v>
                </c:pt>
                <c:pt idx="494">
                  <c:v>43.373353125546039</c:v>
                </c:pt>
                <c:pt idx="495">
                  <c:v>44.061733476693163</c:v>
                </c:pt>
                <c:pt idx="496">
                  <c:v>42.996856214335196</c:v>
                </c:pt>
                <c:pt idx="497">
                  <c:v>43.581492993475905</c:v>
                </c:pt>
                <c:pt idx="498">
                  <c:v>43.59680175015194</c:v>
                </c:pt>
                <c:pt idx="499">
                  <c:v>43.38971953459702</c:v>
                </c:pt>
                <c:pt idx="500">
                  <c:v>45.878906510967226</c:v>
                </c:pt>
                <c:pt idx="501">
                  <c:v>46.779494157017595</c:v>
                </c:pt>
                <c:pt idx="502">
                  <c:v>46.630954488971426</c:v>
                </c:pt>
                <c:pt idx="503">
                  <c:v>47.033246021241936</c:v>
                </c:pt>
                <c:pt idx="504">
                  <c:v>47.167283769405707</c:v>
                </c:pt>
                <c:pt idx="505">
                  <c:v>45.557189929017149</c:v>
                </c:pt>
                <c:pt idx="506">
                  <c:v>47.030904077360489</c:v>
                </c:pt>
                <c:pt idx="507">
                  <c:v>44.594270319090832</c:v>
                </c:pt>
                <c:pt idx="508">
                  <c:v>43.702016969546726</c:v>
                </c:pt>
                <c:pt idx="509">
                  <c:v>42.20266533623694</c:v>
                </c:pt>
                <c:pt idx="510">
                  <c:v>42.587034200682666</c:v>
                </c:pt>
                <c:pt idx="511">
                  <c:v>43.797338610444825</c:v>
                </c:pt>
                <c:pt idx="512">
                  <c:v>43.975426052790404</c:v>
                </c:pt>
                <c:pt idx="513">
                  <c:v>45.60165966155121</c:v>
                </c:pt>
                <c:pt idx="514">
                  <c:v>45.395070010603483</c:v>
                </c:pt>
                <c:pt idx="515">
                  <c:v>43.46309942895499</c:v>
                </c:pt>
                <c:pt idx="516">
                  <c:v>44.374348207045948</c:v>
                </c:pt>
                <c:pt idx="517">
                  <c:v>44.878379817624825</c:v>
                </c:pt>
                <c:pt idx="518">
                  <c:v>44.632998513034238</c:v>
                </c:pt>
                <c:pt idx="519">
                  <c:v>45.695415978667242</c:v>
                </c:pt>
                <c:pt idx="520">
                  <c:v>42.848407204107765</c:v>
                </c:pt>
                <c:pt idx="521">
                  <c:v>42.793484847100935</c:v>
                </c:pt>
                <c:pt idx="522">
                  <c:v>42.736208457987765</c:v>
                </c:pt>
                <c:pt idx="523">
                  <c:v>41.775452502616524</c:v>
                </c:pt>
                <c:pt idx="524">
                  <c:v>41.47251377509</c:v>
                </c:pt>
                <c:pt idx="525">
                  <c:v>42.07236563296582</c:v>
                </c:pt>
                <c:pt idx="526">
                  <c:v>41.830936925721694</c:v>
                </c:pt>
                <c:pt idx="527">
                  <c:v>42.391256772982736</c:v>
                </c:pt>
                <c:pt idx="528">
                  <c:v>41.514626455395472</c:v>
                </c:pt>
                <c:pt idx="529">
                  <c:v>41.604239797613758</c:v>
                </c:pt>
                <c:pt idx="530">
                  <c:v>41.544128903106319</c:v>
                </c:pt>
                <c:pt idx="531">
                  <c:v>42.123474400250032</c:v>
                </c:pt>
                <c:pt idx="532">
                  <c:v>40.745066781363278</c:v>
                </c:pt>
                <c:pt idx="533">
                  <c:v>40.963822453197999</c:v>
                </c:pt>
                <c:pt idx="534">
                  <c:v>41.339920479289752</c:v>
                </c:pt>
                <c:pt idx="535">
                  <c:v>42.86090260552831</c:v>
                </c:pt>
                <c:pt idx="536">
                  <c:v>42.114085471491052</c:v>
                </c:pt>
                <c:pt idx="537">
                  <c:v>41.495694485000911</c:v>
                </c:pt>
                <c:pt idx="538">
                  <c:v>42.160395519838275</c:v>
                </c:pt>
                <c:pt idx="539">
                  <c:v>39.855862492761673</c:v>
                </c:pt>
                <c:pt idx="540">
                  <c:v>42.143675552256774</c:v>
                </c:pt>
                <c:pt idx="541">
                  <c:v>40.762363924937425</c:v>
                </c:pt>
                <c:pt idx="542">
                  <c:v>41.013347763589202</c:v>
                </c:pt>
                <c:pt idx="543">
                  <c:v>40.970271108849701</c:v>
                </c:pt>
                <c:pt idx="544">
                  <c:v>40.076186511595068</c:v>
                </c:pt>
                <c:pt idx="545">
                  <c:v>40.101295170374037</c:v>
                </c:pt>
                <c:pt idx="546">
                  <c:v>38.872741729281401</c:v>
                </c:pt>
                <c:pt idx="547">
                  <c:v>39.571638163053606</c:v>
                </c:pt>
                <c:pt idx="548">
                  <c:v>40.73368644713112</c:v>
                </c:pt>
                <c:pt idx="549">
                  <c:v>43.828113261437295</c:v>
                </c:pt>
                <c:pt idx="550">
                  <c:v>46.458046520665405</c:v>
                </c:pt>
                <c:pt idx="551">
                  <c:v>46.280095062727071</c:v>
                </c:pt>
                <c:pt idx="552">
                  <c:v>47.491837879966717</c:v>
                </c:pt>
                <c:pt idx="553">
                  <c:v>46.835304940534122</c:v>
                </c:pt>
                <c:pt idx="554">
                  <c:v>47.480536113781191</c:v>
                </c:pt>
                <c:pt idx="555">
                  <c:v>46.549252384784971</c:v>
                </c:pt>
                <c:pt idx="556">
                  <c:v>47.104858127588862</c:v>
                </c:pt>
                <c:pt idx="557">
                  <c:v>47.154214212114773</c:v>
                </c:pt>
                <c:pt idx="558">
                  <c:v>48.205048877739486</c:v>
                </c:pt>
                <c:pt idx="559">
                  <c:v>47.211327420248693</c:v>
                </c:pt>
                <c:pt idx="560">
                  <c:v>46.275541116032564</c:v>
                </c:pt>
                <c:pt idx="561">
                  <c:v>46.945364207001624</c:v>
                </c:pt>
                <c:pt idx="562">
                  <c:v>47.057079453522704</c:v>
                </c:pt>
                <c:pt idx="563">
                  <c:v>47.376544747862859</c:v>
                </c:pt>
                <c:pt idx="564">
                  <c:v>47.021765964182862</c:v>
                </c:pt>
                <c:pt idx="565">
                  <c:v>48.699546510143854</c:v>
                </c:pt>
                <c:pt idx="566">
                  <c:v>46.932681448152046</c:v>
                </c:pt>
                <c:pt idx="567">
                  <c:v>46.64153100962659</c:v>
                </c:pt>
                <c:pt idx="568">
                  <c:v>46.193887360104043</c:v>
                </c:pt>
                <c:pt idx="569">
                  <c:v>46.282636449168066</c:v>
                </c:pt>
                <c:pt idx="570">
                  <c:v>46.094020837519722</c:v>
                </c:pt>
                <c:pt idx="571">
                  <c:v>46.274622469734283</c:v>
                </c:pt>
                <c:pt idx="572">
                  <c:v>45.142342557296068</c:v>
                </c:pt>
                <c:pt idx="573">
                  <c:v>45.220436557658346</c:v>
                </c:pt>
                <c:pt idx="574">
                  <c:v>45.417830680614983</c:v>
                </c:pt>
                <c:pt idx="575">
                  <c:v>45.194596608462938</c:v>
                </c:pt>
                <c:pt idx="576">
                  <c:v>45.362554766624825</c:v>
                </c:pt>
                <c:pt idx="577">
                  <c:v>45.224646012377811</c:v>
                </c:pt>
                <c:pt idx="578">
                  <c:v>45.91410819080248</c:v>
                </c:pt>
                <c:pt idx="579">
                  <c:v>45.103729192979593</c:v>
                </c:pt>
                <c:pt idx="580">
                  <c:v>45.14507129961892</c:v>
                </c:pt>
                <c:pt idx="581">
                  <c:v>44.983253566713969</c:v>
                </c:pt>
                <c:pt idx="582">
                  <c:v>45.148008549509569</c:v>
                </c:pt>
                <c:pt idx="583">
                  <c:v>46.052983941152952</c:v>
                </c:pt>
                <c:pt idx="584">
                  <c:v>45.737359434654614</c:v>
                </c:pt>
                <c:pt idx="585">
                  <c:v>45.533280950359256</c:v>
                </c:pt>
                <c:pt idx="586">
                  <c:v>45.483961127413615</c:v>
                </c:pt>
                <c:pt idx="587">
                  <c:v>45.500560218934993</c:v>
                </c:pt>
                <c:pt idx="588">
                  <c:v>45.132180031654336</c:v>
                </c:pt>
                <c:pt idx="589">
                  <c:v>44.40721398788574</c:v>
                </c:pt>
                <c:pt idx="590">
                  <c:v>41.255226728974208</c:v>
                </c:pt>
                <c:pt idx="591">
                  <c:v>40.303711629729804</c:v>
                </c:pt>
                <c:pt idx="592">
                  <c:v>40.419107504782858</c:v>
                </c:pt>
                <c:pt idx="593">
                  <c:v>40.276016256374085</c:v>
                </c:pt>
                <c:pt idx="594">
                  <c:v>40.894869587682791</c:v>
                </c:pt>
                <c:pt idx="595">
                  <c:v>40.478260469742303</c:v>
                </c:pt>
                <c:pt idx="596">
                  <c:v>40.300789488186268</c:v>
                </c:pt>
                <c:pt idx="597">
                  <c:v>40.391273126897666</c:v>
                </c:pt>
                <c:pt idx="598">
                  <c:v>42.899648931035422</c:v>
                </c:pt>
                <c:pt idx="599">
                  <c:v>42.234159190968171</c:v>
                </c:pt>
                <c:pt idx="600">
                  <c:v>40.121012824329078</c:v>
                </c:pt>
                <c:pt idx="601">
                  <c:v>39.918720261155684</c:v>
                </c:pt>
                <c:pt idx="602">
                  <c:v>39.886628078745865</c:v>
                </c:pt>
                <c:pt idx="603">
                  <c:v>39.845246688856832</c:v>
                </c:pt>
                <c:pt idx="604">
                  <c:v>40.598666594516786</c:v>
                </c:pt>
                <c:pt idx="605">
                  <c:v>40.081066820248111</c:v>
                </c:pt>
                <c:pt idx="606">
                  <c:v>38.931501852460634</c:v>
                </c:pt>
                <c:pt idx="607">
                  <c:v>39.969188392747775</c:v>
                </c:pt>
                <c:pt idx="608">
                  <c:v>40.580299711889992</c:v>
                </c:pt>
                <c:pt idx="609">
                  <c:v>41.062017885834443</c:v>
                </c:pt>
                <c:pt idx="610">
                  <c:v>41.168804473897325</c:v>
                </c:pt>
                <c:pt idx="611">
                  <c:v>41.394057151188932</c:v>
                </c:pt>
                <c:pt idx="612">
                  <c:v>42.100870866331775</c:v>
                </c:pt>
                <c:pt idx="613">
                  <c:v>41.978473334536943</c:v>
                </c:pt>
                <c:pt idx="614">
                  <c:v>41.10527585311695</c:v>
                </c:pt>
                <c:pt idx="615">
                  <c:v>41.123742455476325</c:v>
                </c:pt>
                <c:pt idx="616">
                  <c:v>40.688845024502832</c:v>
                </c:pt>
                <c:pt idx="617">
                  <c:v>40.563165749295102</c:v>
                </c:pt>
                <c:pt idx="618">
                  <c:v>40.772759133049583</c:v>
                </c:pt>
                <c:pt idx="619">
                  <c:v>41.807568859928942</c:v>
                </c:pt>
                <c:pt idx="620">
                  <c:v>41.637646491318712</c:v>
                </c:pt>
                <c:pt idx="621">
                  <c:v>42.595459153460467</c:v>
                </c:pt>
                <c:pt idx="622">
                  <c:v>42.439491748528617</c:v>
                </c:pt>
                <c:pt idx="623">
                  <c:v>43.011049903822908</c:v>
                </c:pt>
                <c:pt idx="624">
                  <c:v>42.417728291314837</c:v>
                </c:pt>
                <c:pt idx="625">
                  <c:v>43.238801661089184</c:v>
                </c:pt>
                <c:pt idx="626">
                  <c:v>42.677294220384788</c:v>
                </c:pt>
                <c:pt idx="627">
                  <c:v>42.379214649825315</c:v>
                </c:pt>
                <c:pt idx="628">
                  <c:v>41.578233647316871</c:v>
                </c:pt>
                <c:pt idx="629">
                  <c:v>41.397952332174775</c:v>
                </c:pt>
                <c:pt idx="630">
                  <c:v>41.561299127281515</c:v>
                </c:pt>
                <c:pt idx="631">
                  <c:v>44.1251412245079</c:v>
                </c:pt>
                <c:pt idx="632">
                  <c:v>43.964668221139519</c:v>
                </c:pt>
                <c:pt idx="633">
                  <c:v>43.829433816071315</c:v>
                </c:pt>
                <c:pt idx="634">
                  <c:v>44.435105782131593</c:v>
                </c:pt>
                <c:pt idx="635">
                  <c:v>45.925273974127983</c:v>
                </c:pt>
                <c:pt idx="636">
                  <c:v>51.190815549805968</c:v>
                </c:pt>
                <c:pt idx="637">
                  <c:v>52.452231748521776</c:v>
                </c:pt>
                <c:pt idx="638">
                  <c:v>53.382548481414524</c:v>
                </c:pt>
                <c:pt idx="639">
                  <c:v>52.846953514613304</c:v>
                </c:pt>
                <c:pt idx="640">
                  <c:v>52.465032358667656</c:v>
                </c:pt>
                <c:pt idx="641">
                  <c:v>53.381841364353477</c:v>
                </c:pt>
                <c:pt idx="642">
                  <c:v>53.637775014696615</c:v>
                </c:pt>
                <c:pt idx="643">
                  <c:v>54.828298310804264</c:v>
                </c:pt>
                <c:pt idx="644">
                  <c:v>54.05623049178913</c:v>
                </c:pt>
                <c:pt idx="645">
                  <c:v>53.737635493942101</c:v>
                </c:pt>
                <c:pt idx="646">
                  <c:v>54.209602117135972</c:v>
                </c:pt>
                <c:pt idx="647">
                  <c:v>54.838058928110321</c:v>
                </c:pt>
                <c:pt idx="648">
                  <c:v>55.165622814816913</c:v>
                </c:pt>
                <c:pt idx="649">
                  <c:v>56.771374237748205</c:v>
                </c:pt>
                <c:pt idx="650">
                  <c:v>57.731939817115368</c:v>
                </c:pt>
                <c:pt idx="651">
                  <c:v>56.476216808732261</c:v>
                </c:pt>
                <c:pt idx="652">
                  <c:v>54.983616016582914</c:v>
                </c:pt>
                <c:pt idx="653">
                  <c:v>58.608600352944073</c:v>
                </c:pt>
                <c:pt idx="654">
                  <c:v>55.93843401247338</c:v>
                </c:pt>
                <c:pt idx="655">
                  <c:v>56.622160695646237</c:v>
                </c:pt>
                <c:pt idx="656">
                  <c:v>57.984114269332743</c:v>
                </c:pt>
                <c:pt idx="657">
                  <c:v>55.410907419797162</c:v>
                </c:pt>
                <c:pt idx="658">
                  <c:v>57.915082835770939</c:v>
                </c:pt>
                <c:pt idx="659">
                  <c:v>58.360583983971573</c:v>
                </c:pt>
                <c:pt idx="660">
                  <c:v>57.63941642157846</c:v>
                </c:pt>
                <c:pt idx="661">
                  <c:v>58.532020306436458</c:v>
                </c:pt>
                <c:pt idx="662">
                  <c:v>58.57442308557296</c:v>
                </c:pt>
                <c:pt idx="663">
                  <c:v>58.348925637586078</c:v>
                </c:pt>
                <c:pt idx="664">
                  <c:v>59.858992796080486</c:v>
                </c:pt>
                <c:pt idx="665">
                  <c:v>64.951345369629649</c:v>
                </c:pt>
                <c:pt idx="666">
                  <c:v>68.2013044437155</c:v>
                </c:pt>
                <c:pt idx="667">
                  <c:v>67.684227452295445</c:v>
                </c:pt>
                <c:pt idx="668">
                  <c:v>66.982139931381838</c:v>
                </c:pt>
                <c:pt idx="669">
                  <c:v>68.334290582843167</c:v>
                </c:pt>
                <c:pt idx="670">
                  <c:v>63.812199784856894</c:v>
                </c:pt>
                <c:pt idx="671">
                  <c:v>64.131526073120369</c:v>
                </c:pt>
                <c:pt idx="672">
                  <c:v>66.360288912152413</c:v>
                </c:pt>
                <c:pt idx="673">
                  <c:v>66.566422261620431</c:v>
                </c:pt>
                <c:pt idx="674">
                  <c:v>64.873459878382377</c:v>
                </c:pt>
                <c:pt idx="675">
                  <c:v>65.946873903022762</c:v>
                </c:pt>
                <c:pt idx="676">
                  <c:v>65.400696372227571</c:v>
                </c:pt>
                <c:pt idx="677">
                  <c:v>67.538489051279882</c:v>
                </c:pt>
                <c:pt idx="678">
                  <c:v>67.874079005645143</c:v>
                </c:pt>
                <c:pt idx="679">
                  <c:v>68.073280202956909</c:v>
                </c:pt>
                <c:pt idx="680">
                  <c:v>65.787301414388935</c:v>
                </c:pt>
                <c:pt idx="681">
                  <c:v>67.214515138380975</c:v>
                </c:pt>
                <c:pt idx="682">
                  <c:v>65.953552219475455</c:v>
                </c:pt>
                <c:pt idx="683">
                  <c:v>65.135932839101542</c:v>
                </c:pt>
                <c:pt idx="684">
                  <c:v>69.558688960813186</c:v>
                </c:pt>
                <c:pt idx="685">
                  <c:v>66.294430432621084</c:v>
                </c:pt>
                <c:pt idx="686">
                  <c:v>68.354899686524462</c:v>
                </c:pt>
                <c:pt idx="687">
                  <c:v>68.328240812310526</c:v>
                </c:pt>
                <c:pt idx="688">
                  <c:v>72.672470807082775</c:v>
                </c:pt>
                <c:pt idx="689">
                  <c:v>71.387103324789919</c:v>
                </c:pt>
                <c:pt idx="690">
                  <c:v>72.142206407075463</c:v>
                </c:pt>
                <c:pt idx="691">
                  <c:v>71.741187079633761</c:v>
                </c:pt>
                <c:pt idx="692">
                  <c:v>66.302154314771045</c:v>
                </c:pt>
                <c:pt idx="693">
                  <c:v>66.76906233998551</c:v>
                </c:pt>
                <c:pt idx="694">
                  <c:v>66.13116522877759</c:v>
                </c:pt>
                <c:pt idx="695">
                  <c:v>63.840399809497519</c:v>
                </c:pt>
                <c:pt idx="696">
                  <c:v>64.391738681221312</c:v>
                </c:pt>
                <c:pt idx="697">
                  <c:v>61.125552205708331</c:v>
                </c:pt>
                <c:pt idx="698">
                  <c:v>61.648787752401873</c:v>
                </c:pt>
                <c:pt idx="699">
                  <c:v>62.006999372249147</c:v>
                </c:pt>
                <c:pt idx="700">
                  <c:v>61.78533969043464</c:v>
                </c:pt>
                <c:pt idx="701">
                  <c:v>64.698802250534641</c:v>
                </c:pt>
                <c:pt idx="702">
                  <c:v>66.975304477288745</c:v>
                </c:pt>
                <c:pt idx="703">
                  <c:v>66.456009438169588</c:v>
                </c:pt>
                <c:pt idx="704">
                  <c:v>65.883541701585301</c:v>
                </c:pt>
                <c:pt idx="705">
                  <c:v>66.646568108580311</c:v>
                </c:pt>
                <c:pt idx="706">
                  <c:v>66.816892383979052</c:v>
                </c:pt>
                <c:pt idx="707">
                  <c:v>66.00122512737579</c:v>
                </c:pt>
                <c:pt idx="708">
                  <c:v>66.660335714829657</c:v>
                </c:pt>
                <c:pt idx="709">
                  <c:v>68.568877792655343</c:v>
                </c:pt>
                <c:pt idx="710">
                  <c:v>70.090301112026495</c:v>
                </c:pt>
                <c:pt idx="711">
                  <c:v>72.945852693754446</c:v>
                </c:pt>
                <c:pt idx="712">
                  <c:v>77.295050630234599</c:v>
                </c:pt>
                <c:pt idx="713">
                  <c:v>76.961195225516718</c:v>
                </c:pt>
                <c:pt idx="714">
                  <c:v>80.185939876204984</c:v>
                </c:pt>
                <c:pt idx="715">
                  <c:v>80.359008003820875</c:v>
                </c:pt>
                <c:pt idx="716">
                  <c:v>80.701941083686364</c:v>
                </c:pt>
                <c:pt idx="717">
                  <c:v>80.894832631423071</c:v>
                </c:pt>
                <c:pt idx="718">
                  <c:v>80.205255623371514</c:v>
                </c:pt>
                <c:pt idx="719">
                  <c:v>79.378733833959771</c:v>
                </c:pt>
                <c:pt idx="720">
                  <c:v>78.492155544731816</c:v>
                </c:pt>
                <c:pt idx="721">
                  <c:v>84.356720988258843</c:v>
                </c:pt>
                <c:pt idx="722">
                  <c:v>88.322130259502543</c:v>
                </c:pt>
                <c:pt idx="723">
                  <c:v>96.707019953931024</c:v>
                </c:pt>
                <c:pt idx="724">
                  <c:v>94.68575634868391</c:v>
                </c:pt>
                <c:pt idx="725">
                  <c:v>96.607757803911369</c:v>
                </c:pt>
                <c:pt idx="726">
                  <c:v>105.72039063423648</c:v>
                </c:pt>
                <c:pt idx="727">
                  <c:v>98.712817664861745</c:v>
                </c:pt>
                <c:pt idx="728">
                  <c:v>102.28003607226636</c:v>
                </c:pt>
                <c:pt idx="729">
                  <c:v>103.54669217995736</c:v>
                </c:pt>
                <c:pt idx="730">
                  <c:v>105.67347923499402</c:v>
                </c:pt>
                <c:pt idx="731">
                  <c:v>111.58965809554294</c:v>
                </c:pt>
                <c:pt idx="732">
                  <c:v>110.59540479019525</c:v>
                </c:pt>
                <c:pt idx="733">
                  <c:v>113.07433556298278</c:v>
                </c:pt>
                <c:pt idx="734">
                  <c:v>110.46435892797554</c:v>
                </c:pt>
                <c:pt idx="735">
                  <c:v>107.38108024815557</c:v>
                </c:pt>
                <c:pt idx="736">
                  <c:v>104.51075731822289</c:v>
                </c:pt>
                <c:pt idx="737">
                  <c:v>95.791051750583549</c:v>
                </c:pt>
                <c:pt idx="738">
                  <c:v>105.07560681814195</c:v>
                </c:pt>
                <c:pt idx="739">
                  <c:v>101.32787030377821</c:v>
                </c:pt>
                <c:pt idx="740">
                  <c:v>98.678099845121594</c:v>
                </c:pt>
                <c:pt idx="741">
                  <c:v>108.23983467577436</c:v>
                </c:pt>
                <c:pt idx="742">
                  <c:v>108.28474971078764</c:v>
                </c:pt>
                <c:pt idx="743">
                  <c:v>107.46086903064385</c:v>
                </c:pt>
                <c:pt idx="744">
                  <c:v>109.45614558260672</c:v>
                </c:pt>
                <c:pt idx="745">
                  <c:v>107.84273192391387</c:v>
                </c:pt>
                <c:pt idx="746">
                  <c:v>101.25914395671344</c:v>
                </c:pt>
                <c:pt idx="747">
                  <c:v>102.08510174448746</c:v>
                </c:pt>
                <c:pt idx="748">
                  <c:v>105.99645593354801</c:v>
                </c:pt>
                <c:pt idx="749">
                  <c:v>104.95797464314494</c:v>
                </c:pt>
                <c:pt idx="750">
                  <c:v>110.82759264131252</c:v>
                </c:pt>
                <c:pt idx="751">
                  <c:v>106.97145392975926</c:v>
                </c:pt>
                <c:pt idx="752">
                  <c:v>109.2131322101113</c:v>
                </c:pt>
                <c:pt idx="753">
                  <c:v>108.39733803410905</c:v>
                </c:pt>
                <c:pt idx="754">
                  <c:v>103.96502678253694</c:v>
                </c:pt>
                <c:pt idx="755">
                  <c:v>98.132638134352376</c:v>
                </c:pt>
                <c:pt idx="756">
                  <c:v>98.729317035103335</c:v>
                </c:pt>
                <c:pt idx="757">
                  <c:v>94.80691491556081</c:v>
                </c:pt>
                <c:pt idx="758">
                  <c:v>98.266536874892296</c:v>
                </c:pt>
                <c:pt idx="759">
                  <c:v>98.778373957337138</c:v>
                </c:pt>
                <c:pt idx="760">
                  <c:v>103.41084131564678</c:v>
                </c:pt>
                <c:pt idx="761">
                  <c:v>102.7449194490024</c:v>
                </c:pt>
                <c:pt idx="762">
                  <c:v>99.448816530765171</c:v>
                </c:pt>
                <c:pt idx="763">
                  <c:v>99.76569510898139</c:v>
                </c:pt>
                <c:pt idx="764">
                  <c:v>98.641834107529277</c:v>
                </c:pt>
                <c:pt idx="765">
                  <c:v>98.77458454096994</c:v>
                </c:pt>
                <c:pt idx="766">
                  <c:v>93.816964742873495</c:v>
                </c:pt>
                <c:pt idx="767">
                  <c:v>90.130243748645569</c:v>
                </c:pt>
                <c:pt idx="768">
                  <c:v>91.475407853259441</c:v>
                </c:pt>
                <c:pt idx="769">
                  <c:v>97.302762078367152</c:v>
                </c:pt>
                <c:pt idx="770">
                  <c:v>97.723774050247783</c:v>
                </c:pt>
                <c:pt idx="771">
                  <c:v>96.444039318710338</c:v>
                </c:pt>
                <c:pt idx="772">
                  <c:v>94.669601468870141</c:v>
                </c:pt>
                <c:pt idx="773">
                  <c:v>97.550506480072329</c:v>
                </c:pt>
                <c:pt idx="774">
                  <c:v>94.058206095782921</c:v>
                </c:pt>
                <c:pt idx="775">
                  <c:v>97.320730074327656</c:v>
                </c:pt>
                <c:pt idx="776">
                  <c:v>95.234091489148113</c:v>
                </c:pt>
                <c:pt idx="777">
                  <c:v>102.52865077046461</c:v>
                </c:pt>
                <c:pt idx="778">
                  <c:v>100.92589703390684</c:v>
                </c:pt>
                <c:pt idx="779">
                  <c:v>103.74224296697851</c:v>
                </c:pt>
                <c:pt idx="780">
                  <c:v>110.54420234651725</c:v>
                </c:pt>
                <c:pt idx="781">
                  <c:v>108.51480388577622</c:v>
                </c:pt>
                <c:pt idx="782">
                  <c:v>106.94564722202186</c:v>
                </c:pt>
                <c:pt idx="783">
                  <c:v>105.10019559506058</c:v>
                </c:pt>
                <c:pt idx="784">
                  <c:v>106.02315711422824</c:v>
                </c:pt>
                <c:pt idx="785">
                  <c:v>105.66748385915254</c:v>
                </c:pt>
                <c:pt idx="786">
                  <c:v>104.55640533628257</c:v>
                </c:pt>
                <c:pt idx="787">
                  <c:v>105.77388969366008</c:v>
                </c:pt>
                <c:pt idx="788">
                  <c:v>104.42229506495823</c:v>
                </c:pt>
                <c:pt idx="789">
                  <c:v>106.45432858853397</c:v>
                </c:pt>
                <c:pt idx="790">
                  <c:v>109.18200702225765</c:v>
                </c:pt>
                <c:pt idx="791">
                  <c:v>109.97889642443735</c:v>
                </c:pt>
                <c:pt idx="792">
                  <c:v>109.47504310473205</c:v>
                </c:pt>
                <c:pt idx="793">
                  <c:v>107.28641664887944</c:v>
                </c:pt>
                <c:pt idx="794">
                  <c:v>107.54896817764519</c:v>
                </c:pt>
                <c:pt idx="795">
                  <c:v>104.17569897035226</c:v>
                </c:pt>
                <c:pt idx="796">
                  <c:v>105.58233985224329</c:v>
                </c:pt>
                <c:pt idx="797">
                  <c:v>103.28508347239239</c:v>
                </c:pt>
                <c:pt idx="798">
                  <c:v>102.13195270569982</c:v>
                </c:pt>
                <c:pt idx="799">
                  <c:v>102.87337279312146</c:v>
                </c:pt>
                <c:pt idx="800">
                  <c:v>100.7853562384945</c:v>
                </c:pt>
                <c:pt idx="801">
                  <c:v>100.30249277757302</c:v>
                </c:pt>
                <c:pt idx="802">
                  <c:v>99.1692398256925</c:v>
                </c:pt>
                <c:pt idx="803">
                  <c:v>93.260839240437519</c:v>
                </c:pt>
                <c:pt idx="804">
                  <c:v>95.623754655713043</c:v>
                </c:pt>
                <c:pt idx="805">
                  <c:v>94.086829180445179</c:v>
                </c:pt>
                <c:pt idx="806">
                  <c:v>95.314563694972122</c:v>
                </c:pt>
                <c:pt idx="807">
                  <c:v>93.326939467447559</c:v>
                </c:pt>
                <c:pt idx="808">
                  <c:v>97.244192332739189</c:v>
                </c:pt>
                <c:pt idx="809">
                  <c:v>95.970906256853468</c:v>
                </c:pt>
                <c:pt idx="810">
                  <c:v>93.10071677238308</c:v>
                </c:pt>
                <c:pt idx="811">
                  <c:v>87.66767334002293</c:v>
                </c:pt>
                <c:pt idx="812">
                  <c:v>87.733773567032941</c:v>
                </c:pt>
                <c:pt idx="813">
                  <c:v>89.751513681388488</c:v>
                </c:pt>
                <c:pt idx="814">
                  <c:v>89.338829962675277</c:v>
                </c:pt>
                <c:pt idx="815">
                  <c:v>88.723693523026014</c:v>
                </c:pt>
                <c:pt idx="816">
                  <c:v>89.581691034058039</c:v>
                </c:pt>
                <c:pt idx="817">
                  <c:v>100.36669527550363</c:v>
                </c:pt>
                <c:pt idx="818">
                  <c:v>100.71790221693969</c:v>
                </c:pt>
                <c:pt idx="819">
                  <c:v>99.20419673483245</c:v>
                </c:pt>
                <c:pt idx="820">
                  <c:v>98.980276698852521</c:v>
                </c:pt>
                <c:pt idx="821">
                  <c:v>103.21353784741444</c:v>
                </c:pt>
                <c:pt idx="822">
                  <c:v>104.56747744166718</c:v>
                </c:pt>
                <c:pt idx="823">
                  <c:v>102.00288290079119</c:v>
                </c:pt>
                <c:pt idx="824">
                  <c:v>101.14335632755738</c:v>
                </c:pt>
                <c:pt idx="825">
                  <c:v>101.77011485201186</c:v>
                </c:pt>
                <c:pt idx="826">
                  <c:v>105.07311970416389</c:v>
                </c:pt>
                <c:pt idx="827">
                  <c:v>103.38335445140609</c:v>
                </c:pt>
                <c:pt idx="828">
                  <c:v>102.42579864663733</c:v>
                </c:pt>
                <c:pt idx="829">
                  <c:v>99.978500733110465</c:v>
                </c:pt>
                <c:pt idx="830">
                  <c:v>101.1207165305117</c:v>
                </c:pt>
                <c:pt idx="831">
                  <c:v>95.021007852865822</c:v>
                </c:pt>
                <c:pt idx="832">
                  <c:v>83.535245710148857</c:v>
                </c:pt>
                <c:pt idx="833">
                  <c:v>86.695944998999764</c:v>
                </c:pt>
                <c:pt idx="834">
                  <c:v>85.138144496122138</c:v>
                </c:pt>
                <c:pt idx="835">
                  <c:v>95.477538801531892</c:v>
                </c:pt>
                <c:pt idx="836">
                  <c:v>94.193331713015979</c:v>
                </c:pt>
                <c:pt idx="837">
                  <c:v>91.832936530948288</c:v>
                </c:pt>
                <c:pt idx="838">
                  <c:v>93.774743274732828</c:v>
                </c:pt>
                <c:pt idx="839">
                  <c:v>90.877937222514831</c:v>
                </c:pt>
                <c:pt idx="840">
                  <c:v>89.056624236559642</c:v>
                </c:pt>
                <c:pt idx="841">
                  <c:v>91.120592807999202</c:v>
                </c:pt>
              </c:numCache>
            </c:numRef>
          </c:val>
          <c:smooth val="0"/>
          <c:extLst>
            <c:ext xmlns:c16="http://schemas.microsoft.com/office/drawing/2014/chart" uri="{C3380CC4-5D6E-409C-BE32-E72D297353CC}">
              <c16:uniqueId val="{00000000-8DB9-4B34-9837-3BE194A99157}"/>
            </c:ext>
          </c:extLst>
        </c:ser>
        <c:ser>
          <c:idx val="1"/>
          <c:order val="1"/>
          <c:tx>
            <c:strRef>
              <c:f>'BTC(Daily)'!$H$1</c:f>
              <c:strCache>
                <c:ptCount val="1"/>
                <c:pt idx="0">
                  <c:v>Coin Index</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'BTC(Daily)'!$H$2:$H$10000</c:f>
              <c:numCache>
                <c:formatCode>0.00</c:formatCode>
                <c:ptCount val="9999"/>
                <c:pt idx="0" formatCode="General">
                  <c:v>100</c:v>
                </c:pt>
                <c:pt idx="1">
                  <c:v>98.315462709624299</c:v>
                </c:pt>
                <c:pt idx="2">
                  <c:v>104.17935940105814</c:v>
                </c:pt>
                <c:pt idx="3">
                  <c:v>101.43779731155661</c:v>
                </c:pt>
                <c:pt idx="4">
                  <c:v>97.727552082757271</c:v>
                </c:pt>
                <c:pt idx="5">
                  <c:v>95.016453621958263</c:v>
                </c:pt>
                <c:pt idx="6">
                  <c:v>89.390158673663223</c:v>
                </c:pt>
                <c:pt idx="7">
                  <c:v>88.826613527557626</c:v>
                </c:pt>
                <c:pt idx="8">
                  <c:v>92.76837149009495</c:v>
                </c:pt>
                <c:pt idx="9">
                  <c:v>91.994639003273534</c:v>
                </c:pt>
                <c:pt idx="10">
                  <c:v>90.791394208576179</c:v>
                </c:pt>
                <c:pt idx="11">
                  <c:v>89.792247440575863</c:v>
                </c:pt>
                <c:pt idx="12">
                  <c:v>90.666509049185152</c:v>
                </c:pt>
                <c:pt idx="13">
                  <c:v>89.62166196424289</c:v>
                </c:pt>
                <c:pt idx="14">
                  <c:v>85.494091889527496</c:v>
                </c:pt>
                <c:pt idx="15">
                  <c:v>83.160716714879712</c:v>
                </c:pt>
                <c:pt idx="16">
                  <c:v>78.213723279559289</c:v>
                </c:pt>
                <c:pt idx="17">
                  <c:v>80.327772877810943</c:v>
                </c:pt>
                <c:pt idx="18">
                  <c:v>89.390158673663223</c:v>
                </c:pt>
                <c:pt idx="19">
                  <c:v>92.299257013218167</c:v>
                </c:pt>
                <c:pt idx="20">
                  <c:v>86.392709231121941</c:v>
                </c:pt>
                <c:pt idx="21">
                  <c:v>80.754236264025337</c:v>
                </c:pt>
                <c:pt idx="22">
                  <c:v>78.704153706299977</c:v>
                </c:pt>
                <c:pt idx="23">
                  <c:v>75.618376311741116</c:v>
                </c:pt>
                <c:pt idx="24">
                  <c:v>72.803704376762838</c:v>
                </c:pt>
                <c:pt idx="25">
                  <c:v>68.478129549403349</c:v>
                </c:pt>
                <c:pt idx="26">
                  <c:v>71.097841693364941</c:v>
                </c:pt>
                <c:pt idx="27">
                  <c:v>68.341052358782306</c:v>
                </c:pt>
                <c:pt idx="28">
                  <c:v>68.630438554375658</c:v>
                </c:pt>
                <c:pt idx="29">
                  <c:v>73.842453009146027</c:v>
                </c:pt>
                <c:pt idx="30">
                  <c:v>73.571342980295327</c:v>
                </c:pt>
                <c:pt idx="31">
                  <c:v>75.268062858742766</c:v>
                </c:pt>
                <c:pt idx="32">
                  <c:v>72.054341939973057</c:v>
                </c:pt>
                <c:pt idx="33">
                  <c:v>72.782378983740671</c:v>
                </c:pt>
                <c:pt idx="34">
                  <c:v>73.254537813008852</c:v>
                </c:pt>
                <c:pt idx="35">
                  <c:v>71.177045422130661</c:v>
                </c:pt>
                <c:pt idx="36">
                  <c:v>69.693552362902281</c:v>
                </c:pt>
                <c:pt idx="37">
                  <c:v>70.503837487826985</c:v>
                </c:pt>
                <c:pt idx="38">
                  <c:v>67.217011292850657</c:v>
                </c:pt>
                <c:pt idx="39">
                  <c:v>68.331914123101981</c:v>
                </c:pt>
                <c:pt idx="40">
                  <c:v>67.579507333920773</c:v>
                </c:pt>
                <c:pt idx="41">
                  <c:v>68.210064177562046</c:v>
                </c:pt>
                <c:pt idx="42">
                  <c:v>72.834168005465386</c:v>
                </c:pt>
                <c:pt idx="43">
                  <c:v>70.735350221565</c:v>
                </c:pt>
                <c:pt idx="44">
                  <c:v>69.468138081723367</c:v>
                </c:pt>
                <c:pt idx="45">
                  <c:v>70.263191392296818</c:v>
                </c:pt>
                <c:pt idx="46">
                  <c:v>69.845861367874591</c:v>
                </c:pt>
                <c:pt idx="47">
                  <c:v>67.807970841379245</c:v>
                </c:pt>
                <c:pt idx="48">
                  <c:v>67.768368976996385</c:v>
                </c:pt>
                <c:pt idx="49">
                  <c:v>68.846714904492259</c:v>
                </c:pt>
                <c:pt idx="50">
                  <c:v>70.040816894239128</c:v>
                </c:pt>
                <c:pt idx="51">
                  <c:v>68.398925820637658</c:v>
                </c:pt>
                <c:pt idx="52">
                  <c:v>75.146217482472949</c:v>
                </c:pt>
                <c:pt idx="53">
                  <c:v>77.64712890717415</c:v>
                </c:pt>
                <c:pt idx="54">
                  <c:v>77.159742832824861</c:v>
                </c:pt>
                <c:pt idx="55">
                  <c:v>73.546972930263721</c:v>
                </c:pt>
                <c:pt idx="56">
                  <c:v>73.327647658485589</c:v>
                </c:pt>
                <c:pt idx="57">
                  <c:v>71.710126939533708</c:v>
                </c:pt>
                <c:pt idx="58">
                  <c:v>76.754600270362488</c:v>
                </c:pt>
                <c:pt idx="59">
                  <c:v>74.415131517043775</c:v>
                </c:pt>
                <c:pt idx="60">
                  <c:v>77.336421887828749</c:v>
                </c:pt>
                <c:pt idx="61">
                  <c:v>75.444741913746611</c:v>
                </c:pt>
                <c:pt idx="62">
                  <c:v>74.116607390388097</c:v>
                </c:pt>
                <c:pt idx="63">
                  <c:v>70.043865815900645</c:v>
                </c:pt>
                <c:pt idx="64">
                  <c:v>68.426345096948779</c:v>
                </c:pt>
                <c:pt idx="65">
                  <c:v>68.542096894547626</c:v>
                </c:pt>
                <c:pt idx="66">
                  <c:v>67.201779478499375</c:v>
                </c:pt>
                <c:pt idx="67">
                  <c:v>68.526869649466505</c:v>
                </c:pt>
                <c:pt idx="68">
                  <c:v>70.327158432823055</c:v>
                </c:pt>
                <c:pt idx="69">
                  <c:v>68.868040297514426</c:v>
                </c:pt>
                <c:pt idx="70">
                  <c:v>68.514682187506637</c:v>
                </c:pt>
                <c:pt idx="71">
                  <c:v>74.768489627051565</c:v>
                </c:pt>
                <c:pt idx="72">
                  <c:v>71.609602387015968</c:v>
                </c:pt>
                <c:pt idx="73">
                  <c:v>73.641403904110518</c:v>
                </c:pt>
                <c:pt idx="74">
                  <c:v>71.822834080123158</c:v>
                </c:pt>
                <c:pt idx="75">
                  <c:v>72.066529401932883</c:v>
                </c:pt>
                <c:pt idx="76">
                  <c:v>71.707077713254151</c:v>
                </c:pt>
                <c:pt idx="77">
                  <c:v>70.116971396725248</c:v>
                </c:pt>
                <c:pt idx="78">
                  <c:v>74.436457214683955</c:v>
                </c:pt>
                <c:pt idx="79">
                  <c:v>77.829901540848937</c:v>
                </c:pt>
                <c:pt idx="80">
                  <c:v>78.670650294476189</c:v>
                </c:pt>
                <c:pt idx="81">
                  <c:v>85.436213553783986</c:v>
                </c:pt>
                <c:pt idx="82">
                  <c:v>82.146342701798261</c:v>
                </c:pt>
                <c:pt idx="83">
                  <c:v>84.805652140872567</c:v>
                </c:pt>
                <c:pt idx="84">
                  <c:v>78.13451955079357</c:v>
                </c:pt>
                <c:pt idx="85">
                  <c:v>79.581455098030489</c:v>
                </c:pt>
                <c:pt idx="86">
                  <c:v>78.235039534041164</c:v>
                </c:pt>
                <c:pt idx="87">
                  <c:v>76.3981978079633</c:v>
                </c:pt>
                <c:pt idx="88">
                  <c:v>74.445595145746282</c:v>
                </c:pt>
                <c:pt idx="89">
                  <c:v>75.618376311741116</c:v>
                </c:pt>
                <c:pt idx="90">
                  <c:v>78.384308451274237</c:v>
                </c:pt>
                <c:pt idx="91">
                  <c:v>77.982210545821275</c:v>
                </c:pt>
                <c:pt idx="92">
                  <c:v>78.98135731382159</c:v>
                </c:pt>
                <c:pt idx="93">
                  <c:v>78.216763062680513</c:v>
                </c:pt>
                <c:pt idx="94">
                  <c:v>75.709758059308385</c:v>
                </c:pt>
                <c:pt idx="95">
                  <c:v>78.932617213758434</c:v>
                </c:pt>
                <c:pt idx="96">
                  <c:v>80.010967710524454</c:v>
                </c:pt>
                <c:pt idx="97">
                  <c:v>78.896064575655117</c:v>
                </c:pt>
                <c:pt idx="98">
                  <c:v>80.997927016564901</c:v>
                </c:pt>
                <c:pt idx="99">
                  <c:v>81.692455774620626</c:v>
                </c:pt>
                <c:pt idx="100">
                  <c:v>84.817839298214437</c:v>
                </c:pt>
                <c:pt idx="101">
                  <c:v>81.275130624086543</c:v>
                </c:pt>
                <c:pt idx="102">
                  <c:v>78.652373823115553</c:v>
                </c:pt>
                <c:pt idx="103">
                  <c:v>78.110154070032138</c:v>
                </c:pt>
                <c:pt idx="104">
                  <c:v>75.642746361772708</c:v>
                </c:pt>
                <c:pt idx="105">
                  <c:v>73.973436316478114</c:v>
                </c:pt>
                <c:pt idx="106">
                  <c:v>74.022176416541285</c:v>
                </c:pt>
                <c:pt idx="107">
                  <c:v>75.261973849341942</c:v>
                </c:pt>
                <c:pt idx="108">
                  <c:v>74.086148330955723</c:v>
                </c:pt>
                <c:pt idx="109">
                  <c:v>74.689290467556006</c:v>
                </c:pt>
                <c:pt idx="110">
                  <c:v>72.051297587581615</c:v>
                </c:pt>
                <c:pt idx="111">
                  <c:v>72.639212783718804</c:v>
                </c:pt>
                <c:pt idx="112">
                  <c:v>73.671867532813053</c:v>
                </c:pt>
                <c:pt idx="113">
                  <c:v>72.346777361845923</c:v>
                </c:pt>
                <c:pt idx="114">
                  <c:v>70.616549197686581</c:v>
                </c:pt>
                <c:pt idx="115">
                  <c:v>70.744488152627284</c:v>
                </c:pt>
                <c:pt idx="116">
                  <c:v>70.013402187198125</c:v>
                </c:pt>
                <c:pt idx="117">
                  <c:v>68.624344975704716</c:v>
                </c:pt>
                <c:pt idx="118">
                  <c:v>69.294503683728834</c:v>
                </c:pt>
                <c:pt idx="119">
                  <c:v>70.412451170989542</c:v>
                </c:pt>
                <c:pt idx="120">
                  <c:v>69.851955251163488</c:v>
                </c:pt>
                <c:pt idx="121">
                  <c:v>73.135736789130419</c:v>
                </c:pt>
                <c:pt idx="122">
                  <c:v>76.270258853022582</c:v>
                </c:pt>
                <c:pt idx="123">
                  <c:v>76.638843903493481</c:v>
                </c:pt>
                <c:pt idx="124">
                  <c:v>75.587912683038581</c:v>
                </c:pt>
                <c:pt idx="125">
                  <c:v>78.13451955079357</c:v>
                </c:pt>
                <c:pt idx="126">
                  <c:v>75.95040902872671</c:v>
                </c:pt>
                <c:pt idx="127">
                  <c:v>75.17363218951391</c:v>
                </c:pt>
                <c:pt idx="128">
                  <c:v>79.200682585599722</c:v>
                </c:pt>
                <c:pt idx="129">
                  <c:v>85.47885520128807</c:v>
                </c:pt>
                <c:pt idx="130">
                  <c:v>89.356645818681116</c:v>
                </c:pt>
                <c:pt idx="131">
                  <c:v>93.100403902462503</c:v>
                </c:pt>
                <c:pt idx="132">
                  <c:v>95.866331168107479</c:v>
                </c:pt>
                <c:pt idx="133">
                  <c:v>91.388452209663853</c:v>
                </c:pt>
                <c:pt idx="134">
                  <c:v>91.641280893265744</c:v>
                </c:pt>
                <c:pt idx="135">
                  <c:v>99.165349698931863</c:v>
                </c:pt>
                <c:pt idx="136">
                  <c:v>97.322404951024751</c:v>
                </c:pt>
                <c:pt idx="137">
                  <c:v>94.940299119472087</c:v>
                </c:pt>
                <c:pt idx="138">
                  <c:v>97.212747036714831</c:v>
                </c:pt>
                <c:pt idx="139">
                  <c:v>97.301088696542848</c:v>
                </c:pt>
                <c:pt idx="140">
                  <c:v>100.8255120653878</c:v>
                </c:pt>
                <c:pt idx="141">
                  <c:v>102.45522024629955</c:v>
                </c:pt>
                <c:pt idx="142">
                  <c:v>104.90435178781632</c:v>
                </c:pt>
                <c:pt idx="143">
                  <c:v>104.92567718083853</c:v>
                </c:pt>
                <c:pt idx="144">
                  <c:v>102.67149659641615</c:v>
                </c:pt>
                <c:pt idx="145">
                  <c:v>107.81041003963205</c:v>
                </c:pt>
                <c:pt idx="146">
                  <c:v>108.86743514337589</c:v>
                </c:pt>
                <c:pt idx="147">
                  <c:v>100.09747989550834</c:v>
                </c:pt>
                <c:pt idx="148">
                  <c:v>102.47045693453897</c:v>
                </c:pt>
                <c:pt idx="149">
                  <c:v>104.47788840160193</c:v>
                </c:pt>
                <c:pt idx="150">
                  <c:v>105.20287134520187</c:v>
                </c:pt>
                <c:pt idx="151">
                  <c:v>104.21591203916142</c:v>
                </c:pt>
                <c:pt idx="152">
                  <c:v>105.55622945520967</c:v>
                </c:pt>
                <c:pt idx="153">
                  <c:v>98.565251610104951</c:v>
                </c:pt>
                <c:pt idx="154">
                  <c:v>101.30071555166541</c:v>
                </c:pt>
                <c:pt idx="155">
                  <c:v>96.100893128125065</c:v>
                </c:pt>
                <c:pt idx="156">
                  <c:v>96.624836409847816</c:v>
                </c:pt>
                <c:pt idx="157">
                  <c:v>95.156575469588688</c:v>
                </c:pt>
                <c:pt idx="158">
                  <c:v>92.35713504434365</c:v>
                </c:pt>
                <c:pt idx="159">
                  <c:v>97.29195076548055</c:v>
                </c:pt>
                <c:pt idx="160">
                  <c:v>95.954673132553538</c:v>
                </c:pt>
                <c:pt idx="161">
                  <c:v>89.710003928688948</c:v>
                </c:pt>
                <c:pt idx="162">
                  <c:v>86.72779086976908</c:v>
                </c:pt>
                <c:pt idx="163">
                  <c:v>80.921772514078754</c:v>
                </c:pt>
                <c:pt idx="164">
                  <c:v>80.187641891640183</c:v>
                </c:pt>
                <c:pt idx="165">
                  <c:v>87.248694368370565</c:v>
                </c:pt>
                <c:pt idx="166">
                  <c:v>87.571588849675834</c:v>
                </c:pt>
                <c:pt idx="167">
                  <c:v>80.391740222955207</c:v>
                </c:pt>
                <c:pt idx="168">
                  <c:v>77.90910070034451</c:v>
                </c:pt>
                <c:pt idx="169">
                  <c:v>76.571827636687644</c:v>
                </c:pt>
                <c:pt idx="170">
                  <c:v>77.939564329047016</c:v>
                </c:pt>
                <c:pt idx="171">
                  <c:v>78.682828313277739</c:v>
                </c:pt>
                <c:pt idx="172">
                  <c:v>75.292432908774288</c:v>
                </c:pt>
                <c:pt idx="173">
                  <c:v>74.128794547729953</c:v>
                </c:pt>
                <c:pt idx="174">
                  <c:v>72.514318181169472</c:v>
                </c:pt>
                <c:pt idx="175">
                  <c:v>75.450835492417539</c:v>
                </c:pt>
                <c:pt idx="176">
                  <c:v>77.540515345255614</c:v>
                </c:pt>
                <c:pt idx="177">
                  <c:v>81.683317538940273</c:v>
                </c:pt>
                <c:pt idx="178">
                  <c:v>85.37528629637896</c:v>
                </c:pt>
                <c:pt idx="179">
                  <c:v>79.605820578791935</c:v>
                </c:pt>
                <c:pt idx="180">
                  <c:v>76.946511139717643</c:v>
                </c:pt>
                <c:pt idx="181">
                  <c:v>78.2228615152396</c:v>
                </c:pt>
                <c:pt idx="182">
                  <c:v>76.876445646632263</c:v>
                </c:pt>
                <c:pt idx="183">
                  <c:v>76.474352310449447</c:v>
                </c:pt>
                <c:pt idx="184">
                  <c:v>76.200193359937202</c:v>
                </c:pt>
                <c:pt idx="185">
                  <c:v>71.350675250854962</c:v>
                </c:pt>
                <c:pt idx="186">
                  <c:v>71.280614327039743</c:v>
                </c:pt>
                <c:pt idx="187">
                  <c:v>70.771902859668259</c:v>
                </c:pt>
                <c:pt idx="188">
                  <c:v>68.542096894547612</c:v>
                </c:pt>
                <c:pt idx="189">
                  <c:v>72.264529280688805</c:v>
                </c:pt>
                <c:pt idx="190">
                  <c:v>71.493846020146933</c:v>
                </c:pt>
                <c:pt idx="191">
                  <c:v>69.522967191187263</c:v>
                </c:pt>
                <c:pt idx="192">
                  <c:v>70.071280522941606</c:v>
                </c:pt>
                <c:pt idx="193">
                  <c:v>67.625198207704358</c:v>
                </c:pt>
                <c:pt idx="194">
                  <c:v>66.863653182842825</c:v>
                </c:pt>
                <c:pt idx="195">
                  <c:v>67.509441840835365</c:v>
                </c:pt>
                <c:pt idx="196">
                  <c:v>58.477519673685613</c:v>
                </c:pt>
                <c:pt idx="197">
                  <c:v>58.328255325722701</c:v>
                </c:pt>
                <c:pt idx="198">
                  <c:v>56.546242709108803</c:v>
                </c:pt>
                <c:pt idx="199">
                  <c:v>54.416960991887883</c:v>
                </c:pt>
                <c:pt idx="200">
                  <c:v>51.845984378719322</c:v>
                </c:pt>
                <c:pt idx="201">
                  <c:v>54.094066815200634</c:v>
                </c:pt>
                <c:pt idx="202">
                  <c:v>57.923112763260356</c:v>
                </c:pt>
                <c:pt idx="203">
                  <c:v>60.232117887876555</c:v>
                </c:pt>
                <c:pt idx="204">
                  <c:v>57.076275000232336</c:v>
                </c:pt>
                <c:pt idx="205">
                  <c:v>55.230290773822006</c:v>
                </c:pt>
                <c:pt idx="206">
                  <c:v>59.229926462866828</c:v>
                </c:pt>
                <c:pt idx="207">
                  <c:v>62.672110889094995</c:v>
                </c:pt>
                <c:pt idx="208">
                  <c:v>63.582915997267307</c:v>
                </c:pt>
                <c:pt idx="209">
                  <c:v>65.340563133119772</c:v>
                </c:pt>
                <c:pt idx="210">
                  <c:v>62.376631114830715</c:v>
                </c:pt>
                <c:pt idx="211">
                  <c:v>59.257341169907818</c:v>
                </c:pt>
                <c:pt idx="212">
                  <c:v>59.47666644168595</c:v>
                </c:pt>
                <c:pt idx="213">
                  <c:v>63.649932264073144</c:v>
                </c:pt>
                <c:pt idx="214">
                  <c:v>63.348363480408068</c:v>
                </c:pt>
                <c:pt idx="215">
                  <c:v>58.462287859334367</c:v>
                </c:pt>
                <c:pt idx="216">
                  <c:v>57.621543979595288</c:v>
                </c:pt>
                <c:pt idx="217">
                  <c:v>53.844277914719989</c:v>
                </c:pt>
                <c:pt idx="218">
                  <c:v>52.61971656092274</c:v>
                </c:pt>
                <c:pt idx="219">
                  <c:v>54.697209256418951</c:v>
                </c:pt>
                <c:pt idx="220">
                  <c:v>53.865603307742191</c:v>
                </c:pt>
                <c:pt idx="221">
                  <c:v>58.111978975606135</c:v>
                </c:pt>
                <c:pt idx="222">
                  <c:v>59.756914401598991</c:v>
                </c:pt>
                <c:pt idx="223">
                  <c:v>59.248202934227507</c:v>
                </c:pt>
                <c:pt idx="224">
                  <c:v>54.231144005821697</c:v>
                </c:pt>
                <c:pt idx="225">
                  <c:v>50.490435148319847</c:v>
                </c:pt>
                <c:pt idx="226">
                  <c:v>49.086145817857165</c:v>
                </c:pt>
                <c:pt idx="227">
                  <c:v>49.34507295401815</c:v>
                </c:pt>
                <c:pt idx="228">
                  <c:v>54.517485544405666</c:v>
                </c:pt>
                <c:pt idx="229">
                  <c:v>52.689777484737981</c:v>
                </c:pt>
                <c:pt idx="230">
                  <c:v>48.760206984160519</c:v>
                </c:pt>
                <c:pt idx="231">
                  <c:v>46.664433552651516</c:v>
                </c:pt>
                <c:pt idx="232">
                  <c:v>47.514315972688934</c:v>
                </c:pt>
                <c:pt idx="233">
                  <c:v>52.555744951126329</c:v>
                </c:pt>
                <c:pt idx="234">
                  <c:v>53.984404027002583</c:v>
                </c:pt>
                <c:pt idx="235">
                  <c:v>56.640673378337631</c:v>
                </c:pt>
                <c:pt idx="236">
                  <c:v>53.859509729071263</c:v>
                </c:pt>
                <c:pt idx="237">
                  <c:v>56.683319899729874</c:v>
                </c:pt>
                <c:pt idx="238">
                  <c:v>55.778604105576363</c:v>
                </c:pt>
                <c:pt idx="239">
                  <c:v>57.93529992060224</c:v>
                </c:pt>
                <c:pt idx="240">
                  <c:v>56.875230769085029</c:v>
                </c:pt>
                <c:pt idx="241">
                  <c:v>61.353114601416827</c:v>
                </c:pt>
                <c:pt idx="242">
                  <c:v>62.303521269353979</c:v>
                </c:pt>
                <c:pt idx="243">
                  <c:v>59.918361642251625</c:v>
                </c:pt>
                <c:pt idx="244">
                  <c:v>57.834775672702506</c:v>
                </c:pt>
                <c:pt idx="245">
                  <c:v>56.951385271571176</c:v>
                </c:pt>
                <c:pt idx="246">
                  <c:v>58.380039778177284</c:v>
                </c:pt>
                <c:pt idx="247">
                  <c:v>53.969172212651308</c:v>
                </c:pt>
                <c:pt idx="248">
                  <c:v>50.822467560687429</c:v>
                </c:pt>
                <c:pt idx="249">
                  <c:v>50.624467681931485</c:v>
                </c:pt>
                <c:pt idx="250">
                  <c:v>49.025223129722256</c:v>
                </c:pt>
                <c:pt idx="251">
                  <c:v>46.871571667087764</c:v>
                </c:pt>
                <c:pt idx="252">
                  <c:v>45.647010617908535</c:v>
                </c:pt>
                <c:pt idx="253">
                  <c:v>47.151819627000798</c:v>
                </c:pt>
                <c:pt idx="254">
                  <c:v>44.867184552416191</c:v>
                </c:pt>
                <c:pt idx="255">
                  <c:v>44.218351542032266</c:v>
                </c:pt>
                <c:pt idx="256">
                  <c:v>46.079567582793857</c:v>
                </c:pt>
                <c:pt idx="257">
                  <c:v>44.818449326241165</c:v>
                </c:pt>
                <c:pt idx="258">
                  <c:v>41.830147257920515</c:v>
                </c:pt>
                <c:pt idx="259">
                  <c:v>40.063361886387725</c:v>
                </c:pt>
                <c:pt idx="260">
                  <c:v>41.166077559297172</c:v>
                </c:pt>
                <c:pt idx="261">
                  <c:v>38.732180573693739</c:v>
                </c:pt>
                <c:pt idx="262">
                  <c:v>37.330938032566522</c:v>
                </c:pt>
                <c:pt idx="263">
                  <c:v>37.373584249340759</c:v>
                </c:pt>
                <c:pt idx="264">
                  <c:v>34.333495596239473</c:v>
                </c:pt>
                <c:pt idx="265">
                  <c:v>36.962348108207465</c:v>
                </c:pt>
                <c:pt idx="266">
                  <c:v>37.638600699520524</c:v>
                </c:pt>
                <c:pt idx="267">
                  <c:v>39.646032166583488</c:v>
                </c:pt>
                <c:pt idx="268">
                  <c:v>34.802607636172183</c:v>
                </c:pt>
                <c:pt idx="269">
                  <c:v>31.60107174241827</c:v>
                </c:pt>
                <c:pt idx="270">
                  <c:v>25.438650619710764</c:v>
                </c:pt>
                <c:pt idx="271">
                  <c:v>22.234067936621383</c:v>
                </c:pt>
                <c:pt idx="272">
                  <c:v>16.364079798842695</c:v>
                </c:pt>
                <c:pt idx="273">
                  <c:v>17.820153581759939</c:v>
                </c:pt>
                <c:pt idx="274">
                  <c:v>20.674425248795004</c:v>
                </c:pt>
                <c:pt idx="275">
                  <c:v>18.794931518200713</c:v>
                </c:pt>
                <c:pt idx="276">
                  <c:v>21.323260696123</c:v>
                </c:pt>
                <c:pt idx="277">
                  <c:v>19.200072862191028</c:v>
                </c:pt>
                <c:pt idx="278">
                  <c:v>20.537345621229875</c:v>
                </c:pt>
                <c:pt idx="279">
                  <c:v>20.150481967072253</c:v>
                </c:pt>
                <c:pt idx="280">
                  <c:v>20.135249848102983</c:v>
                </c:pt>
                <c:pt idx="281">
                  <c:v>18.691361394819541</c:v>
                </c:pt>
                <c:pt idx="282">
                  <c:v>20.46119111874372</c:v>
                </c:pt>
                <c:pt idx="283">
                  <c:v>21.283661268684227</c:v>
                </c:pt>
                <c:pt idx="284">
                  <c:v>22.943828509028343</c:v>
                </c:pt>
                <c:pt idx="285">
                  <c:v>23.79066596743835</c:v>
                </c:pt>
                <c:pt idx="286">
                  <c:v>20.905933108644845</c:v>
                </c:pt>
                <c:pt idx="287">
                  <c:v>22.486901494111418</c:v>
                </c:pt>
                <c:pt idx="288">
                  <c:v>20.314975692442342</c:v>
                </c:pt>
                <c:pt idx="289">
                  <c:v>21.527354153549869</c:v>
                </c:pt>
                <c:pt idx="290">
                  <c:v>21.192274951846809</c:v>
                </c:pt>
                <c:pt idx="291">
                  <c:v>21.079565374313272</c:v>
                </c:pt>
                <c:pt idx="292">
                  <c:v>19.422443704832581</c:v>
                </c:pt>
                <c:pt idx="293">
                  <c:v>17.884123059230291</c:v>
                </c:pt>
                <c:pt idx="294">
                  <c:v>15.843182087983365</c:v>
                </c:pt>
                <c:pt idx="295">
                  <c:v>15.71219756217922</c:v>
                </c:pt>
                <c:pt idx="296">
                  <c:v>16.757036117817208</c:v>
                </c:pt>
                <c:pt idx="297">
                  <c:v>15.550749103054544</c:v>
                </c:pt>
                <c:pt idx="298">
                  <c:v>15.60253477398115</c:v>
                </c:pt>
                <c:pt idx="299">
                  <c:v>17.512490000951889</c:v>
                </c:pt>
                <c:pt idx="300">
                  <c:v>15.812720896224921</c:v>
                </c:pt>
                <c:pt idx="301">
                  <c:v>17.935908730156893</c:v>
                </c:pt>
                <c:pt idx="302">
                  <c:v>19.102595099008749</c:v>
                </c:pt>
                <c:pt idx="303">
                  <c:v>17.046423531882603</c:v>
                </c:pt>
                <c:pt idx="304">
                  <c:v>15.590349748965355</c:v>
                </c:pt>
                <c:pt idx="305">
                  <c:v>15.154745994744557</c:v>
                </c:pt>
                <c:pt idx="306">
                  <c:v>14.323138827595761</c:v>
                </c:pt>
                <c:pt idx="307">
                  <c:v>14.938467512301891</c:v>
                </c:pt>
                <c:pt idx="308">
                  <c:v>16.878883931031076</c:v>
                </c:pt>
                <c:pt idx="309">
                  <c:v>15.751796989617997</c:v>
                </c:pt>
                <c:pt idx="310">
                  <c:v>17.503350546799531</c:v>
                </c:pt>
                <c:pt idx="311">
                  <c:v>18.365420124178808</c:v>
                </c:pt>
                <c:pt idx="312">
                  <c:v>16.41281868043383</c:v>
                </c:pt>
                <c:pt idx="313">
                  <c:v>16.522481468631902</c:v>
                </c:pt>
                <c:pt idx="314">
                  <c:v>16.175215718823004</c:v>
                </c:pt>
                <c:pt idx="315">
                  <c:v>16.27269348200528</c:v>
                </c:pt>
                <c:pt idx="316">
                  <c:v>16.385403059538817</c:v>
                </c:pt>
                <c:pt idx="317">
                  <c:v>17.871938034214505</c:v>
                </c:pt>
                <c:pt idx="318">
                  <c:v>20.05300420388998</c:v>
                </c:pt>
                <c:pt idx="319">
                  <c:v>22.928596694677093</c:v>
                </c:pt>
                <c:pt idx="320">
                  <c:v>22.535641289556597</c:v>
                </c:pt>
                <c:pt idx="321">
                  <c:v>21.573047464277586</c:v>
                </c:pt>
                <c:pt idx="322">
                  <c:v>20.430729926985283</c:v>
                </c:pt>
                <c:pt idx="323">
                  <c:v>16.123431266368438</c:v>
                </c:pt>
                <c:pt idx="324">
                  <c:v>17.920678134277683</c:v>
                </c:pt>
                <c:pt idx="325">
                  <c:v>18.962471119052243</c:v>
                </c:pt>
                <c:pt idx="326">
                  <c:v>19.178749601494911</c:v>
                </c:pt>
                <c:pt idx="327">
                  <c:v>19.099549528145332</c:v>
                </c:pt>
                <c:pt idx="328">
                  <c:v>20.479469722430455</c:v>
                </c:pt>
                <c:pt idx="329">
                  <c:v>24.616180774388265</c:v>
                </c:pt>
                <c:pt idx="330">
                  <c:v>27.080541693312238</c:v>
                </c:pt>
                <c:pt idx="331">
                  <c:v>28.344706739200397</c:v>
                </c:pt>
                <c:pt idx="332">
                  <c:v>29.858656420917072</c:v>
                </c:pt>
                <c:pt idx="333">
                  <c:v>26.708907111943788</c:v>
                </c:pt>
                <c:pt idx="334">
                  <c:v>28.676739151567986</c:v>
                </c:pt>
                <c:pt idx="335">
                  <c:v>25.587912835347606</c:v>
                </c:pt>
                <c:pt idx="336">
                  <c:v>27.564883110652129</c:v>
                </c:pt>
                <c:pt idx="337">
                  <c:v>28.015718679224186</c:v>
                </c:pt>
                <c:pt idx="338">
                  <c:v>27.534421614275676</c:v>
                </c:pt>
                <c:pt idx="339">
                  <c:v>26.026563378903866</c:v>
                </c:pt>
                <c:pt idx="340">
                  <c:v>25.426465594694964</c:v>
                </c:pt>
                <c:pt idx="341">
                  <c:v>22.560009207262112</c:v>
                </c:pt>
                <c:pt idx="342">
                  <c:v>21.771049475359593</c:v>
                </c:pt>
                <c:pt idx="343">
                  <c:v>21.682709947857646</c:v>
                </c:pt>
                <c:pt idx="344">
                  <c:v>21.774096264695057</c:v>
                </c:pt>
                <c:pt idx="345">
                  <c:v>21.740588283601149</c:v>
                </c:pt>
                <c:pt idx="346">
                  <c:v>20.330205374467536</c:v>
                </c:pt>
                <c:pt idx="347">
                  <c:v>20.208357561253671</c:v>
                </c:pt>
                <c:pt idx="348">
                  <c:v>20.418544901969486</c:v>
                </c:pt>
                <c:pt idx="349">
                  <c:v>20.348483978154267</c:v>
                </c:pt>
                <c:pt idx="350">
                  <c:v>19.961617887052565</c:v>
                </c:pt>
                <c:pt idx="351">
                  <c:v>19.879371938221549</c:v>
                </c:pt>
                <c:pt idx="352">
                  <c:v>19.123918359704874</c:v>
                </c:pt>
                <c:pt idx="353">
                  <c:v>20.790179178719924</c:v>
                </c:pt>
                <c:pt idx="354">
                  <c:v>22.261484775988428</c:v>
                </c:pt>
                <c:pt idx="355">
                  <c:v>24.634459378074983</c:v>
                </c:pt>
                <c:pt idx="356">
                  <c:v>25.146217634781934</c:v>
                </c:pt>
                <c:pt idx="357">
                  <c:v>22.922505248332218</c:v>
                </c:pt>
                <c:pt idx="358">
                  <c:v>23.973436468787106</c:v>
                </c:pt>
                <c:pt idx="359">
                  <c:v>23.525649821876581</c:v>
                </c:pt>
                <c:pt idx="360">
                  <c:v>22.541732735901448</c:v>
                </c:pt>
                <c:pt idx="361">
                  <c:v>21.301937435426868</c:v>
                </c:pt>
                <c:pt idx="362">
                  <c:v>20.695748204873105</c:v>
                </c:pt>
                <c:pt idx="363">
                  <c:v>20.60436188803569</c:v>
                </c:pt>
                <c:pt idx="364">
                  <c:v>19.172657241296005</c:v>
                </c:pt>
                <c:pt idx="365">
                  <c:v>18.849762759990735</c:v>
                </c:pt>
                <c:pt idx="366">
                  <c:v>18.971609354732557</c:v>
                </c:pt>
                <c:pt idx="367">
                  <c:v>19.206165222389913</c:v>
                </c:pt>
                <c:pt idx="368">
                  <c:v>20.503837640135959</c:v>
                </c:pt>
                <c:pt idx="369">
                  <c:v>18.868039231351393</c:v>
                </c:pt>
                <c:pt idx="370">
                  <c:v>19.64481485209215</c:v>
                </c:pt>
                <c:pt idx="371">
                  <c:v>20.089556841993275</c:v>
                </c:pt>
                <c:pt idx="372">
                  <c:v>22.694041740873757</c:v>
                </c:pt>
                <c:pt idx="373">
                  <c:v>22.227976490276504</c:v>
                </c:pt>
                <c:pt idx="374">
                  <c:v>22.514318333478474</c:v>
                </c:pt>
                <c:pt idx="375">
                  <c:v>20.409406666289151</c:v>
                </c:pt>
                <c:pt idx="376">
                  <c:v>20.421591691304947</c:v>
                </c:pt>
                <c:pt idx="377">
                  <c:v>21.372000796186171</c:v>
                </c:pt>
                <c:pt idx="378">
                  <c:v>21.308028881771733</c:v>
                </c:pt>
                <c:pt idx="379">
                  <c:v>21.097843978</c:v>
                </c:pt>
                <c:pt idx="380">
                  <c:v>19.370659252378019</c:v>
                </c:pt>
                <c:pt idx="381">
                  <c:v>21.070427138632947</c:v>
                </c:pt>
                <c:pt idx="382">
                  <c:v>20.168758133814897</c:v>
                </c:pt>
                <c:pt idx="383">
                  <c:v>19.248811743782163</c:v>
                </c:pt>
                <c:pt idx="384">
                  <c:v>19.370659252378022</c:v>
                </c:pt>
                <c:pt idx="385">
                  <c:v>20.220542586269467</c:v>
                </c:pt>
                <c:pt idx="386">
                  <c:v>20.223589375604934</c:v>
                </c:pt>
                <c:pt idx="387">
                  <c:v>22.861582560197334</c:v>
                </c:pt>
                <c:pt idx="388">
                  <c:v>22.483854704775961</c:v>
                </c:pt>
                <c:pt idx="389">
                  <c:v>22.075667485304209</c:v>
                </c:pt>
                <c:pt idx="390">
                  <c:v>21.953819976708353</c:v>
                </c:pt>
                <c:pt idx="391">
                  <c:v>20.180943158830701</c:v>
                </c:pt>
                <c:pt idx="392">
                  <c:v>19.279274154012651</c:v>
                </c:pt>
                <c:pt idx="393">
                  <c:v>18.493359079119529</c:v>
                </c:pt>
                <c:pt idx="394">
                  <c:v>16.997684650291472</c:v>
                </c:pt>
                <c:pt idx="395">
                  <c:v>17.917631344942215</c:v>
                </c:pt>
                <c:pt idx="396">
                  <c:v>17.354088331162689</c:v>
                </c:pt>
                <c:pt idx="397">
                  <c:v>15.483734054720767</c:v>
                </c:pt>
                <c:pt idx="398">
                  <c:v>14.006336097253367</c:v>
                </c:pt>
                <c:pt idx="399">
                  <c:v>15.511148457143742</c:v>
                </c:pt>
                <c:pt idx="400">
                  <c:v>17.503350546799531</c:v>
                </c:pt>
                <c:pt idx="401">
                  <c:v>16.211770793870386</c:v>
                </c:pt>
                <c:pt idx="402">
                  <c:v>16.915437787606422</c:v>
                </c:pt>
                <c:pt idx="403">
                  <c:v>14.874498034831538</c:v>
                </c:pt>
                <c:pt idx="404">
                  <c:v>14.862313009815741</c:v>
                </c:pt>
                <c:pt idx="405">
                  <c:v>13.787010520857224</c:v>
                </c:pt>
                <c:pt idx="406">
                  <c:v>12.559400550016447</c:v>
                </c:pt>
                <c:pt idx="407">
                  <c:v>13.217375146878805</c:v>
                </c:pt>
                <c:pt idx="408">
                  <c:v>13.881442713176074</c:v>
                </c:pt>
                <c:pt idx="409">
                  <c:v>13.488485175729512</c:v>
                </c:pt>
                <c:pt idx="410">
                  <c:v>12.949310993509537</c:v>
                </c:pt>
                <c:pt idx="411">
                  <c:v>13.132082713330332</c:v>
                </c:pt>
                <c:pt idx="412">
                  <c:v>13.930181594767213</c:v>
                </c:pt>
                <c:pt idx="413">
                  <c:v>13.790057310192692</c:v>
                </c:pt>
                <c:pt idx="414">
                  <c:v>14.521139924823744</c:v>
                </c:pt>
                <c:pt idx="415">
                  <c:v>14.012428457452259</c:v>
                </c:pt>
                <c:pt idx="416">
                  <c:v>12.918849801751092</c:v>
                </c:pt>
                <c:pt idx="417">
                  <c:v>12.568538481078768</c:v>
                </c:pt>
                <c:pt idx="418">
                  <c:v>13.040697310346948</c:v>
                </c:pt>
                <c:pt idx="419">
                  <c:v>12.257829329407299</c:v>
                </c:pt>
                <c:pt idx="420">
                  <c:v>12.976726614404548</c:v>
                </c:pt>
                <c:pt idx="421">
                  <c:v>11.785670500139117</c:v>
                </c:pt>
                <c:pt idx="422">
                  <c:v>12.242597515056037</c:v>
                </c:pt>
                <c:pt idx="423">
                  <c:v>11.569392017696448</c:v>
                </c:pt>
                <c:pt idx="424">
                  <c:v>11.149018554736861</c:v>
                </c:pt>
                <c:pt idx="425">
                  <c:v>10.713414800516063</c:v>
                </c:pt>
                <c:pt idx="426">
                  <c:v>10.65249211238117</c:v>
                </c:pt>
                <c:pt idx="427">
                  <c:v>10.707323658789209</c:v>
                </c:pt>
                <c:pt idx="428">
                  <c:v>10.536736963984206</c:v>
                </c:pt>
                <c:pt idx="429">
                  <c:v>10.810893782170377</c:v>
                </c:pt>
                <c:pt idx="430">
                  <c:v>9.9457786339276737</c:v>
                </c:pt>
                <c:pt idx="431">
                  <c:v>9.9092235588802886</c:v>
                </c:pt>
                <c:pt idx="432">
                  <c:v>10.594614081255671</c:v>
                </c:pt>
                <c:pt idx="433">
                  <c:v>10.780431067321887</c:v>
                </c:pt>
                <c:pt idx="434">
                  <c:v>10.235164524903016</c:v>
                </c:pt>
                <c:pt idx="435">
                  <c:v>11.484099279529964</c:v>
                </c:pt>
                <c:pt idx="436">
                  <c:v>10.213841568824902</c:v>
                </c:pt>
                <c:pt idx="437">
                  <c:v>10.131594401521848</c:v>
                </c:pt>
                <c:pt idx="438">
                  <c:v>11.657731240580384</c:v>
                </c:pt>
                <c:pt idx="439">
                  <c:v>13.168636569905667</c:v>
                </c:pt>
                <c:pt idx="440">
                  <c:v>13.339222960092661</c:v>
                </c:pt>
                <c:pt idx="441">
                  <c:v>14.48458606824839</c:v>
                </c:pt>
                <c:pt idx="442">
                  <c:v>15.224808137031811</c:v>
                </c:pt>
                <c:pt idx="443">
                  <c:v>16.492018753783398</c:v>
                </c:pt>
                <c:pt idx="444">
                  <c:v>15.294869974701065</c:v>
                </c:pt>
                <c:pt idx="445">
                  <c:v>15.05422144222681</c:v>
                </c:pt>
                <c:pt idx="446">
                  <c:v>16.802729428544914</c:v>
                </c:pt>
                <c:pt idx="447">
                  <c:v>17.046423531882599</c:v>
                </c:pt>
                <c:pt idx="448">
                  <c:v>16.315340917251543</c:v>
                </c:pt>
                <c:pt idx="449">
                  <c:v>16.071645595441822</c:v>
                </c:pt>
                <c:pt idx="450">
                  <c:v>16.150846887263445</c:v>
                </c:pt>
                <c:pt idx="451">
                  <c:v>18.694406965682962</c:v>
                </c:pt>
                <c:pt idx="452">
                  <c:v>17.10734743848953</c:v>
                </c:pt>
                <c:pt idx="453">
                  <c:v>17.814061221561033</c:v>
                </c:pt>
                <c:pt idx="454">
                  <c:v>20.013402339507117</c:v>
                </c:pt>
                <c:pt idx="455">
                  <c:v>24.814182785470251</c:v>
                </c:pt>
                <c:pt idx="456">
                  <c:v>22.73364116831252</c:v>
                </c:pt>
                <c:pt idx="457">
                  <c:v>22.721456143296724</c:v>
                </c:pt>
                <c:pt idx="458">
                  <c:v>21.755817661008319</c:v>
                </c:pt>
                <c:pt idx="459">
                  <c:v>21.152675219790023</c:v>
                </c:pt>
                <c:pt idx="460">
                  <c:v>18.164372237615346</c:v>
                </c:pt>
                <c:pt idx="461">
                  <c:v>17.390642187738017</c:v>
                </c:pt>
                <c:pt idx="462">
                  <c:v>17.180456370112253</c:v>
                </c:pt>
                <c:pt idx="463">
                  <c:v>17.981600822412556</c:v>
                </c:pt>
                <c:pt idx="464">
                  <c:v>21.122211591087499</c:v>
                </c:pt>
                <c:pt idx="465">
                  <c:v>19.979894053795196</c:v>
                </c:pt>
                <c:pt idx="466">
                  <c:v>19.861093334534804</c:v>
                </c:pt>
                <c:pt idx="467">
                  <c:v>18.907639877262195</c:v>
                </c:pt>
                <c:pt idx="468">
                  <c:v>18.636529848411488</c:v>
                </c:pt>
                <c:pt idx="469">
                  <c:v>18.995979404764142</c:v>
                </c:pt>
                <c:pt idx="470">
                  <c:v>17.801876196545237</c:v>
                </c:pt>
                <c:pt idx="471">
                  <c:v>17.960277561716435</c:v>
                </c:pt>
                <c:pt idx="472">
                  <c:v>19.748386193945343</c:v>
                </c:pt>
                <c:pt idx="473">
                  <c:v>19.699646093882169</c:v>
                </c:pt>
                <c:pt idx="474">
                  <c:v>19.404167538089922</c:v>
                </c:pt>
                <c:pt idx="475">
                  <c:v>19.650908430763071</c:v>
                </c:pt>
                <c:pt idx="476">
                  <c:v>19.120872484223423</c:v>
                </c:pt>
                <c:pt idx="477">
                  <c:v>18.852808330854153</c:v>
                </c:pt>
                <c:pt idx="478">
                  <c:v>19.19398019737411</c:v>
                </c:pt>
                <c:pt idx="479">
                  <c:v>17.695260197682629</c:v>
                </c:pt>
                <c:pt idx="480">
                  <c:v>16.278786146822164</c:v>
                </c:pt>
                <c:pt idx="481">
                  <c:v>18.024247039186793</c:v>
                </c:pt>
                <c:pt idx="482">
                  <c:v>19.08431893226609</c:v>
                </c:pt>
                <c:pt idx="483">
                  <c:v>19.638723405747275</c:v>
                </c:pt>
                <c:pt idx="484">
                  <c:v>20.647008409427929</c:v>
                </c:pt>
                <c:pt idx="485">
                  <c:v>22.840259299501188</c:v>
                </c:pt>
                <c:pt idx="486">
                  <c:v>22.888996962620286</c:v>
                </c:pt>
                <c:pt idx="487">
                  <c:v>25.58486604601211</c:v>
                </c:pt>
                <c:pt idx="488">
                  <c:v>23.498232982509514</c:v>
                </c:pt>
                <c:pt idx="489">
                  <c:v>20.19617497318194</c:v>
                </c:pt>
                <c:pt idx="490">
                  <c:v>20.662240223779186</c:v>
                </c:pt>
                <c:pt idx="491">
                  <c:v>19.050810646554169</c:v>
                </c:pt>
                <c:pt idx="492">
                  <c:v>19.203119651526478</c:v>
                </c:pt>
                <c:pt idx="493">
                  <c:v>19.891556963237328</c:v>
                </c:pt>
                <c:pt idx="494">
                  <c:v>19.544292736518475</c:v>
                </c:pt>
                <c:pt idx="495">
                  <c:v>20.583038931957567</c:v>
                </c:pt>
                <c:pt idx="496">
                  <c:v>19.376751917194909</c:v>
                </c:pt>
                <c:pt idx="497">
                  <c:v>19.050810646554172</c:v>
                </c:pt>
                <c:pt idx="498">
                  <c:v>18.514682339815632</c:v>
                </c:pt>
                <c:pt idx="499">
                  <c:v>18.71573022637908</c:v>
                </c:pt>
                <c:pt idx="500">
                  <c:v>20.144388083783301</c:v>
                </c:pt>
                <c:pt idx="501">
                  <c:v>21.381138727248484</c:v>
                </c:pt>
                <c:pt idx="502">
                  <c:v>20.665284576170581</c:v>
                </c:pt>
                <c:pt idx="503">
                  <c:v>21.003410871827111</c:v>
                </c:pt>
                <c:pt idx="504">
                  <c:v>21.295846293700013</c:v>
                </c:pt>
                <c:pt idx="505">
                  <c:v>20.628731938067276</c:v>
                </c:pt>
                <c:pt idx="506">
                  <c:v>20.488607958110762</c:v>
                </c:pt>
                <c:pt idx="507">
                  <c:v>19.629585170066953</c:v>
                </c:pt>
                <c:pt idx="508">
                  <c:v>18.429389601649152</c:v>
                </c:pt>
                <c:pt idx="509">
                  <c:v>17.984647611748024</c:v>
                </c:pt>
                <c:pt idx="510">
                  <c:v>16.677836044467622</c:v>
                </c:pt>
                <c:pt idx="511">
                  <c:v>16.921530147805303</c:v>
                </c:pt>
                <c:pt idx="512">
                  <c:v>16.415864251297243</c:v>
                </c:pt>
                <c:pt idx="513">
                  <c:v>16.501156989463723</c:v>
                </c:pt>
                <c:pt idx="514">
                  <c:v>16.385403059538799</c:v>
                </c:pt>
                <c:pt idx="515">
                  <c:v>15.27354671400494</c:v>
                </c:pt>
                <c:pt idx="516">
                  <c:v>15.632996270357594</c:v>
                </c:pt>
                <c:pt idx="517">
                  <c:v>14.770927911450356</c:v>
                </c:pt>
                <c:pt idx="518">
                  <c:v>14.993298754091917</c:v>
                </c:pt>
                <c:pt idx="519">
                  <c:v>17.740953508410342</c:v>
                </c:pt>
                <c:pt idx="520">
                  <c:v>17.698305768546057</c:v>
                </c:pt>
                <c:pt idx="521">
                  <c:v>18.341050074147201</c:v>
                </c:pt>
                <c:pt idx="522">
                  <c:v>19.081271838312613</c:v>
                </c:pt>
                <c:pt idx="523">
                  <c:v>18.383696290921435</c:v>
                </c:pt>
                <c:pt idx="524">
                  <c:v>17.466796690224168</c:v>
                </c:pt>
                <c:pt idx="525">
                  <c:v>18.511636464334192</c:v>
                </c:pt>
                <c:pt idx="526">
                  <c:v>17.631290720212267</c:v>
                </c:pt>
                <c:pt idx="527">
                  <c:v>18.593883631637247</c:v>
                </c:pt>
                <c:pt idx="528">
                  <c:v>18.356280670026422</c:v>
                </c:pt>
                <c:pt idx="529">
                  <c:v>17.296210300037174</c:v>
                </c:pt>
                <c:pt idx="530">
                  <c:v>18.60302186731758</c:v>
                </c:pt>
                <c:pt idx="531">
                  <c:v>18.002923778490668</c:v>
                </c:pt>
                <c:pt idx="532">
                  <c:v>17.777507364985681</c:v>
                </c:pt>
                <c:pt idx="533">
                  <c:v>17.323625920932187</c:v>
                </c:pt>
                <c:pt idx="534">
                  <c:v>17.338856516811408</c:v>
                </c:pt>
                <c:pt idx="535">
                  <c:v>18.633483059076017</c:v>
                </c:pt>
                <c:pt idx="536">
                  <c:v>18.947240523172997</c:v>
                </c:pt>
                <c:pt idx="537">
                  <c:v>19.364566892179109</c:v>
                </c:pt>
                <c:pt idx="538">
                  <c:v>19.663093455778863</c:v>
                </c:pt>
                <c:pt idx="539">
                  <c:v>17.884123059230276</c:v>
                </c:pt>
                <c:pt idx="540">
                  <c:v>15.721335797859535</c:v>
                </c:pt>
                <c:pt idx="541">
                  <c:v>16.223954600414121</c:v>
                </c:pt>
                <c:pt idx="542">
                  <c:v>16.723529355195328</c:v>
                </c:pt>
                <c:pt idx="543">
                  <c:v>16.230047265231022</c:v>
                </c:pt>
                <c:pt idx="544">
                  <c:v>15.401486887417693</c:v>
                </c:pt>
                <c:pt idx="545">
                  <c:v>15.961984330333793</c:v>
                </c:pt>
                <c:pt idx="546">
                  <c:v>16.418911345250716</c:v>
                </c:pt>
                <c:pt idx="547">
                  <c:v>16.525527039495312</c:v>
                </c:pt>
                <c:pt idx="548">
                  <c:v>16.933715172821096</c:v>
                </c:pt>
                <c:pt idx="549">
                  <c:v>17.390642187738017</c:v>
                </c:pt>
                <c:pt idx="550">
                  <c:v>17.698305768546057</c:v>
                </c:pt>
                <c:pt idx="551">
                  <c:v>17.512490000951882</c:v>
                </c:pt>
                <c:pt idx="552">
                  <c:v>18.724869375913435</c:v>
                </c:pt>
                <c:pt idx="553">
                  <c:v>18.868039231351382</c:v>
                </c:pt>
                <c:pt idx="554">
                  <c:v>21.289752410411065</c:v>
                </c:pt>
                <c:pt idx="555">
                  <c:v>21.551724203581443</c:v>
                </c:pt>
                <c:pt idx="556">
                  <c:v>22.063482460288395</c:v>
                </c:pt>
                <c:pt idx="557">
                  <c:v>21.795419525391164</c:v>
                </c:pt>
                <c:pt idx="558">
                  <c:v>24.348117534873001</c:v>
                </c:pt>
                <c:pt idx="559">
                  <c:v>23.866820469924491</c:v>
                </c:pt>
                <c:pt idx="560">
                  <c:v>23.790665967438336</c:v>
                </c:pt>
                <c:pt idx="561">
                  <c:v>23.979530047458027</c:v>
                </c:pt>
                <c:pt idx="562">
                  <c:v>24.738028282984097</c:v>
                </c:pt>
                <c:pt idx="563">
                  <c:v>27.156696195798364</c:v>
                </c:pt>
                <c:pt idx="564">
                  <c:v>26.181917040885548</c:v>
                </c:pt>
                <c:pt idx="565">
                  <c:v>32.594127064073703</c:v>
                </c:pt>
                <c:pt idx="566">
                  <c:v>32.079322018031284</c:v>
                </c:pt>
                <c:pt idx="567">
                  <c:v>32.152431863508049</c:v>
                </c:pt>
                <c:pt idx="568">
                  <c:v>31.85999644163515</c:v>
                </c:pt>
                <c:pt idx="569">
                  <c:v>33.553674404635267</c:v>
                </c:pt>
                <c:pt idx="570">
                  <c:v>30.845620296227644</c:v>
                </c:pt>
                <c:pt idx="571">
                  <c:v>30.711587762615991</c:v>
                </c:pt>
                <c:pt idx="572">
                  <c:v>30.111489673789084</c:v>
                </c:pt>
                <c:pt idx="573">
                  <c:v>29.755087211389906</c:v>
                </c:pt>
                <c:pt idx="574">
                  <c:v>30.385646491975255</c:v>
                </c:pt>
                <c:pt idx="575">
                  <c:v>28.2350439510023</c:v>
                </c:pt>
                <c:pt idx="576">
                  <c:v>28.865603231587649</c:v>
                </c:pt>
                <c:pt idx="577">
                  <c:v>30.038382265256402</c:v>
                </c:pt>
                <c:pt idx="578">
                  <c:v>28.679786245521434</c:v>
                </c:pt>
                <c:pt idx="579">
                  <c:v>27.546606639291454</c:v>
                </c:pt>
                <c:pt idx="580">
                  <c:v>27.64408440247373</c:v>
                </c:pt>
                <c:pt idx="581">
                  <c:v>26.596197839028235</c:v>
                </c:pt>
                <c:pt idx="582">
                  <c:v>26.184963830221015</c:v>
                </c:pt>
                <c:pt idx="583">
                  <c:v>26.818569900141835</c:v>
                </c:pt>
                <c:pt idx="584">
                  <c:v>25.691481740256712</c:v>
                </c:pt>
                <c:pt idx="585">
                  <c:v>25.402095544663361</c:v>
                </c:pt>
                <c:pt idx="586">
                  <c:v>24.677105594849209</c:v>
                </c:pt>
                <c:pt idx="587">
                  <c:v>24.616180774388244</c:v>
                </c:pt>
                <c:pt idx="588">
                  <c:v>24.119654027414548</c:v>
                </c:pt>
                <c:pt idx="589">
                  <c:v>24.064822785624514</c:v>
                </c:pt>
                <c:pt idx="590">
                  <c:v>23.016936222179019</c:v>
                </c:pt>
                <c:pt idx="591">
                  <c:v>22.29499275708233</c:v>
                </c:pt>
                <c:pt idx="592">
                  <c:v>22.931643484012543</c:v>
                </c:pt>
                <c:pt idx="593">
                  <c:v>22.815889554087619</c:v>
                </c:pt>
                <c:pt idx="594">
                  <c:v>23.69318850887408</c:v>
                </c:pt>
                <c:pt idx="595">
                  <c:v>22.438163830992316</c:v>
                </c:pt>
                <c:pt idx="596">
                  <c:v>22.620934027723063</c:v>
                </c:pt>
                <c:pt idx="597">
                  <c:v>22.453393208399493</c:v>
                </c:pt>
                <c:pt idx="598">
                  <c:v>25.801144528454781</c:v>
                </c:pt>
                <c:pt idx="599">
                  <c:v>25.536128382893015</c:v>
                </c:pt>
                <c:pt idx="600">
                  <c:v>24.247592982355258</c:v>
                </c:pt>
                <c:pt idx="601">
                  <c:v>23.757157986344431</c:v>
                </c:pt>
                <c:pt idx="602">
                  <c:v>23.607895770707589</c:v>
                </c:pt>
                <c:pt idx="603">
                  <c:v>23.772389800695692</c:v>
                </c:pt>
                <c:pt idx="604">
                  <c:v>24.914707337987995</c:v>
                </c:pt>
                <c:pt idx="605">
                  <c:v>25.006091217881327</c:v>
                </c:pt>
                <c:pt idx="606">
                  <c:v>24.558304875588814</c:v>
                </c:pt>
                <c:pt idx="607">
                  <c:v>24.771536568696011</c:v>
                </c:pt>
                <c:pt idx="608">
                  <c:v>24.326794578794885</c:v>
                </c:pt>
                <c:pt idx="609">
                  <c:v>25.420372016024007</c:v>
                </c:pt>
                <c:pt idx="610">
                  <c:v>25.02437012618606</c:v>
                </c:pt>
                <c:pt idx="611">
                  <c:v>24.859876096197958</c:v>
                </c:pt>
                <c:pt idx="612">
                  <c:v>23.799804203118665</c:v>
                </c:pt>
                <c:pt idx="613">
                  <c:v>23.35506221321754</c:v>
                </c:pt>
                <c:pt idx="614">
                  <c:v>22.669671690842158</c:v>
                </c:pt>
                <c:pt idx="615">
                  <c:v>21.615693681051798</c:v>
                </c:pt>
                <c:pt idx="616">
                  <c:v>21.856342213526055</c:v>
                </c:pt>
                <c:pt idx="617">
                  <c:v>21.48166114744015</c:v>
                </c:pt>
                <c:pt idx="618">
                  <c:v>21.786279157384762</c:v>
                </c:pt>
                <c:pt idx="619">
                  <c:v>22.895090845909227</c:v>
                </c:pt>
                <c:pt idx="620">
                  <c:v>22.870720795877634</c:v>
                </c:pt>
                <c:pt idx="621">
                  <c:v>22.940781719692854</c:v>
                </c:pt>
                <c:pt idx="622">
                  <c:v>22.078714274639648</c:v>
                </c:pt>
                <c:pt idx="623">
                  <c:v>22.380285495248796</c:v>
                </c:pt>
                <c:pt idx="624">
                  <c:v>22.730596815921121</c:v>
                </c:pt>
                <c:pt idx="625">
                  <c:v>23.900328755636398</c:v>
                </c:pt>
                <c:pt idx="626">
                  <c:v>24.095283977382945</c:v>
                </c:pt>
                <c:pt idx="627">
                  <c:v>24.253686865644195</c:v>
                </c:pt>
                <c:pt idx="628">
                  <c:v>23.562202459979872</c:v>
                </c:pt>
                <c:pt idx="629">
                  <c:v>22.904228776971546</c:v>
                </c:pt>
                <c:pt idx="630">
                  <c:v>22.368100470233006</c:v>
                </c:pt>
                <c:pt idx="631">
                  <c:v>22.910320223316404</c:v>
                </c:pt>
                <c:pt idx="632">
                  <c:v>23.595710745691786</c:v>
                </c:pt>
                <c:pt idx="633">
                  <c:v>22.520409475205312</c:v>
                </c:pt>
                <c:pt idx="634">
                  <c:v>22.267575917715259</c:v>
                </c:pt>
                <c:pt idx="635">
                  <c:v>22.742781840936914</c:v>
                </c:pt>
                <c:pt idx="636">
                  <c:v>23.519556243205628</c:v>
                </c:pt>
                <c:pt idx="637">
                  <c:v>25.000000076154457</c:v>
                </c:pt>
                <c:pt idx="638">
                  <c:v>23.696235298209523</c:v>
                </c:pt>
                <c:pt idx="639">
                  <c:v>22.72755002658565</c:v>
                </c:pt>
                <c:pt idx="640">
                  <c:v>21.560862439261761</c:v>
                </c:pt>
                <c:pt idx="641">
                  <c:v>22.419884922687565</c:v>
                </c:pt>
                <c:pt idx="642">
                  <c:v>23.492141840782654</c:v>
                </c:pt>
                <c:pt idx="643">
                  <c:v>23.702326744554387</c:v>
                </c:pt>
                <c:pt idx="644">
                  <c:v>25.770683032078317</c:v>
                </c:pt>
                <c:pt idx="645">
                  <c:v>26.136226167101906</c:v>
                </c:pt>
                <c:pt idx="646">
                  <c:v>26.30985843277033</c:v>
                </c:pt>
                <c:pt idx="647">
                  <c:v>27.132326145766754</c:v>
                </c:pt>
                <c:pt idx="648">
                  <c:v>26.903862638308293</c:v>
                </c:pt>
                <c:pt idx="649">
                  <c:v>28.28682870807485</c:v>
                </c:pt>
                <c:pt idx="650">
                  <c:v>28.305104874817498</c:v>
                </c:pt>
                <c:pt idx="651">
                  <c:v>28.219812136651015</c:v>
                </c:pt>
                <c:pt idx="652">
                  <c:v>28.052271317327445</c:v>
                </c:pt>
                <c:pt idx="653">
                  <c:v>29.898258285299868</c:v>
                </c:pt>
                <c:pt idx="654">
                  <c:v>29.523576914595957</c:v>
                </c:pt>
                <c:pt idx="655">
                  <c:v>30.172414798868036</c:v>
                </c:pt>
                <c:pt idx="656">
                  <c:v>32.319970245887511</c:v>
                </c:pt>
                <c:pt idx="657">
                  <c:v>32.134153259821296</c:v>
                </c:pt>
                <c:pt idx="658">
                  <c:v>33.279517586449067</c:v>
                </c:pt>
                <c:pt idx="659">
                  <c:v>35.195565173618697</c:v>
                </c:pt>
                <c:pt idx="660">
                  <c:v>36.484098137212371</c:v>
                </c:pt>
                <c:pt idx="661">
                  <c:v>39.073353354067663</c:v>
                </c:pt>
                <c:pt idx="662">
                  <c:v>38.936274031120547</c:v>
                </c:pt>
                <c:pt idx="663">
                  <c:v>37.991958504910258</c:v>
                </c:pt>
                <c:pt idx="664">
                  <c:v>40.745703487101515</c:v>
                </c:pt>
                <c:pt idx="665">
                  <c:v>42.978553804613547</c:v>
                </c:pt>
                <c:pt idx="666">
                  <c:v>42.707444080380846</c:v>
                </c:pt>
                <c:pt idx="667">
                  <c:v>41.010724201933428</c:v>
                </c:pt>
                <c:pt idx="668">
                  <c:v>41.485927383592987</c:v>
                </c:pt>
                <c:pt idx="669">
                  <c:v>44.663091094989241</c:v>
                </c:pt>
                <c:pt idx="670">
                  <c:v>42.043378951027655</c:v>
                </c:pt>
                <c:pt idx="671">
                  <c:v>42.530765025376944</c:v>
                </c:pt>
                <c:pt idx="672">
                  <c:v>45.832827908592677</c:v>
                </c:pt>
                <c:pt idx="673">
                  <c:v>46.798466390881089</c:v>
                </c:pt>
                <c:pt idx="674">
                  <c:v>45.053001843100333</c:v>
                </c:pt>
                <c:pt idx="675">
                  <c:v>46.737539133476034</c:v>
                </c:pt>
                <c:pt idx="676">
                  <c:v>49.092239701145999</c:v>
                </c:pt>
                <c:pt idx="677">
                  <c:v>49.30547139425321</c:v>
                </c:pt>
                <c:pt idx="678">
                  <c:v>51.184963906375451</c:v>
                </c:pt>
                <c:pt idx="679">
                  <c:v>53.45436716660879</c:v>
                </c:pt>
                <c:pt idx="680">
                  <c:v>52.409529524824833</c:v>
                </c:pt>
                <c:pt idx="681">
                  <c:v>56.427441685230306</c:v>
                </c:pt>
                <c:pt idx="682">
                  <c:v>56.768612637896233</c:v>
                </c:pt>
                <c:pt idx="683">
                  <c:v>52.979163680331197</c:v>
                </c:pt>
                <c:pt idx="684">
                  <c:v>47.788474923201058</c:v>
                </c:pt>
                <c:pt idx="685">
                  <c:v>46.375047357058051</c:v>
                </c:pt>
                <c:pt idx="686">
                  <c:v>47.398564175089966</c:v>
                </c:pt>
                <c:pt idx="687">
                  <c:v>46.905079952799589</c:v>
                </c:pt>
                <c:pt idx="688">
                  <c:v>48.562202536134301</c:v>
                </c:pt>
                <c:pt idx="689">
                  <c:v>46.298892854571889</c:v>
                </c:pt>
                <c:pt idx="690">
                  <c:v>46.085656592194546</c:v>
                </c:pt>
                <c:pt idx="691">
                  <c:v>42.999879502253705</c:v>
                </c:pt>
                <c:pt idx="692">
                  <c:v>39.837943035938572</c:v>
                </c:pt>
                <c:pt idx="693">
                  <c:v>40.782260694474935</c:v>
                </c:pt>
                <c:pt idx="694">
                  <c:v>40.776167115804007</c:v>
                </c:pt>
                <c:pt idx="695">
                  <c:v>37.876202138041229</c:v>
                </c:pt>
                <c:pt idx="696">
                  <c:v>38.001096740590562</c:v>
                </c:pt>
                <c:pt idx="697">
                  <c:v>39.055077187324997</c:v>
                </c:pt>
                <c:pt idx="698">
                  <c:v>37.830511264257609</c:v>
                </c:pt>
                <c:pt idx="699">
                  <c:v>36.962348108207394</c:v>
                </c:pt>
                <c:pt idx="700">
                  <c:v>36.861825992633733</c:v>
                </c:pt>
                <c:pt idx="701">
                  <c:v>38.138173931211611</c:v>
                </c:pt>
                <c:pt idx="702">
                  <c:v>40.459366213169673</c:v>
                </c:pt>
                <c:pt idx="703">
                  <c:v>39.850130193280442</c:v>
                </c:pt>
                <c:pt idx="704">
                  <c:v>39.052027961045454</c:v>
                </c:pt>
                <c:pt idx="705">
                  <c:v>39.280491468503918</c:v>
                </c:pt>
                <c:pt idx="706">
                  <c:v>39.362739549661008</c:v>
                </c:pt>
                <c:pt idx="707">
                  <c:v>35.731693480357229</c:v>
                </c:pt>
                <c:pt idx="708">
                  <c:v>36.490191715883299</c:v>
                </c:pt>
                <c:pt idx="709">
                  <c:v>37.184720473939002</c:v>
                </c:pt>
                <c:pt idx="710">
                  <c:v>40.377118132012583</c:v>
                </c:pt>
                <c:pt idx="711">
                  <c:v>43.252712755125749</c:v>
                </c:pt>
                <c:pt idx="712">
                  <c:v>44.873278435705025</c:v>
                </c:pt>
                <c:pt idx="713">
                  <c:v>42.7653221115063</c:v>
                </c:pt>
                <c:pt idx="714">
                  <c:v>48.854637958007196</c:v>
                </c:pt>
                <c:pt idx="715">
                  <c:v>50.466065098288126</c:v>
                </c:pt>
                <c:pt idx="716">
                  <c:v>54.92567276387728</c:v>
                </c:pt>
                <c:pt idx="717">
                  <c:v>52.790302037255586</c:v>
                </c:pt>
                <c:pt idx="718">
                  <c:v>49.473012213576745</c:v>
                </c:pt>
                <c:pt idx="719">
                  <c:v>52.062265298105956</c:v>
                </c:pt>
                <c:pt idx="720">
                  <c:v>50.560496072134939</c:v>
                </c:pt>
                <c:pt idx="721">
                  <c:v>59.077617457894391</c:v>
                </c:pt>
                <c:pt idx="722">
                  <c:v>60.686000245783951</c:v>
                </c:pt>
                <c:pt idx="723">
                  <c:v>61.167297310732465</c:v>
                </c:pt>
                <c:pt idx="724">
                  <c:v>62.008041495089557</c:v>
                </c:pt>
                <c:pt idx="725">
                  <c:v>62.681249124775206</c:v>
                </c:pt>
                <c:pt idx="726">
                  <c:v>69.803215151100176</c:v>
                </c:pt>
                <c:pt idx="727">
                  <c:v>66.032047234165958</c:v>
                </c:pt>
                <c:pt idx="728">
                  <c:v>72.666627186141625</c:v>
                </c:pt>
                <c:pt idx="729">
                  <c:v>73.906420049672121</c:v>
                </c:pt>
                <c:pt idx="730">
                  <c:v>78.171072188896716</c:v>
                </c:pt>
                <c:pt idx="731">
                  <c:v>77.424758978386436</c:v>
                </c:pt>
                <c:pt idx="732">
                  <c:v>78.024861636483493</c:v>
                </c:pt>
                <c:pt idx="733">
                  <c:v>76.681490424885553</c:v>
                </c:pt>
                <c:pt idx="734">
                  <c:v>71.180089774521846</c:v>
                </c:pt>
                <c:pt idx="735">
                  <c:v>73.827221194794575</c:v>
                </c:pt>
                <c:pt idx="736">
                  <c:v>72.992566019838264</c:v>
                </c:pt>
                <c:pt idx="737">
                  <c:v>70.098694925364441</c:v>
                </c:pt>
                <c:pt idx="738">
                  <c:v>78.250275917662407</c:v>
                </c:pt>
                <c:pt idx="739">
                  <c:v>79.809918605488789</c:v>
                </c:pt>
                <c:pt idx="740">
                  <c:v>77.832946197858206</c:v>
                </c:pt>
                <c:pt idx="741">
                  <c:v>85.204700820045815</c:v>
                </c:pt>
                <c:pt idx="742">
                  <c:v>81.275130624086373</c:v>
                </c:pt>
                <c:pt idx="743">
                  <c:v>78.195446808198469</c:v>
                </c:pt>
                <c:pt idx="744">
                  <c:v>80.760325273425948</c:v>
                </c:pt>
                <c:pt idx="745">
                  <c:v>76.797246791754588</c:v>
                </c:pt>
                <c:pt idx="746">
                  <c:v>74.887290346311815</c:v>
                </c:pt>
                <c:pt idx="747">
                  <c:v>76.635799551101968</c:v>
                </c:pt>
                <c:pt idx="748">
                  <c:v>76.035701766893069</c:v>
                </c:pt>
                <c:pt idx="749">
                  <c:v>73.382476767949399</c:v>
                </c:pt>
                <c:pt idx="750">
                  <c:v>78.28377932948618</c:v>
                </c:pt>
                <c:pt idx="751">
                  <c:v>74.006944602189876</c:v>
                </c:pt>
                <c:pt idx="752">
                  <c:v>76.456075839088641</c:v>
                </c:pt>
                <c:pt idx="753">
                  <c:v>80.117585841712952</c:v>
                </c:pt>
                <c:pt idx="754">
                  <c:v>74.85987594388881</c:v>
                </c:pt>
                <c:pt idx="755">
                  <c:v>68.054710820198167</c:v>
                </c:pt>
                <c:pt idx="756">
                  <c:v>66.659559725415818</c:v>
                </c:pt>
                <c:pt idx="757">
                  <c:v>65.121237861341484</c:v>
                </c:pt>
                <c:pt idx="758">
                  <c:v>66.431096217957347</c:v>
                </c:pt>
                <c:pt idx="759">
                  <c:v>64.277444755322861</c:v>
                </c:pt>
                <c:pt idx="760">
                  <c:v>68.801024030708433</c:v>
                </c:pt>
                <c:pt idx="761">
                  <c:v>72.020833958878924</c:v>
                </c:pt>
                <c:pt idx="762">
                  <c:v>68.347141368182903</c:v>
                </c:pt>
                <c:pt idx="763">
                  <c:v>68.115633508333062</c:v>
                </c:pt>
                <c:pt idx="764">
                  <c:v>71.987330242437153</c:v>
                </c:pt>
                <c:pt idx="765">
                  <c:v>66.455466267988939</c:v>
                </c:pt>
                <c:pt idx="766">
                  <c:v>62.120748635678986</c:v>
                </c:pt>
                <c:pt idx="767">
                  <c:v>63.997196490791843</c:v>
                </c:pt>
                <c:pt idx="768">
                  <c:v>69.711833403532893</c:v>
                </c:pt>
                <c:pt idx="769">
                  <c:v>68.005970720134997</c:v>
                </c:pt>
                <c:pt idx="770">
                  <c:v>69.126962864405101</c:v>
                </c:pt>
                <c:pt idx="771">
                  <c:v>65.291823033056446</c:v>
                </c:pt>
                <c:pt idx="772">
                  <c:v>64.335322786448359</c:v>
                </c:pt>
                <c:pt idx="773">
                  <c:v>64.106859278989901</c:v>
                </c:pt>
                <c:pt idx="774">
                  <c:v>61.203849948835739</c:v>
                </c:pt>
                <c:pt idx="775">
                  <c:v>60.774337640959807</c:v>
                </c:pt>
                <c:pt idx="776">
                  <c:v>61.852687833107822</c:v>
                </c:pt>
                <c:pt idx="777">
                  <c:v>66.988547785392015</c:v>
                </c:pt>
                <c:pt idx="778">
                  <c:v>60.670768431432677</c:v>
                </c:pt>
                <c:pt idx="779">
                  <c:v>63.238700692209861</c:v>
                </c:pt>
                <c:pt idx="780">
                  <c:v>68.59693026866357</c:v>
                </c:pt>
                <c:pt idx="781">
                  <c:v>68.776653980676869</c:v>
                </c:pt>
                <c:pt idx="782">
                  <c:v>70.522113959187465</c:v>
                </c:pt>
                <c:pt idx="783">
                  <c:v>66.668697961096171</c:v>
                </c:pt>
                <c:pt idx="784">
                  <c:v>72.392468235629394</c:v>
                </c:pt>
                <c:pt idx="785">
                  <c:v>74.631412436430367</c:v>
                </c:pt>
                <c:pt idx="786">
                  <c:v>72.087850225684775</c:v>
                </c:pt>
                <c:pt idx="787">
                  <c:v>71.512122491507469</c:v>
                </c:pt>
                <c:pt idx="788">
                  <c:v>68.819300197451113</c:v>
                </c:pt>
                <c:pt idx="789">
                  <c:v>70.48556101646615</c:v>
                </c:pt>
                <c:pt idx="790">
                  <c:v>74.387717114620628</c:v>
                </c:pt>
                <c:pt idx="791">
                  <c:v>76.580965872367813</c:v>
                </c:pt>
                <c:pt idx="792">
                  <c:v>78.311194036527155</c:v>
                </c:pt>
                <c:pt idx="793">
                  <c:v>74.375534526548904</c:v>
                </c:pt>
                <c:pt idx="794">
                  <c:v>76.096624455027921</c:v>
                </c:pt>
                <c:pt idx="795">
                  <c:v>74.387717114620628</c:v>
                </c:pt>
                <c:pt idx="796">
                  <c:v>77.665409947804775</c:v>
                </c:pt>
                <c:pt idx="797">
                  <c:v>75.435603678066116</c:v>
                </c:pt>
                <c:pt idx="798">
                  <c:v>74.479103431458043</c:v>
                </c:pt>
                <c:pt idx="799">
                  <c:v>74.661876065132859</c:v>
                </c:pt>
                <c:pt idx="800">
                  <c:v>71.874618532577543</c:v>
                </c:pt>
                <c:pt idx="801">
                  <c:v>71.594370572664531</c:v>
                </c:pt>
                <c:pt idx="802">
                  <c:v>68.801024030708447</c:v>
                </c:pt>
                <c:pt idx="803">
                  <c:v>64.673449082104895</c:v>
                </c:pt>
                <c:pt idx="804">
                  <c:v>67.536861117146344</c:v>
                </c:pt>
                <c:pt idx="805">
                  <c:v>65.364933183151209</c:v>
                </c:pt>
                <c:pt idx="806">
                  <c:v>68.234434227593439</c:v>
                </c:pt>
                <c:pt idx="807">
                  <c:v>67.695259131519435</c:v>
                </c:pt>
                <c:pt idx="808">
                  <c:v>71.088703457684417</c:v>
                </c:pt>
                <c:pt idx="809">
                  <c:v>69.303641919408989</c:v>
                </c:pt>
                <c:pt idx="810">
                  <c:v>68.520775766177394</c:v>
                </c:pt>
                <c:pt idx="811">
                  <c:v>68.136954332085097</c:v>
                </c:pt>
                <c:pt idx="812">
                  <c:v>67.186547664147952</c:v>
                </c:pt>
                <c:pt idx="813">
                  <c:v>67.006823952134653</c:v>
                </c:pt>
                <c:pt idx="814">
                  <c:v>66.881929654203333</c:v>
                </c:pt>
                <c:pt idx="815">
                  <c:v>65.380164997502462</c:v>
                </c:pt>
                <c:pt idx="816">
                  <c:v>66.412819746596696</c:v>
                </c:pt>
                <c:pt idx="817">
                  <c:v>73.976485542757473</c:v>
                </c:pt>
                <c:pt idx="818">
                  <c:v>76.608384844060922</c:v>
                </c:pt>
                <c:pt idx="819">
                  <c:v>75.880348104911306</c:v>
                </c:pt>
                <c:pt idx="820">
                  <c:v>71.049106162571718</c:v>
                </c:pt>
                <c:pt idx="821">
                  <c:v>78.52747952518402</c:v>
                </c:pt>
                <c:pt idx="822">
                  <c:v>80.769463509106217</c:v>
                </c:pt>
                <c:pt idx="823">
                  <c:v>78.478739425120835</c:v>
                </c:pt>
                <c:pt idx="824">
                  <c:v>74.649688907790974</c:v>
                </c:pt>
                <c:pt idx="825">
                  <c:v>70.525162880848967</c:v>
                </c:pt>
                <c:pt idx="826">
                  <c:v>74.000851023518891</c:v>
                </c:pt>
                <c:pt idx="827">
                  <c:v>71.341537015174453</c:v>
                </c:pt>
                <c:pt idx="828">
                  <c:v>68.374560644494011</c:v>
                </c:pt>
                <c:pt idx="829">
                  <c:v>68.34409701579149</c:v>
                </c:pt>
                <c:pt idx="830">
                  <c:v>64.773973330004594</c:v>
                </c:pt>
                <c:pt idx="831">
                  <c:v>62.276106562312791</c:v>
                </c:pt>
                <c:pt idx="832">
                  <c:v>57.715974648823924</c:v>
                </c:pt>
                <c:pt idx="833">
                  <c:v>59.147678381709568</c:v>
                </c:pt>
                <c:pt idx="834">
                  <c:v>54.499209377662822</c:v>
                </c:pt>
                <c:pt idx="835">
                  <c:v>58.584137804874125</c:v>
                </c:pt>
                <c:pt idx="836">
                  <c:v>59.793467039702108</c:v>
                </c:pt>
                <c:pt idx="837">
                  <c:v>58.40745874987023</c:v>
                </c:pt>
                <c:pt idx="838">
                  <c:v>60.296089497672803</c:v>
                </c:pt>
                <c:pt idx="839">
                  <c:v>59.69294736107252</c:v>
                </c:pt>
                <c:pt idx="840">
                  <c:v>60.04630059719215</c:v>
                </c:pt>
                <c:pt idx="841">
                  <c:v>62.541123012492577</c:v>
                </c:pt>
              </c:numCache>
            </c:numRef>
          </c:val>
          <c:smooth val="0"/>
          <c:extLst>
            <c:ext xmlns:c16="http://schemas.microsoft.com/office/drawing/2014/chart" uri="{C3380CC4-5D6E-409C-BE32-E72D297353CC}">
              <c16:uniqueId val="{00000001-8DB9-4B34-9837-3BE194A99157}"/>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Coinbase Beta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'BTC(Daily)'!$I$3:$I$10000</c:f>
              <c:numCache>
                <c:formatCode>0.000</c:formatCode>
                <c:ptCount val="9998"/>
                <c:pt idx="18">
                  <c:v>0.20045541348289589</c:v>
                </c:pt>
                <c:pt idx="19">
                  <c:v>0.27634637454527738</c:v>
                </c:pt>
                <c:pt idx="20">
                  <c:v>0.25026458723792</c:v>
                </c:pt>
                <c:pt idx="21">
                  <c:v>0.24808170680319844</c:v>
                </c:pt>
                <c:pt idx="22">
                  <c:v>0.25809375352780023</c:v>
                </c:pt>
                <c:pt idx="23">
                  <c:v>0.28679291723783362</c:v>
                </c:pt>
                <c:pt idx="24">
                  <c:v>0.31290377670649333</c:v>
                </c:pt>
                <c:pt idx="25">
                  <c:v>0.33354390072349716</c:v>
                </c:pt>
                <c:pt idx="26">
                  <c:v>0.32367085052308503</c:v>
                </c:pt>
                <c:pt idx="27">
                  <c:v>0.32356668629471891</c:v>
                </c:pt>
                <c:pt idx="28">
                  <c:v>0.3021982958970012</c:v>
                </c:pt>
                <c:pt idx="29">
                  <c:v>0.30315924744153061</c:v>
                </c:pt>
                <c:pt idx="30">
                  <c:v>0.30108218705941875</c:v>
                </c:pt>
                <c:pt idx="31">
                  <c:v>0.31170923170036757</c:v>
                </c:pt>
                <c:pt idx="32">
                  <c:v>0.32723287435593895</c:v>
                </c:pt>
                <c:pt idx="33">
                  <c:v>0.32851875173820499</c:v>
                </c:pt>
                <c:pt idx="34">
                  <c:v>0.28889747508916214</c:v>
                </c:pt>
                <c:pt idx="35">
                  <c:v>0.34351171712495909</c:v>
                </c:pt>
                <c:pt idx="36">
                  <c:v>0.31109271380854603</c:v>
                </c:pt>
                <c:pt idx="37">
                  <c:v>0.28985303508458515</c:v>
                </c:pt>
                <c:pt idx="38">
                  <c:v>0.28010898332397444</c:v>
                </c:pt>
                <c:pt idx="39">
                  <c:v>0.26830045319387902</c:v>
                </c:pt>
                <c:pt idx="40">
                  <c:v>0.24614557530215841</c:v>
                </c:pt>
                <c:pt idx="41">
                  <c:v>0.30962456401100624</c:v>
                </c:pt>
                <c:pt idx="42">
                  <c:v>0.30876424141134862</c:v>
                </c:pt>
                <c:pt idx="43">
                  <c:v>0.31203155762138329</c:v>
                </c:pt>
                <c:pt idx="44">
                  <c:v>0.30725281463196746</c:v>
                </c:pt>
                <c:pt idx="45">
                  <c:v>0.26060205139935372</c:v>
                </c:pt>
                <c:pt idx="46">
                  <c:v>0.24453062748789078</c:v>
                </c:pt>
                <c:pt idx="47">
                  <c:v>0.21644740167535217</c:v>
                </c:pt>
                <c:pt idx="48">
                  <c:v>0.22448287904958794</c:v>
                </c:pt>
                <c:pt idx="49">
                  <c:v>0.234540053156442</c:v>
                </c:pt>
                <c:pt idx="50">
                  <c:v>0.2399166460384296</c:v>
                </c:pt>
                <c:pt idx="51">
                  <c:v>0.33998802063452843</c:v>
                </c:pt>
                <c:pt idx="52">
                  <c:v>0.32950730031936859</c:v>
                </c:pt>
                <c:pt idx="53">
                  <c:v>0.33107426765623549</c:v>
                </c:pt>
                <c:pt idx="54">
                  <c:v>0.35154763752076024</c:v>
                </c:pt>
                <c:pt idx="55">
                  <c:v>0.38031851208395312</c:v>
                </c:pt>
                <c:pt idx="56">
                  <c:v>0.37336178329807268</c:v>
                </c:pt>
                <c:pt idx="57">
                  <c:v>0.42196116037085557</c:v>
                </c:pt>
                <c:pt idx="58">
                  <c:v>0.4298293173296025</c:v>
                </c:pt>
                <c:pt idx="59">
                  <c:v>0.53523175531884226</c:v>
                </c:pt>
                <c:pt idx="60">
                  <c:v>0.53944098960684317</c:v>
                </c:pt>
                <c:pt idx="61">
                  <c:v>0.54609410767107625</c:v>
                </c:pt>
                <c:pt idx="62">
                  <c:v>0.49100086116120556</c:v>
                </c:pt>
                <c:pt idx="63">
                  <c:v>0.50815205200625679</c:v>
                </c:pt>
                <c:pt idx="64">
                  <c:v>0.51171516619018365</c:v>
                </c:pt>
                <c:pt idx="65">
                  <c:v>0.51483177718137674</c:v>
                </c:pt>
                <c:pt idx="66">
                  <c:v>0.52193597164298278</c:v>
                </c:pt>
                <c:pt idx="67">
                  <c:v>0.57558628971802739</c:v>
                </c:pt>
                <c:pt idx="68">
                  <c:v>0.58448658954343635</c:v>
                </c:pt>
                <c:pt idx="69">
                  <c:v>0.55807423805101619</c:v>
                </c:pt>
                <c:pt idx="70">
                  <c:v>0.6270484534353149</c:v>
                </c:pt>
                <c:pt idx="71">
                  <c:v>0.61468957706176375</c:v>
                </c:pt>
                <c:pt idx="72">
                  <c:v>0.49522717620190387</c:v>
                </c:pt>
                <c:pt idx="73">
                  <c:v>0.47899682500793944</c:v>
                </c:pt>
                <c:pt idx="74">
                  <c:v>0.46458322751520259</c:v>
                </c:pt>
                <c:pt idx="75">
                  <c:v>0.35526978551788962</c:v>
                </c:pt>
                <c:pt idx="76">
                  <c:v>0.36386775871529625</c:v>
                </c:pt>
                <c:pt idx="77">
                  <c:v>0.41016556105393159</c:v>
                </c:pt>
                <c:pt idx="78">
                  <c:v>0.46943141530342836</c:v>
                </c:pt>
                <c:pt idx="79">
                  <c:v>0.44645045899483848</c:v>
                </c:pt>
                <c:pt idx="80">
                  <c:v>0.52095486844249428</c:v>
                </c:pt>
                <c:pt idx="81">
                  <c:v>0.53243196747141075</c:v>
                </c:pt>
                <c:pt idx="82">
                  <c:v>0.51282300940349479</c:v>
                </c:pt>
                <c:pt idx="83">
                  <c:v>0.5593600603852481</c:v>
                </c:pt>
                <c:pt idx="84">
                  <c:v>0.52905439009838273</c:v>
                </c:pt>
                <c:pt idx="85">
                  <c:v>0.52897965954810366</c:v>
                </c:pt>
                <c:pt idx="86">
                  <c:v>0.52924659339775504</c:v>
                </c:pt>
                <c:pt idx="87">
                  <c:v>0.58784343913703319</c:v>
                </c:pt>
                <c:pt idx="88">
                  <c:v>0.60340253594397852</c:v>
                </c:pt>
                <c:pt idx="89">
                  <c:v>0.60530881265296388</c:v>
                </c:pt>
                <c:pt idx="90">
                  <c:v>0.61663602246668658</c:v>
                </c:pt>
                <c:pt idx="91">
                  <c:v>0.48432578638118146</c:v>
                </c:pt>
                <c:pt idx="92">
                  <c:v>0.56139080227297766</c:v>
                </c:pt>
                <c:pt idx="93">
                  <c:v>0.56776501457490536</c:v>
                </c:pt>
                <c:pt idx="94">
                  <c:v>0.57975302875455603</c:v>
                </c:pt>
                <c:pt idx="95">
                  <c:v>0.56888162574367707</c:v>
                </c:pt>
                <c:pt idx="96">
                  <c:v>0.65892233717511406</c:v>
                </c:pt>
                <c:pt idx="97">
                  <c:v>0.65767835359275961</c:v>
                </c:pt>
                <c:pt idx="98">
                  <c:v>0.62200993220521472</c:v>
                </c:pt>
                <c:pt idx="99">
                  <c:v>0.60808462767200955</c:v>
                </c:pt>
                <c:pt idx="100">
                  <c:v>0.63145727259048468</c:v>
                </c:pt>
                <c:pt idx="101">
                  <c:v>0.53911896571517604</c:v>
                </c:pt>
                <c:pt idx="102">
                  <c:v>0.52037118497511958</c:v>
                </c:pt>
                <c:pt idx="103">
                  <c:v>0.53384771495210193</c:v>
                </c:pt>
                <c:pt idx="104">
                  <c:v>0.47482629166187379</c:v>
                </c:pt>
                <c:pt idx="105">
                  <c:v>0.48340851166573745</c:v>
                </c:pt>
                <c:pt idx="106">
                  <c:v>0.49852997693259404</c:v>
                </c:pt>
                <c:pt idx="107">
                  <c:v>0.49386785718441073</c:v>
                </c:pt>
                <c:pt idx="108">
                  <c:v>0.48283436854086892</c:v>
                </c:pt>
                <c:pt idx="109">
                  <c:v>0.45518337297305167</c:v>
                </c:pt>
                <c:pt idx="110">
                  <c:v>0.37988573073527349</c:v>
                </c:pt>
                <c:pt idx="111">
                  <c:v>0.35296812508216679</c:v>
                </c:pt>
                <c:pt idx="112">
                  <c:v>0.3534606361576913</c:v>
                </c:pt>
                <c:pt idx="113">
                  <c:v>0.37367311439372281</c:v>
                </c:pt>
                <c:pt idx="114">
                  <c:v>0.35484307444236157</c:v>
                </c:pt>
                <c:pt idx="115">
                  <c:v>0.30585650746367699</c:v>
                </c:pt>
                <c:pt idx="116">
                  <c:v>0.32825026608843055</c:v>
                </c:pt>
                <c:pt idx="117">
                  <c:v>0.32552897687500343</c:v>
                </c:pt>
                <c:pt idx="118">
                  <c:v>0.2826895155290346</c:v>
                </c:pt>
                <c:pt idx="119">
                  <c:v>0.27660124098888911</c:v>
                </c:pt>
                <c:pt idx="120">
                  <c:v>0.30854400084057487</c:v>
                </c:pt>
                <c:pt idx="121">
                  <c:v>0.32537888760953482</c:v>
                </c:pt>
                <c:pt idx="122">
                  <c:v>0.2978713181241624</c:v>
                </c:pt>
                <c:pt idx="123">
                  <c:v>0.2989654106938614</c:v>
                </c:pt>
                <c:pt idx="124">
                  <c:v>0.30158500768888075</c:v>
                </c:pt>
                <c:pt idx="125">
                  <c:v>0.31149558295342344</c:v>
                </c:pt>
                <c:pt idx="126">
                  <c:v>0.31638147783208037</c:v>
                </c:pt>
                <c:pt idx="127">
                  <c:v>0.29969282177413892</c:v>
                </c:pt>
                <c:pt idx="128">
                  <c:v>0.36423282488076641</c:v>
                </c:pt>
                <c:pt idx="129">
                  <c:v>0.36325678592421934</c:v>
                </c:pt>
                <c:pt idx="130">
                  <c:v>0.35787640036981955</c:v>
                </c:pt>
                <c:pt idx="131">
                  <c:v>0.40724856338590587</c:v>
                </c:pt>
                <c:pt idx="132">
                  <c:v>0.49240548911335513</c:v>
                </c:pt>
                <c:pt idx="133">
                  <c:v>0.49280197789999314</c:v>
                </c:pt>
                <c:pt idx="134">
                  <c:v>0.51573561198982509</c:v>
                </c:pt>
                <c:pt idx="135">
                  <c:v>0.52363796220004122</c:v>
                </c:pt>
                <c:pt idx="136">
                  <c:v>0.54084619378455956</c:v>
                </c:pt>
                <c:pt idx="137">
                  <c:v>0.53482723275247346</c:v>
                </c:pt>
                <c:pt idx="138">
                  <c:v>0.55597533467132654</c:v>
                </c:pt>
                <c:pt idx="139">
                  <c:v>0.6465713165408673</c:v>
                </c:pt>
                <c:pt idx="140">
                  <c:v>0.64116587855810447</c:v>
                </c:pt>
                <c:pt idx="141">
                  <c:v>0.62695243671609246</c:v>
                </c:pt>
                <c:pt idx="142">
                  <c:v>0.66375487758347629</c:v>
                </c:pt>
                <c:pt idx="143">
                  <c:v>0.69432880397868346</c:v>
                </c:pt>
                <c:pt idx="144">
                  <c:v>0.59637775691063533</c:v>
                </c:pt>
                <c:pt idx="145">
                  <c:v>0.62320060361387397</c:v>
                </c:pt>
                <c:pt idx="146">
                  <c:v>0.68557879394698606</c:v>
                </c:pt>
                <c:pt idx="147">
                  <c:v>0.7019485041643132</c:v>
                </c:pt>
                <c:pt idx="148">
                  <c:v>0.70230184091366599</c:v>
                </c:pt>
                <c:pt idx="149">
                  <c:v>0.6541349427500176</c:v>
                </c:pt>
                <c:pt idx="150">
                  <c:v>0.61672162788339613</c:v>
                </c:pt>
                <c:pt idx="151">
                  <c:v>0.6019354945632629</c:v>
                </c:pt>
                <c:pt idx="152">
                  <c:v>0.66293765587709441</c:v>
                </c:pt>
                <c:pt idx="153">
                  <c:v>0.64033915053358892</c:v>
                </c:pt>
                <c:pt idx="154">
                  <c:v>0.68761779305075199</c:v>
                </c:pt>
                <c:pt idx="155">
                  <c:v>0.5941380420344109</c:v>
                </c:pt>
                <c:pt idx="156">
                  <c:v>0.60455516252453434</c:v>
                </c:pt>
                <c:pt idx="157">
                  <c:v>0.60003235807479627</c:v>
                </c:pt>
                <c:pt idx="158">
                  <c:v>0.6107978103937034</c:v>
                </c:pt>
                <c:pt idx="159">
                  <c:v>0.62894854165117153</c:v>
                </c:pt>
                <c:pt idx="160">
                  <c:v>0.6407803534414469</c:v>
                </c:pt>
                <c:pt idx="161">
                  <c:v>0.65201668951682856</c:v>
                </c:pt>
                <c:pt idx="162">
                  <c:v>0.68995776293375011</c:v>
                </c:pt>
                <c:pt idx="163">
                  <c:v>0.64951981163487549</c:v>
                </c:pt>
                <c:pt idx="164">
                  <c:v>0.67875196490766765</c:v>
                </c:pt>
                <c:pt idx="165">
                  <c:v>0.79747754569122353</c:v>
                </c:pt>
                <c:pt idx="166">
                  <c:v>0.86308412263343337</c:v>
                </c:pt>
                <c:pt idx="167">
                  <c:v>0.82030246878177837</c:v>
                </c:pt>
                <c:pt idx="168">
                  <c:v>0.8033533021165209</c:v>
                </c:pt>
                <c:pt idx="169">
                  <c:v>0.81133378995221794</c:v>
                </c:pt>
                <c:pt idx="170">
                  <c:v>0.74227016314012473</c:v>
                </c:pt>
                <c:pt idx="171">
                  <c:v>0.81488121747279207</c:v>
                </c:pt>
                <c:pt idx="172">
                  <c:v>0.79303111675918803</c:v>
                </c:pt>
                <c:pt idx="173">
                  <c:v>0.73462246654607477</c:v>
                </c:pt>
                <c:pt idx="174">
                  <c:v>0.74428228048206224</c:v>
                </c:pt>
                <c:pt idx="175">
                  <c:v>0.72341223670815491</c:v>
                </c:pt>
                <c:pt idx="176">
                  <c:v>0.779793442489081</c:v>
                </c:pt>
                <c:pt idx="177">
                  <c:v>0.78646302670145174</c:v>
                </c:pt>
                <c:pt idx="178">
                  <c:v>0.84096508189536456</c:v>
                </c:pt>
                <c:pt idx="179">
                  <c:v>0.89958762633556966</c:v>
                </c:pt>
                <c:pt idx="180">
                  <c:v>0.90392383262140885</c:v>
                </c:pt>
                <c:pt idx="181">
                  <c:v>0.94852712616925983</c:v>
                </c:pt>
                <c:pt idx="182">
                  <c:v>0.93708021805520691</c:v>
                </c:pt>
                <c:pt idx="183">
                  <c:v>0.88307154933909393</c:v>
                </c:pt>
                <c:pt idx="184">
                  <c:v>1.0390470447364937</c:v>
                </c:pt>
                <c:pt idx="185">
                  <c:v>0.99415778726727699</c:v>
                </c:pt>
                <c:pt idx="186">
                  <c:v>0.94427986895790639</c:v>
                </c:pt>
                <c:pt idx="187">
                  <c:v>0.83362433459676144</c:v>
                </c:pt>
                <c:pt idx="188">
                  <c:v>0.8857130720410572</c:v>
                </c:pt>
                <c:pt idx="189">
                  <c:v>0.82009447523947188</c:v>
                </c:pt>
                <c:pt idx="190">
                  <c:v>0.82110681045937972</c:v>
                </c:pt>
                <c:pt idx="191">
                  <c:v>0.91691735137570662</c:v>
                </c:pt>
                <c:pt idx="192">
                  <c:v>0.90612226611034019</c:v>
                </c:pt>
                <c:pt idx="193">
                  <c:v>0.92516900798518387</c:v>
                </c:pt>
                <c:pt idx="194">
                  <c:v>0.93151094005432455</c:v>
                </c:pt>
                <c:pt idx="195">
                  <c:v>1.1088848709219905</c:v>
                </c:pt>
                <c:pt idx="196">
                  <c:v>1.0894281504137113</c:v>
                </c:pt>
                <c:pt idx="197">
                  <c:v>1.0290353067271507</c:v>
                </c:pt>
                <c:pt idx="198">
                  <c:v>0.97778599329433602</c:v>
                </c:pt>
                <c:pt idx="199">
                  <c:v>0.91717991661272424</c:v>
                </c:pt>
                <c:pt idx="200">
                  <c:v>0.97038555293377204</c:v>
                </c:pt>
                <c:pt idx="201">
                  <c:v>1.0513464993265234</c:v>
                </c:pt>
                <c:pt idx="202">
                  <c:v>1.0844876798819429</c:v>
                </c:pt>
                <c:pt idx="203">
                  <c:v>1.0900490550578925</c:v>
                </c:pt>
                <c:pt idx="204">
                  <c:v>1.0632593422398635</c:v>
                </c:pt>
                <c:pt idx="205">
                  <c:v>0.87995672794105728</c:v>
                </c:pt>
                <c:pt idx="206">
                  <c:v>0.90708293170842402</c:v>
                </c:pt>
                <c:pt idx="207">
                  <c:v>0.94777494794911832</c:v>
                </c:pt>
                <c:pt idx="208">
                  <c:v>0.95145635282191843</c:v>
                </c:pt>
                <c:pt idx="209">
                  <c:v>0.94264027054143507</c:v>
                </c:pt>
                <c:pt idx="210">
                  <c:v>0.98174847637399187</c:v>
                </c:pt>
                <c:pt idx="211">
                  <c:v>0.9915793087755137</c:v>
                </c:pt>
                <c:pt idx="212">
                  <c:v>1.0297953307283851</c:v>
                </c:pt>
                <c:pt idx="213">
                  <c:v>1.016084792805966</c:v>
                </c:pt>
                <c:pt idx="214">
                  <c:v>1.0068512264188101</c:v>
                </c:pt>
                <c:pt idx="215">
                  <c:v>1.0313482595017553</c:v>
                </c:pt>
                <c:pt idx="216">
                  <c:v>0.98283192659640339</c:v>
                </c:pt>
                <c:pt idx="217">
                  <c:v>0.97580839628280858</c:v>
                </c:pt>
                <c:pt idx="218">
                  <c:v>0.99525396561560109</c:v>
                </c:pt>
                <c:pt idx="219">
                  <c:v>0.96847980728659755</c:v>
                </c:pt>
                <c:pt idx="220">
                  <c:v>0.93157750113786697</c:v>
                </c:pt>
                <c:pt idx="221">
                  <c:v>0.92760520495790433</c:v>
                </c:pt>
                <c:pt idx="222">
                  <c:v>0.91192848561571183</c:v>
                </c:pt>
                <c:pt idx="223">
                  <c:v>0.95437681405160135</c:v>
                </c:pt>
                <c:pt idx="224">
                  <c:v>0.93057378168295635</c:v>
                </c:pt>
                <c:pt idx="225">
                  <c:v>0.92884838486280941</c:v>
                </c:pt>
                <c:pt idx="226">
                  <c:v>1.024779538619804</c:v>
                </c:pt>
                <c:pt idx="227">
                  <c:v>1.0680652353551046</c:v>
                </c:pt>
                <c:pt idx="228">
                  <c:v>1.0190116914003107</c:v>
                </c:pt>
                <c:pt idx="229">
                  <c:v>1.0267395845289014</c:v>
                </c:pt>
                <c:pt idx="230">
                  <c:v>0.98532788790806092</c:v>
                </c:pt>
                <c:pt idx="231">
                  <c:v>0.97243259430487428</c:v>
                </c:pt>
                <c:pt idx="232">
                  <c:v>1.0413530163511131</c:v>
                </c:pt>
                <c:pt idx="233">
                  <c:v>1.0109161400040749</c:v>
                </c:pt>
                <c:pt idx="234">
                  <c:v>1.030455896500551</c:v>
                </c:pt>
                <c:pt idx="235">
                  <c:v>1.0563538700226578</c:v>
                </c:pt>
                <c:pt idx="236">
                  <c:v>1.0744493251041913</c:v>
                </c:pt>
                <c:pt idx="237">
                  <c:v>1.0482113097458681</c:v>
                </c:pt>
                <c:pt idx="238">
                  <c:v>1.0632034652644227</c:v>
                </c:pt>
                <c:pt idx="239">
                  <c:v>1.0549519203812745</c:v>
                </c:pt>
                <c:pt idx="240">
                  <c:v>1.0919177525042665</c:v>
                </c:pt>
                <c:pt idx="241">
                  <c:v>1.190370474879465</c:v>
                </c:pt>
                <c:pt idx="242">
                  <c:v>1.2035583120241613</c:v>
                </c:pt>
                <c:pt idx="243">
                  <c:v>1.1978862926144103</c:v>
                </c:pt>
                <c:pt idx="244">
                  <c:v>1.1278634941589019</c:v>
                </c:pt>
                <c:pt idx="245">
                  <c:v>1.212557086110057</c:v>
                </c:pt>
                <c:pt idx="246">
                  <c:v>1.2965077872809476</c:v>
                </c:pt>
                <c:pt idx="247">
                  <c:v>1.2679342401914151</c:v>
                </c:pt>
                <c:pt idx="248">
                  <c:v>1.2515326547735726</c:v>
                </c:pt>
                <c:pt idx="249">
                  <c:v>1.440996364232821</c:v>
                </c:pt>
                <c:pt idx="250">
                  <c:v>1.1964108992816922</c:v>
                </c:pt>
                <c:pt idx="251">
                  <c:v>1.241745553852172</c:v>
                </c:pt>
                <c:pt idx="252">
                  <c:v>1.2611139896008587</c:v>
                </c:pt>
                <c:pt idx="253">
                  <c:v>1.1422466477939999</c:v>
                </c:pt>
                <c:pt idx="254">
                  <c:v>1.1116740387033859</c:v>
                </c:pt>
                <c:pt idx="255">
                  <c:v>1.1014960724127627</c:v>
                </c:pt>
                <c:pt idx="256">
                  <c:v>1.0837527842607684</c:v>
                </c:pt>
                <c:pt idx="257">
                  <c:v>1.0705952147347961</c:v>
                </c:pt>
                <c:pt idx="258">
                  <c:v>1.0953723337806331</c:v>
                </c:pt>
                <c:pt idx="259">
                  <c:v>1.0817679732962528</c:v>
                </c:pt>
                <c:pt idx="260">
                  <c:v>1.0556922962289073</c:v>
                </c:pt>
                <c:pt idx="261">
                  <c:v>0.82356789978178113</c:v>
                </c:pt>
                <c:pt idx="262">
                  <c:v>0.80785540145503709</c:v>
                </c:pt>
                <c:pt idx="263">
                  <c:v>0.8569952419266037</c:v>
                </c:pt>
                <c:pt idx="264">
                  <c:v>0.90540243509028562</c:v>
                </c:pt>
                <c:pt idx="265">
                  <c:v>0.89771375133706488</c:v>
                </c:pt>
                <c:pt idx="266">
                  <c:v>0.92890160007684353</c:v>
                </c:pt>
                <c:pt idx="267">
                  <c:v>1.0155445820968638</c:v>
                </c:pt>
                <c:pt idx="268">
                  <c:v>1.0425809121522907</c:v>
                </c:pt>
                <c:pt idx="269">
                  <c:v>1.0948219835435411</c:v>
                </c:pt>
                <c:pt idx="270">
                  <c:v>0.98212839550430908</c:v>
                </c:pt>
                <c:pt idx="271">
                  <c:v>1.2403612795928103</c:v>
                </c:pt>
                <c:pt idx="272">
                  <c:v>1.2969384190911828</c:v>
                </c:pt>
                <c:pt idx="273">
                  <c:v>1.3683906541335518</c:v>
                </c:pt>
                <c:pt idx="274">
                  <c:v>1.2937968422842985</c:v>
                </c:pt>
                <c:pt idx="275">
                  <c:v>1.4059113031598973</c:v>
                </c:pt>
                <c:pt idx="276">
                  <c:v>1.3933857816295523</c:v>
                </c:pt>
                <c:pt idx="277">
                  <c:v>1.4025183438271687</c:v>
                </c:pt>
                <c:pt idx="278">
                  <c:v>1.3792502871398991</c:v>
                </c:pt>
                <c:pt idx="279">
                  <c:v>1.3810229069428832</c:v>
                </c:pt>
                <c:pt idx="280">
                  <c:v>1.3159931581899218</c:v>
                </c:pt>
                <c:pt idx="281">
                  <c:v>1.3636637646161638</c:v>
                </c:pt>
                <c:pt idx="282">
                  <c:v>1.4282918676399066</c:v>
                </c:pt>
                <c:pt idx="283">
                  <c:v>1.4199845277672103</c:v>
                </c:pt>
                <c:pt idx="284">
                  <c:v>1.1613915791985734</c:v>
                </c:pt>
                <c:pt idx="285">
                  <c:v>1.1888101253712107</c:v>
                </c:pt>
                <c:pt idx="286">
                  <c:v>1.2253648770336463</c:v>
                </c:pt>
                <c:pt idx="287">
                  <c:v>1.2407751973392935</c:v>
                </c:pt>
                <c:pt idx="288">
                  <c:v>1.2222104430562903</c:v>
                </c:pt>
                <c:pt idx="289">
                  <c:v>1.2121687773360472</c:v>
                </c:pt>
                <c:pt idx="290">
                  <c:v>1.1982041803016563</c:v>
                </c:pt>
                <c:pt idx="291">
                  <c:v>1.3084345560352657</c:v>
                </c:pt>
                <c:pt idx="292">
                  <c:v>0.97046105286081763</c:v>
                </c:pt>
                <c:pt idx="293">
                  <c:v>0.69207079014814976</c:v>
                </c:pt>
                <c:pt idx="294">
                  <c:v>0.65685772395077358</c:v>
                </c:pt>
                <c:pt idx="295">
                  <c:v>0.71561131005823264</c:v>
                </c:pt>
                <c:pt idx="296">
                  <c:v>0.67553716343267134</c:v>
                </c:pt>
                <c:pt idx="297">
                  <c:v>0.64584249643036662</c:v>
                </c:pt>
                <c:pt idx="298">
                  <c:v>0.6558673849662835</c:v>
                </c:pt>
                <c:pt idx="299">
                  <c:v>0.67465211499846978</c:v>
                </c:pt>
                <c:pt idx="300">
                  <c:v>0.75026962252126705</c:v>
                </c:pt>
                <c:pt idx="301">
                  <c:v>0.79887306291169358</c:v>
                </c:pt>
                <c:pt idx="302">
                  <c:v>0.79867197996915407</c:v>
                </c:pt>
                <c:pt idx="303">
                  <c:v>0.80209347175784251</c:v>
                </c:pt>
                <c:pt idx="304">
                  <c:v>0.80884551547033445</c:v>
                </c:pt>
                <c:pt idx="305">
                  <c:v>0.89760002062025612</c:v>
                </c:pt>
                <c:pt idx="306">
                  <c:v>0.84893663874327874</c:v>
                </c:pt>
                <c:pt idx="307">
                  <c:v>0.89929145357433304</c:v>
                </c:pt>
                <c:pt idx="308">
                  <c:v>0.84707021258700876</c:v>
                </c:pt>
                <c:pt idx="309">
                  <c:v>0.89969319317333307</c:v>
                </c:pt>
                <c:pt idx="310">
                  <c:v>0.91211330004510272</c:v>
                </c:pt>
                <c:pt idx="311">
                  <c:v>0.95058784991319478</c:v>
                </c:pt>
                <c:pt idx="312">
                  <c:v>0.96283383006324397</c:v>
                </c:pt>
                <c:pt idx="313">
                  <c:v>0.88613918617218146</c:v>
                </c:pt>
                <c:pt idx="314">
                  <c:v>1.4018942212323697</c:v>
                </c:pt>
                <c:pt idx="315">
                  <c:v>1.3921317741479069</c:v>
                </c:pt>
                <c:pt idx="316">
                  <c:v>1.3200136878974145</c:v>
                </c:pt>
                <c:pt idx="317">
                  <c:v>1.5766667264846335</c:v>
                </c:pt>
                <c:pt idx="318">
                  <c:v>1.5064982493665662</c:v>
                </c:pt>
                <c:pt idx="319">
                  <c:v>1.4960878991675615</c:v>
                </c:pt>
                <c:pt idx="320">
                  <c:v>1.4387663985122949</c:v>
                </c:pt>
                <c:pt idx="321">
                  <c:v>1.3030972872723536</c:v>
                </c:pt>
                <c:pt idx="322">
                  <c:v>1.3387714049720232</c:v>
                </c:pt>
                <c:pt idx="323">
                  <c:v>1.300204033678781</c:v>
                </c:pt>
                <c:pt idx="324">
                  <c:v>1.2577813079385196</c:v>
                </c:pt>
                <c:pt idx="325">
                  <c:v>1.2445672956449367</c:v>
                </c:pt>
                <c:pt idx="326">
                  <c:v>1.202448490734418</c:v>
                </c:pt>
                <c:pt idx="327">
                  <c:v>1.2146869341909783</c:v>
                </c:pt>
                <c:pt idx="328">
                  <c:v>1.058633290919508</c:v>
                </c:pt>
                <c:pt idx="329">
                  <c:v>1.0537722780065419</c:v>
                </c:pt>
                <c:pt idx="330">
                  <c:v>0.99905159940768518</c:v>
                </c:pt>
                <c:pt idx="331">
                  <c:v>1.0040205743666824</c:v>
                </c:pt>
                <c:pt idx="332">
                  <c:v>0.97624693525480222</c:v>
                </c:pt>
                <c:pt idx="333">
                  <c:v>1.0291800408967586</c:v>
                </c:pt>
                <c:pt idx="334">
                  <c:v>1.2198730128160453</c:v>
                </c:pt>
                <c:pt idx="335">
                  <c:v>1.2491734771950771</c:v>
                </c:pt>
                <c:pt idx="336">
                  <c:v>1.2470568543595451</c:v>
                </c:pt>
                <c:pt idx="337">
                  <c:v>1.3891576198813826</c:v>
                </c:pt>
                <c:pt idx="338">
                  <c:v>1.3418045417661393</c:v>
                </c:pt>
                <c:pt idx="339">
                  <c:v>1.4094058836707022</c:v>
                </c:pt>
                <c:pt idx="340">
                  <c:v>1.3360650352264305</c:v>
                </c:pt>
                <c:pt idx="341">
                  <c:v>1.2409767467493595</c:v>
                </c:pt>
                <c:pt idx="342">
                  <c:v>1.2713863008537232</c:v>
                </c:pt>
                <c:pt idx="343">
                  <c:v>1.2112567322339463</c:v>
                </c:pt>
                <c:pt idx="344">
                  <c:v>1.1962874176288423</c:v>
                </c:pt>
                <c:pt idx="345">
                  <c:v>1.2228258285113724</c:v>
                </c:pt>
                <c:pt idx="346">
                  <c:v>1.2121988831310526</c:v>
                </c:pt>
                <c:pt idx="347">
                  <c:v>1.1927780116026803</c:v>
                </c:pt>
                <c:pt idx="348">
                  <c:v>1.1930740769731925</c:v>
                </c:pt>
                <c:pt idx="349">
                  <c:v>1.1789703146333037</c:v>
                </c:pt>
                <c:pt idx="350">
                  <c:v>1.2013442592588759</c:v>
                </c:pt>
                <c:pt idx="351">
                  <c:v>1.0818135134602371</c:v>
                </c:pt>
                <c:pt idx="352">
                  <c:v>1.1368094106299127</c:v>
                </c:pt>
                <c:pt idx="353">
                  <c:v>1.1079606816077598</c:v>
                </c:pt>
                <c:pt idx="354">
                  <c:v>1.0207630522926749</c:v>
                </c:pt>
                <c:pt idx="355">
                  <c:v>0.99305465615217747</c:v>
                </c:pt>
                <c:pt idx="356">
                  <c:v>0.95557368719141256</c:v>
                </c:pt>
                <c:pt idx="357">
                  <c:v>0.96335762477601095</c:v>
                </c:pt>
                <c:pt idx="358">
                  <c:v>0.96021978120702012</c:v>
                </c:pt>
                <c:pt idx="359">
                  <c:v>0.93480647941492179</c:v>
                </c:pt>
                <c:pt idx="360">
                  <c:v>0.94048685175788016</c:v>
                </c:pt>
                <c:pt idx="361">
                  <c:v>0.88518060875587246</c:v>
                </c:pt>
                <c:pt idx="362">
                  <c:v>0.93639458937354181</c:v>
                </c:pt>
                <c:pt idx="363">
                  <c:v>0.76906143919167724</c:v>
                </c:pt>
                <c:pt idx="364">
                  <c:v>0.77028101266303473</c:v>
                </c:pt>
                <c:pt idx="365">
                  <c:v>0.77324282740572781</c:v>
                </c:pt>
                <c:pt idx="366">
                  <c:v>0.74157269208736343</c:v>
                </c:pt>
                <c:pt idx="367">
                  <c:v>0.7738064036781952</c:v>
                </c:pt>
                <c:pt idx="368">
                  <c:v>0.77415127711022447</c:v>
                </c:pt>
                <c:pt idx="369">
                  <c:v>0.76856682865477</c:v>
                </c:pt>
                <c:pt idx="370">
                  <c:v>0.77662225447469557</c:v>
                </c:pt>
                <c:pt idx="371">
                  <c:v>0.88394698714651954</c:v>
                </c:pt>
                <c:pt idx="372">
                  <c:v>0.90401639572586845</c:v>
                </c:pt>
                <c:pt idx="373">
                  <c:v>0.85082940774510896</c:v>
                </c:pt>
                <c:pt idx="374">
                  <c:v>0.90853279713617985</c:v>
                </c:pt>
                <c:pt idx="375">
                  <c:v>0.80164663342203268</c:v>
                </c:pt>
                <c:pt idx="376">
                  <c:v>0.85645755555870151</c:v>
                </c:pt>
                <c:pt idx="377">
                  <c:v>0.7370831285193602</c:v>
                </c:pt>
                <c:pt idx="378">
                  <c:v>0.7094200180904765</c:v>
                </c:pt>
                <c:pt idx="379">
                  <c:v>0.81598682920038645</c:v>
                </c:pt>
                <c:pt idx="380">
                  <c:v>1.0460121140037058</c:v>
                </c:pt>
                <c:pt idx="381">
                  <c:v>1.0260980752277775</c:v>
                </c:pt>
                <c:pt idx="382">
                  <c:v>1.1214091840861462</c:v>
                </c:pt>
                <c:pt idx="383">
                  <c:v>1.1690947304604831</c:v>
                </c:pt>
                <c:pt idx="384">
                  <c:v>2.7227399496815541</c:v>
                </c:pt>
                <c:pt idx="385">
                  <c:v>2.6458824877229734</c:v>
                </c:pt>
                <c:pt idx="386">
                  <c:v>2.8233847947490136</c:v>
                </c:pt>
                <c:pt idx="387">
                  <c:v>2.3069417143641604</c:v>
                </c:pt>
                <c:pt idx="388">
                  <c:v>2.1055615501682792</c:v>
                </c:pt>
                <c:pt idx="389">
                  <c:v>2.104301377703985</c:v>
                </c:pt>
                <c:pt idx="390">
                  <c:v>2.2648036133808804</c:v>
                </c:pt>
                <c:pt idx="391">
                  <c:v>2.2772864144573788</c:v>
                </c:pt>
                <c:pt idx="392">
                  <c:v>1.9424259230527423</c:v>
                </c:pt>
                <c:pt idx="393">
                  <c:v>1.9178077915111429</c:v>
                </c:pt>
                <c:pt idx="394">
                  <c:v>1.8612550054797685</c:v>
                </c:pt>
                <c:pt idx="395">
                  <c:v>1.6269105809079412</c:v>
                </c:pt>
                <c:pt idx="396">
                  <c:v>1.306213655997803</c:v>
                </c:pt>
                <c:pt idx="397">
                  <c:v>0.92521370980752304</c:v>
                </c:pt>
                <c:pt idx="398">
                  <c:v>0.96739013459002099</c:v>
                </c:pt>
                <c:pt idx="399">
                  <c:v>0.88136954049483784</c:v>
                </c:pt>
                <c:pt idx="400">
                  <c:v>0.89370905546418578</c:v>
                </c:pt>
                <c:pt idx="401">
                  <c:v>0.87135394864154547</c:v>
                </c:pt>
                <c:pt idx="402">
                  <c:v>0.88292836334093805</c:v>
                </c:pt>
                <c:pt idx="403">
                  <c:v>0.88067087844056824</c:v>
                </c:pt>
                <c:pt idx="404">
                  <c:v>0.87288457890249171</c:v>
                </c:pt>
                <c:pt idx="405">
                  <c:v>0.88890714045560626</c:v>
                </c:pt>
                <c:pt idx="406">
                  <c:v>0.91346199609223022</c:v>
                </c:pt>
                <c:pt idx="407">
                  <c:v>0.84325025771466633</c:v>
                </c:pt>
                <c:pt idx="408">
                  <c:v>0.86840282176155847</c:v>
                </c:pt>
                <c:pt idx="409">
                  <c:v>0.87460346619397955</c:v>
                </c:pt>
                <c:pt idx="410">
                  <c:v>0.88437584063755759</c:v>
                </c:pt>
                <c:pt idx="411">
                  <c:v>0.92109540225919384</c:v>
                </c:pt>
                <c:pt idx="412">
                  <c:v>0.92518907891039126</c:v>
                </c:pt>
                <c:pt idx="413">
                  <c:v>0.93529657337292493</c:v>
                </c:pt>
                <c:pt idx="414">
                  <c:v>0.94953156450237652</c:v>
                </c:pt>
                <c:pt idx="415">
                  <c:v>0.91213228389401635</c:v>
                </c:pt>
                <c:pt idx="416">
                  <c:v>0.91215213848858145</c:v>
                </c:pt>
                <c:pt idx="417">
                  <c:v>0.89907024119956991</c:v>
                </c:pt>
                <c:pt idx="418">
                  <c:v>1.1847474741690485</c:v>
                </c:pt>
                <c:pt idx="419">
                  <c:v>1.3356352481462122</c:v>
                </c:pt>
                <c:pt idx="420">
                  <c:v>1.5226533249410299</c:v>
                </c:pt>
                <c:pt idx="421">
                  <c:v>1.4633640770568417</c:v>
                </c:pt>
                <c:pt idx="422">
                  <c:v>1.4119003654975719</c:v>
                </c:pt>
                <c:pt idx="423">
                  <c:v>1.1670349502925954</c:v>
                </c:pt>
                <c:pt idx="424">
                  <c:v>1.1781996988846404</c:v>
                </c:pt>
                <c:pt idx="425">
                  <c:v>1.1196801245952832</c:v>
                </c:pt>
                <c:pt idx="426">
                  <c:v>0.99666419092708824</c:v>
                </c:pt>
                <c:pt idx="427">
                  <c:v>0.89777043134022072</c:v>
                </c:pt>
                <c:pt idx="428">
                  <c:v>0.76300734352015109</c:v>
                </c:pt>
                <c:pt idx="429">
                  <c:v>0.79791915426497617</c:v>
                </c:pt>
                <c:pt idx="430">
                  <c:v>0.74347102848026181</c:v>
                </c:pt>
                <c:pt idx="431">
                  <c:v>0.76300879028654212</c:v>
                </c:pt>
                <c:pt idx="432">
                  <c:v>0.46111677796396244</c:v>
                </c:pt>
                <c:pt idx="433">
                  <c:v>0.43175959873368108</c:v>
                </c:pt>
                <c:pt idx="434">
                  <c:v>0.61226041499369521</c:v>
                </c:pt>
                <c:pt idx="435">
                  <c:v>0.61114034780016091</c:v>
                </c:pt>
                <c:pt idx="436">
                  <c:v>0.69897332482328822</c:v>
                </c:pt>
                <c:pt idx="437">
                  <c:v>1.0383610007561084</c:v>
                </c:pt>
                <c:pt idx="438">
                  <c:v>1.276340385555661</c:v>
                </c:pt>
                <c:pt idx="439">
                  <c:v>1.0936089566122384</c:v>
                </c:pt>
                <c:pt idx="440">
                  <c:v>1.2392101004034046</c:v>
                </c:pt>
                <c:pt idx="441">
                  <c:v>1.5203503475155964</c:v>
                </c:pt>
                <c:pt idx="442">
                  <c:v>1.4594768166906182</c:v>
                </c:pt>
                <c:pt idx="443">
                  <c:v>1.5071845181338706</c:v>
                </c:pt>
                <c:pt idx="444">
                  <c:v>1.5911201085227145</c:v>
                </c:pt>
                <c:pt idx="445">
                  <c:v>1.5447514993671463</c:v>
                </c:pt>
                <c:pt idx="446">
                  <c:v>1.5954524546092381</c:v>
                </c:pt>
                <c:pt idx="447">
                  <c:v>1.6604980488754475</c:v>
                </c:pt>
                <c:pt idx="448">
                  <c:v>1.6224545581299425</c:v>
                </c:pt>
                <c:pt idx="449">
                  <c:v>1.6443954766791395</c:v>
                </c:pt>
                <c:pt idx="450">
                  <c:v>1.3753898662524862</c:v>
                </c:pt>
                <c:pt idx="451">
                  <c:v>1.5328874097195166</c:v>
                </c:pt>
                <c:pt idx="452">
                  <c:v>1.5742210918220985</c:v>
                </c:pt>
                <c:pt idx="453">
                  <c:v>1.6518632208386845</c:v>
                </c:pt>
                <c:pt idx="454">
                  <c:v>1.0861234845827286</c:v>
                </c:pt>
                <c:pt idx="455">
                  <c:v>1.2542183425173488</c:v>
                </c:pt>
                <c:pt idx="456">
                  <c:v>1.0665651826209255</c:v>
                </c:pt>
                <c:pt idx="457">
                  <c:v>1.0037996386035819</c:v>
                </c:pt>
                <c:pt idx="458">
                  <c:v>1.0688419355676919</c:v>
                </c:pt>
                <c:pt idx="459">
                  <c:v>1.3685027628681781</c:v>
                </c:pt>
                <c:pt idx="460">
                  <c:v>1.4260903813415593</c:v>
                </c:pt>
                <c:pt idx="461">
                  <c:v>1.4054513685121024</c:v>
                </c:pt>
                <c:pt idx="462">
                  <c:v>1.5069801255980655</c:v>
                </c:pt>
                <c:pt idx="463">
                  <c:v>1.6735427929514919</c:v>
                </c:pt>
                <c:pt idx="464">
                  <c:v>1.6372350666922142</c:v>
                </c:pt>
                <c:pt idx="465">
                  <c:v>1.5517568541816713</c:v>
                </c:pt>
                <c:pt idx="466">
                  <c:v>1.6017696454895309</c:v>
                </c:pt>
                <c:pt idx="467">
                  <c:v>1.6062124971868599</c:v>
                </c:pt>
                <c:pt idx="468">
                  <c:v>1.558035266987603</c:v>
                </c:pt>
                <c:pt idx="469">
                  <c:v>1.6576719782708618</c:v>
                </c:pt>
                <c:pt idx="470">
                  <c:v>1.6430065566166052</c:v>
                </c:pt>
                <c:pt idx="471">
                  <c:v>1.5239259372078824</c:v>
                </c:pt>
                <c:pt idx="472">
                  <c:v>1.4311876288427892</c:v>
                </c:pt>
                <c:pt idx="473">
                  <c:v>1.4266684243541203</c:v>
                </c:pt>
                <c:pt idx="474">
                  <c:v>1.1471858230136585</c:v>
                </c:pt>
                <c:pt idx="475">
                  <c:v>1.2492042041786273</c:v>
                </c:pt>
                <c:pt idx="476">
                  <c:v>1.251246972067485</c:v>
                </c:pt>
                <c:pt idx="477">
                  <c:v>1.2546438118059784</c:v>
                </c:pt>
                <c:pt idx="478">
                  <c:v>1.3266189773686732</c:v>
                </c:pt>
                <c:pt idx="479">
                  <c:v>1.3326684016309736</c:v>
                </c:pt>
                <c:pt idx="480">
                  <c:v>0.76345978877973775</c:v>
                </c:pt>
                <c:pt idx="481">
                  <c:v>0.76611197738860803</c:v>
                </c:pt>
                <c:pt idx="482">
                  <c:v>0.7518243763519965</c:v>
                </c:pt>
                <c:pt idx="483">
                  <c:v>0.75544300750134852</c:v>
                </c:pt>
                <c:pt idx="484">
                  <c:v>0.65641973157222644</c:v>
                </c:pt>
                <c:pt idx="485">
                  <c:v>0.6332286202961096</c:v>
                </c:pt>
                <c:pt idx="486">
                  <c:v>0.66428717416194782</c:v>
                </c:pt>
                <c:pt idx="487">
                  <c:v>0.69762624507876292</c:v>
                </c:pt>
                <c:pt idx="488">
                  <c:v>0.60933174104977217</c:v>
                </c:pt>
                <c:pt idx="489">
                  <c:v>0.59164854557754964</c:v>
                </c:pt>
                <c:pt idx="490">
                  <c:v>0.58690877004690023</c:v>
                </c:pt>
                <c:pt idx="491">
                  <c:v>0.58659616524405167</c:v>
                </c:pt>
                <c:pt idx="492">
                  <c:v>0.64090122436036845</c:v>
                </c:pt>
                <c:pt idx="493">
                  <c:v>0.64524341955690723</c:v>
                </c:pt>
                <c:pt idx="494">
                  <c:v>0.6476060301266261</c:v>
                </c:pt>
                <c:pt idx="495">
                  <c:v>0.71911343103826086</c:v>
                </c:pt>
                <c:pt idx="496">
                  <c:v>0.71507112016913632</c:v>
                </c:pt>
                <c:pt idx="497">
                  <c:v>0.71943757823182009</c:v>
                </c:pt>
                <c:pt idx="498">
                  <c:v>0.73910986420239655</c:v>
                </c:pt>
                <c:pt idx="499">
                  <c:v>0.73417837366640881</c:v>
                </c:pt>
                <c:pt idx="500">
                  <c:v>0.69448762810295683</c:v>
                </c:pt>
                <c:pt idx="501">
                  <c:v>1.0469486312337084</c:v>
                </c:pt>
                <c:pt idx="502">
                  <c:v>1.0199043056469164</c:v>
                </c:pt>
                <c:pt idx="503">
                  <c:v>1.0849123264143625</c:v>
                </c:pt>
                <c:pt idx="504">
                  <c:v>1.030039940259605</c:v>
                </c:pt>
                <c:pt idx="505">
                  <c:v>0.83945781717335211</c:v>
                </c:pt>
                <c:pt idx="506">
                  <c:v>0.80573663466928469</c:v>
                </c:pt>
                <c:pt idx="507">
                  <c:v>0.75057390505801203</c:v>
                </c:pt>
                <c:pt idx="508">
                  <c:v>0.62600282013206221</c:v>
                </c:pt>
                <c:pt idx="509">
                  <c:v>0.99550156923156585</c:v>
                </c:pt>
                <c:pt idx="510">
                  <c:v>1.1170340708035094</c:v>
                </c:pt>
                <c:pt idx="511">
                  <c:v>1.0550223410574004</c:v>
                </c:pt>
                <c:pt idx="512">
                  <c:v>0.99957680690505979</c:v>
                </c:pt>
                <c:pt idx="513">
                  <c:v>0.97717589414810269</c:v>
                </c:pt>
                <c:pt idx="514">
                  <c:v>1.0244543494311171</c:v>
                </c:pt>
                <c:pt idx="515">
                  <c:v>0.99491088227181956</c:v>
                </c:pt>
                <c:pt idx="516">
                  <c:v>0.92474942523408188</c:v>
                </c:pt>
                <c:pt idx="517">
                  <c:v>0.92092146690675103</c:v>
                </c:pt>
                <c:pt idx="518">
                  <c:v>1.1571017645327446</c:v>
                </c:pt>
                <c:pt idx="519">
                  <c:v>0.92712195137842535</c:v>
                </c:pt>
                <c:pt idx="520">
                  <c:v>0.83958823017746043</c:v>
                </c:pt>
                <c:pt idx="521">
                  <c:v>0.7770443430227072</c:v>
                </c:pt>
                <c:pt idx="522">
                  <c:v>0.80050878933082292</c:v>
                </c:pt>
                <c:pt idx="523">
                  <c:v>0.79620729224458009</c:v>
                </c:pt>
                <c:pt idx="524">
                  <c:v>0.85193556739249843</c:v>
                </c:pt>
                <c:pt idx="525">
                  <c:v>0.85485077479564608</c:v>
                </c:pt>
                <c:pt idx="526">
                  <c:v>0.99789013445301444</c:v>
                </c:pt>
                <c:pt idx="527">
                  <c:v>1.022108096418135</c:v>
                </c:pt>
                <c:pt idx="528">
                  <c:v>0.93480979493797289</c:v>
                </c:pt>
                <c:pt idx="529">
                  <c:v>0.95188227463113984</c:v>
                </c:pt>
                <c:pt idx="530">
                  <c:v>0.96097057153149212</c:v>
                </c:pt>
                <c:pt idx="531">
                  <c:v>0.97731529125008043</c:v>
                </c:pt>
                <c:pt idx="532">
                  <c:v>0.97479263327472787</c:v>
                </c:pt>
                <c:pt idx="533">
                  <c:v>1.1223634143669474</c:v>
                </c:pt>
                <c:pt idx="534">
                  <c:v>1.2086612286735525</c:v>
                </c:pt>
                <c:pt idx="535">
                  <c:v>1.0437515846182241</c:v>
                </c:pt>
                <c:pt idx="536">
                  <c:v>1.0428817091314682</c:v>
                </c:pt>
                <c:pt idx="537">
                  <c:v>1.1349871477727309</c:v>
                </c:pt>
                <c:pt idx="538">
                  <c:v>1.3308637229294944</c:v>
                </c:pt>
                <c:pt idx="539">
                  <c:v>0.20375769078605355</c:v>
                </c:pt>
                <c:pt idx="540">
                  <c:v>0.16619736584058198</c:v>
                </c:pt>
                <c:pt idx="541">
                  <c:v>0.18547991930565469</c:v>
                </c:pt>
                <c:pt idx="542">
                  <c:v>0.18270145134998944</c:v>
                </c:pt>
                <c:pt idx="543">
                  <c:v>0.20534327965079938</c:v>
                </c:pt>
                <c:pt idx="544">
                  <c:v>0.19184775101618068</c:v>
                </c:pt>
                <c:pt idx="545">
                  <c:v>2.8213646090007826E-2</c:v>
                </c:pt>
                <c:pt idx="546">
                  <c:v>3.2944389500809544E-2</c:v>
                </c:pt>
                <c:pt idx="547">
                  <c:v>2.9485990038923281E-2</c:v>
                </c:pt>
                <c:pt idx="548">
                  <c:v>0.12517139496134339</c:v>
                </c:pt>
                <c:pt idx="549">
                  <c:v>0.14511523558364009</c:v>
                </c:pt>
                <c:pt idx="550">
                  <c:v>0.17380633215741903</c:v>
                </c:pt>
                <c:pt idx="551">
                  <c:v>0.2442950680083994</c:v>
                </c:pt>
                <c:pt idx="552">
                  <c:v>0.22381017354205715</c:v>
                </c:pt>
                <c:pt idx="553">
                  <c:v>0.25645906582179301</c:v>
                </c:pt>
                <c:pt idx="554">
                  <c:v>0.24857240433096225</c:v>
                </c:pt>
                <c:pt idx="555">
                  <c:v>0.16924744035654735</c:v>
                </c:pt>
                <c:pt idx="556">
                  <c:v>0.18678412544267561</c:v>
                </c:pt>
                <c:pt idx="557">
                  <c:v>0.28199075864007955</c:v>
                </c:pt>
                <c:pt idx="558">
                  <c:v>0.3121893615303214</c:v>
                </c:pt>
                <c:pt idx="559">
                  <c:v>3.8058502747658436E-2</c:v>
                </c:pt>
                <c:pt idx="560">
                  <c:v>0.49285270874722409</c:v>
                </c:pt>
                <c:pt idx="561">
                  <c:v>0.57314888273862741</c:v>
                </c:pt>
                <c:pt idx="562">
                  <c:v>0.57157198202428361</c:v>
                </c:pt>
                <c:pt idx="563">
                  <c:v>0.59655548897054145</c:v>
                </c:pt>
                <c:pt idx="564">
                  <c:v>0.84421567472468406</c:v>
                </c:pt>
                <c:pt idx="565">
                  <c:v>0.88858214832272364</c:v>
                </c:pt>
                <c:pt idx="566">
                  <c:v>0.98373989100799319</c:v>
                </c:pt>
                <c:pt idx="567">
                  <c:v>1.0379928125422013</c:v>
                </c:pt>
                <c:pt idx="568">
                  <c:v>1.0797066953185126</c:v>
                </c:pt>
                <c:pt idx="569">
                  <c:v>1.7992629226196843</c:v>
                </c:pt>
                <c:pt idx="570">
                  <c:v>2.9306546812350946</c:v>
                </c:pt>
                <c:pt idx="571">
                  <c:v>2.8355378080035791</c:v>
                </c:pt>
                <c:pt idx="572">
                  <c:v>2.9806738024187682</c:v>
                </c:pt>
                <c:pt idx="573">
                  <c:v>2.9969359314354711</c:v>
                </c:pt>
                <c:pt idx="574">
                  <c:v>2.8692520744178531</c:v>
                </c:pt>
                <c:pt idx="575">
                  <c:v>3.0264453731337295</c:v>
                </c:pt>
                <c:pt idx="576">
                  <c:v>3.1069055804543715</c:v>
                </c:pt>
                <c:pt idx="577">
                  <c:v>2.7638696532949587</c:v>
                </c:pt>
                <c:pt idx="578">
                  <c:v>2.6004830876463703</c:v>
                </c:pt>
                <c:pt idx="579">
                  <c:v>2.6640216934180971</c:v>
                </c:pt>
                <c:pt idx="580">
                  <c:v>2.8407800547481417</c:v>
                </c:pt>
                <c:pt idx="581">
                  <c:v>2.9686752108841108</c:v>
                </c:pt>
                <c:pt idx="582">
                  <c:v>2.7401246052855126</c:v>
                </c:pt>
                <c:pt idx="583">
                  <c:v>2.644797836074479</c:v>
                </c:pt>
                <c:pt idx="584">
                  <c:v>2.6200381604837881</c:v>
                </c:pt>
                <c:pt idx="585">
                  <c:v>0.67847312343931887</c:v>
                </c:pt>
                <c:pt idx="586">
                  <c:v>1.0526068249688096</c:v>
                </c:pt>
                <c:pt idx="587">
                  <c:v>1.105492750879794</c:v>
                </c:pt>
                <c:pt idx="588">
                  <c:v>0.96430966499668347</c:v>
                </c:pt>
                <c:pt idx="589">
                  <c:v>0.53370334235573036</c:v>
                </c:pt>
                <c:pt idx="590">
                  <c:v>0.56503239431412033</c:v>
                </c:pt>
                <c:pt idx="591">
                  <c:v>0.60925726780562406</c:v>
                </c:pt>
                <c:pt idx="592">
                  <c:v>0.62583211242064407</c:v>
                </c:pt>
                <c:pt idx="593">
                  <c:v>0.74127184650523781</c:v>
                </c:pt>
                <c:pt idx="594">
                  <c:v>0.73355046091664811</c:v>
                </c:pt>
                <c:pt idx="595">
                  <c:v>0.73943040291443607</c:v>
                </c:pt>
                <c:pt idx="596">
                  <c:v>0.70146672914377939</c:v>
                </c:pt>
                <c:pt idx="597">
                  <c:v>1.3636171579773664</c:v>
                </c:pt>
                <c:pt idx="598">
                  <c:v>1.4574129482539064</c:v>
                </c:pt>
                <c:pt idx="599">
                  <c:v>1.3672950489724451</c:v>
                </c:pt>
                <c:pt idx="600">
                  <c:v>1.3665490646027252</c:v>
                </c:pt>
                <c:pt idx="601">
                  <c:v>1.3691126897261852</c:v>
                </c:pt>
                <c:pt idx="602">
                  <c:v>1.3880556336419774</c:v>
                </c:pt>
                <c:pt idx="603">
                  <c:v>1.4381627802588501</c:v>
                </c:pt>
                <c:pt idx="604">
                  <c:v>1.4267198609456191</c:v>
                </c:pt>
                <c:pt idx="605">
                  <c:v>1.404872884127782</c:v>
                </c:pt>
                <c:pt idx="606">
                  <c:v>1.3303607745460009</c:v>
                </c:pt>
                <c:pt idx="607">
                  <c:v>1.2693262498558002</c:v>
                </c:pt>
                <c:pt idx="608">
                  <c:v>1.289766127423627</c:v>
                </c:pt>
                <c:pt idx="609">
                  <c:v>1.2872889618076291</c:v>
                </c:pt>
                <c:pt idx="610">
                  <c:v>1.5687025510351378</c:v>
                </c:pt>
                <c:pt idx="611">
                  <c:v>1.4590636451458459</c:v>
                </c:pt>
                <c:pt idx="612">
                  <c:v>1.464701401260835</c:v>
                </c:pt>
                <c:pt idx="613">
                  <c:v>1.4601900542824298</c:v>
                </c:pt>
                <c:pt idx="614">
                  <c:v>1.4346913373182462</c:v>
                </c:pt>
                <c:pt idx="615">
                  <c:v>1.3642081480059312</c:v>
                </c:pt>
                <c:pt idx="616">
                  <c:v>1.3760748020283178</c:v>
                </c:pt>
                <c:pt idx="617">
                  <c:v>1.381601624149231</c:v>
                </c:pt>
                <c:pt idx="618">
                  <c:v>0.84177511628015012</c:v>
                </c:pt>
                <c:pt idx="619">
                  <c:v>0.8545896735410845</c:v>
                </c:pt>
                <c:pt idx="620">
                  <c:v>0.7588884175608499</c:v>
                </c:pt>
                <c:pt idx="621">
                  <c:v>0.78335656149233068</c:v>
                </c:pt>
                <c:pt idx="622">
                  <c:v>0.80210430356928863</c:v>
                </c:pt>
                <c:pt idx="623">
                  <c:v>0.69939501060107312</c:v>
                </c:pt>
                <c:pt idx="624">
                  <c:v>0.71368275132774783</c:v>
                </c:pt>
                <c:pt idx="625">
                  <c:v>0.69704197647090282</c:v>
                </c:pt>
                <c:pt idx="626">
                  <c:v>0.70182076991268161</c:v>
                </c:pt>
                <c:pt idx="627">
                  <c:v>0.81512387125415764</c:v>
                </c:pt>
                <c:pt idx="628">
                  <c:v>0.95313557500187029</c:v>
                </c:pt>
                <c:pt idx="629">
                  <c:v>0.81069002336709817</c:v>
                </c:pt>
                <c:pt idx="630">
                  <c:v>0.64749150886974915</c:v>
                </c:pt>
                <c:pt idx="631">
                  <c:v>0.61265396335905942</c:v>
                </c:pt>
                <c:pt idx="632">
                  <c:v>0.74945936463255736</c:v>
                </c:pt>
                <c:pt idx="633">
                  <c:v>0.71104376106884948</c:v>
                </c:pt>
                <c:pt idx="634">
                  <c:v>0.67785455986798382</c:v>
                </c:pt>
                <c:pt idx="635">
                  <c:v>0.42662459121020574</c:v>
                </c:pt>
                <c:pt idx="636">
                  <c:v>0.48189640339540518</c:v>
                </c:pt>
                <c:pt idx="637">
                  <c:v>0.45233112062261593</c:v>
                </c:pt>
                <c:pt idx="638">
                  <c:v>0.50165538625527761</c:v>
                </c:pt>
                <c:pt idx="639">
                  <c:v>0.51344366370168071</c:v>
                </c:pt>
                <c:pt idx="640">
                  <c:v>0.53251444613923016</c:v>
                </c:pt>
                <c:pt idx="641">
                  <c:v>0.51496545199497312</c:v>
                </c:pt>
                <c:pt idx="642">
                  <c:v>0.48742036592572324</c:v>
                </c:pt>
                <c:pt idx="643">
                  <c:v>0.3562715632848798</c:v>
                </c:pt>
                <c:pt idx="644">
                  <c:v>0.36766783773339506</c:v>
                </c:pt>
                <c:pt idx="645">
                  <c:v>0.34948990845636235</c:v>
                </c:pt>
                <c:pt idx="646">
                  <c:v>0.36444824092051054</c:v>
                </c:pt>
                <c:pt idx="647">
                  <c:v>0.37777980864308408</c:v>
                </c:pt>
                <c:pt idx="648">
                  <c:v>0.36514361970270537</c:v>
                </c:pt>
                <c:pt idx="649">
                  <c:v>0.326276787403812</c:v>
                </c:pt>
                <c:pt idx="650">
                  <c:v>0.31000307898658264</c:v>
                </c:pt>
                <c:pt idx="651">
                  <c:v>0.32704328354620371</c:v>
                </c:pt>
                <c:pt idx="652">
                  <c:v>0.45014390681782418</c:v>
                </c:pt>
                <c:pt idx="653">
                  <c:v>0.41028759904758944</c:v>
                </c:pt>
                <c:pt idx="654">
                  <c:v>0.41225526770450671</c:v>
                </c:pt>
                <c:pt idx="655">
                  <c:v>0.44351203089669744</c:v>
                </c:pt>
                <c:pt idx="656">
                  <c:v>0.67758279930351017</c:v>
                </c:pt>
                <c:pt idx="657">
                  <c:v>0.61162829557956122</c:v>
                </c:pt>
                <c:pt idx="658">
                  <c:v>0.687626457983045</c:v>
                </c:pt>
                <c:pt idx="659">
                  <c:v>0.60445914624226016</c:v>
                </c:pt>
                <c:pt idx="660">
                  <c:v>0.5730049904801171</c:v>
                </c:pt>
                <c:pt idx="661">
                  <c:v>0.57797645222413374</c:v>
                </c:pt>
                <c:pt idx="662">
                  <c:v>0.60359000846258692</c:v>
                </c:pt>
                <c:pt idx="663">
                  <c:v>0.68649880855266032</c:v>
                </c:pt>
                <c:pt idx="664">
                  <c:v>0.66941289501071588</c:v>
                </c:pt>
                <c:pt idx="665">
                  <c:v>0.56513722547971301</c:v>
                </c:pt>
                <c:pt idx="666">
                  <c:v>0.60850742667138746</c:v>
                </c:pt>
                <c:pt idx="667">
                  <c:v>0.6054078498902179</c:v>
                </c:pt>
                <c:pt idx="668">
                  <c:v>0.62037148661735386</c:v>
                </c:pt>
                <c:pt idx="669">
                  <c:v>0.70225566622590174</c:v>
                </c:pt>
                <c:pt idx="670">
                  <c:v>0.71334220835249618</c:v>
                </c:pt>
                <c:pt idx="671">
                  <c:v>0.74432222446848217</c:v>
                </c:pt>
                <c:pt idx="672">
                  <c:v>0.73829204017664374</c:v>
                </c:pt>
                <c:pt idx="673">
                  <c:v>0.78856883757253704</c:v>
                </c:pt>
                <c:pt idx="674">
                  <c:v>0.80969842323431662</c:v>
                </c:pt>
                <c:pt idx="675">
                  <c:v>0.78076959335925533</c:v>
                </c:pt>
                <c:pt idx="676">
                  <c:v>0.7104171939658821</c:v>
                </c:pt>
                <c:pt idx="677">
                  <c:v>0.734516270322634</c:v>
                </c:pt>
                <c:pt idx="678">
                  <c:v>0.75445756467251524</c:v>
                </c:pt>
                <c:pt idx="679">
                  <c:v>0.77567077001377271</c:v>
                </c:pt>
                <c:pt idx="680">
                  <c:v>0.84037536681950764</c:v>
                </c:pt>
                <c:pt idx="681">
                  <c:v>0.81217022624781288</c:v>
                </c:pt>
                <c:pt idx="682">
                  <c:v>0.87055249916426514</c:v>
                </c:pt>
                <c:pt idx="683">
                  <c:v>0.43600738572729986</c:v>
                </c:pt>
                <c:pt idx="684">
                  <c:v>0.4297760840713189</c:v>
                </c:pt>
                <c:pt idx="685">
                  <c:v>0.38182651042728694</c:v>
                </c:pt>
                <c:pt idx="686">
                  <c:v>0.4646531266108726</c:v>
                </c:pt>
                <c:pt idx="687">
                  <c:v>0.44390521150810502</c:v>
                </c:pt>
                <c:pt idx="688">
                  <c:v>0.49386346123611241</c:v>
                </c:pt>
                <c:pt idx="689">
                  <c:v>0.44049599866417</c:v>
                </c:pt>
                <c:pt idx="690">
                  <c:v>0.35465564822131973</c:v>
                </c:pt>
                <c:pt idx="691">
                  <c:v>0.50935178133936576</c:v>
                </c:pt>
                <c:pt idx="692">
                  <c:v>0.41990760482732364</c:v>
                </c:pt>
                <c:pt idx="693">
                  <c:v>0.41294320024137565</c:v>
                </c:pt>
                <c:pt idx="694">
                  <c:v>0.46657150902307604</c:v>
                </c:pt>
                <c:pt idx="695">
                  <c:v>0.44144272343036978</c:v>
                </c:pt>
                <c:pt idx="696">
                  <c:v>0.34318097288992211</c:v>
                </c:pt>
                <c:pt idx="697">
                  <c:v>0.32702220046603442</c:v>
                </c:pt>
                <c:pt idx="698">
                  <c:v>0.30423413507523428</c:v>
                </c:pt>
                <c:pt idx="699">
                  <c:v>0.28791735905831256</c:v>
                </c:pt>
                <c:pt idx="700">
                  <c:v>0.36356372415065419</c:v>
                </c:pt>
                <c:pt idx="701">
                  <c:v>0.37879469613373462</c:v>
                </c:pt>
                <c:pt idx="702">
                  <c:v>0.39935905994254983</c:v>
                </c:pt>
                <c:pt idx="703">
                  <c:v>0.37545864886647723</c:v>
                </c:pt>
                <c:pt idx="704">
                  <c:v>0.74340589798113466</c:v>
                </c:pt>
                <c:pt idx="705">
                  <c:v>0.77626599497640569</c:v>
                </c:pt>
                <c:pt idx="706">
                  <c:v>0.81130902540306848</c:v>
                </c:pt>
                <c:pt idx="707">
                  <c:v>0.82573736500371842</c:v>
                </c:pt>
                <c:pt idx="708">
                  <c:v>0.86735099104179014</c:v>
                </c:pt>
                <c:pt idx="709">
                  <c:v>0.95652733171614435</c:v>
                </c:pt>
                <c:pt idx="710">
                  <c:v>1.0503385119895317</c:v>
                </c:pt>
                <c:pt idx="711">
                  <c:v>0.96071274760935688</c:v>
                </c:pt>
                <c:pt idx="712">
                  <c:v>0.99825020685048393</c:v>
                </c:pt>
                <c:pt idx="713">
                  <c:v>1.2338984991937523</c:v>
                </c:pt>
                <c:pt idx="714">
                  <c:v>1.2346759115698849</c:v>
                </c:pt>
                <c:pt idx="715">
                  <c:v>1.0805005287087481</c:v>
                </c:pt>
                <c:pt idx="716">
                  <c:v>1.112211217531192</c:v>
                </c:pt>
                <c:pt idx="717">
                  <c:v>1.8305577287558417</c:v>
                </c:pt>
                <c:pt idx="718">
                  <c:v>1.6162321190906057</c:v>
                </c:pt>
                <c:pt idx="719">
                  <c:v>1.6169527978788767</c:v>
                </c:pt>
                <c:pt idx="720">
                  <c:v>1.8464302132363533</c:v>
                </c:pt>
                <c:pt idx="721">
                  <c:v>1.829955427923559</c:v>
                </c:pt>
                <c:pt idx="722">
                  <c:v>1.1769846709948584</c:v>
                </c:pt>
                <c:pt idx="723">
                  <c:v>1.0960372918721701</c:v>
                </c:pt>
                <c:pt idx="724">
                  <c:v>1.0740037118858194</c:v>
                </c:pt>
                <c:pt idx="725">
                  <c:v>1.0920614544568459</c:v>
                </c:pt>
                <c:pt idx="726">
                  <c:v>1.0528005115209909</c:v>
                </c:pt>
                <c:pt idx="727">
                  <c:v>0.98434927159735663</c:v>
                </c:pt>
                <c:pt idx="728">
                  <c:v>0.98609452906904305</c:v>
                </c:pt>
                <c:pt idx="729">
                  <c:v>0.99079496657312105</c:v>
                </c:pt>
                <c:pt idx="730">
                  <c:v>0.90854035700233182</c:v>
                </c:pt>
                <c:pt idx="731">
                  <c:v>0.89198520783669621</c:v>
                </c:pt>
                <c:pt idx="732">
                  <c:v>0.92259770677046993</c:v>
                </c:pt>
                <c:pt idx="733">
                  <c:v>0.96304152487478822</c:v>
                </c:pt>
                <c:pt idx="734">
                  <c:v>0.81821595431213301</c:v>
                </c:pt>
                <c:pt idx="735">
                  <c:v>0.82391899292878812</c:v>
                </c:pt>
                <c:pt idx="736">
                  <c:v>0.78898903819200372</c:v>
                </c:pt>
                <c:pt idx="737">
                  <c:v>0.83339573998123428</c:v>
                </c:pt>
                <c:pt idx="738">
                  <c:v>0.77123903397146065</c:v>
                </c:pt>
                <c:pt idx="739">
                  <c:v>0.80336038064900739</c:v>
                </c:pt>
                <c:pt idx="740">
                  <c:v>0.79571161741962748</c:v>
                </c:pt>
                <c:pt idx="741">
                  <c:v>0.70630511542886965</c:v>
                </c:pt>
                <c:pt idx="742">
                  <c:v>0.72785933550739745</c:v>
                </c:pt>
                <c:pt idx="743">
                  <c:v>0.8515617755949656</c:v>
                </c:pt>
                <c:pt idx="744">
                  <c:v>0.88545096381765054</c:v>
                </c:pt>
                <c:pt idx="745">
                  <c:v>0.86010480186127591</c:v>
                </c:pt>
                <c:pt idx="746">
                  <c:v>0.80724618496541711</c:v>
                </c:pt>
                <c:pt idx="747">
                  <c:v>0.75802375569515024</c:v>
                </c:pt>
                <c:pt idx="748">
                  <c:v>0.70940571337140346</c:v>
                </c:pt>
                <c:pt idx="749">
                  <c:v>0.74075009678609616</c:v>
                </c:pt>
                <c:pt idx="750">
                  <c:v>0.74732150063000335</c:v>
                </c:pt>
                <c:pt idx="751">
                  <c:v>0.82410872284569159</c:v>
                </c:pt>
                <c:pt idx="752">
                  <c:v>0.81752063397127717</c:v>
                </c:pt>
                <c:pt idx="753">
                  <c:v>0.87177569122348231</c:v>
                </c:pt>
                <c:pt idx="754">
                  <c:v>0.90108817759620896</c:v>
                </c:pt>
                <c:pt idx="755">
                  <c:v>0.92854632280404525</c:v>
                </c:pt>
                <c:pt idx="756">
                  <c:v>0.92415886776641687</c:v>
                </c:pt>
                <c:pt idx="757">
                  <c:v>0.99621312668760431</c:v>
                </c:pt>
                <c:pt idx="758">
                  <c:v>0.91106315976623276</c:v>
                </c:pt>
                <c:pt idx="759">
                  <c:v>1.0319128089161209</c:v>
                </c:pt>
                <c:pt idx="760">
                  <c:v>1.0229131538764997</c:v>
                </c:pt>
                <c:pt idx="761">
                  <c:v>1.0366060073600099</c:v>
                </c:pt>
                <c:pt idx="762">
                  <c:v>1.043471463380786</c:v>
                </c:pt>
                <c:pt idx="763">
                  <c:v>1.0128199839391259</c:v>
                </c:pt>
                <c:pt idx="764">
                  <c:v>0.97719567107522365</c:v>
                </c:pt>
                <c:pt idx="765">
                  <c:v>0.98920412741536801</c:v>
                </c:pt>
                <c:pt idx="766">
                  <c:v>0.97432588970514999</c:v>
                </c:pt>
                <c:pt idx="767">
                  <c:v>1.0339927613313284</c:v>
                </c:pt>
                <c:pt idx="768">
                  <c:v>0.86339576120035777</c:v>
                </c:pt>
                <c:pt idx="769">
                  <c:v>0.86005002172577316</c:v>
                </c:pt>
                <c:pt idx="770">
                  <c:v>0.82217503374955447</c:v>
                </c:pt>
                <c:pt idx="771">
                  <c:v>0.78530590929566257</c:v>
                </c:pt>
                <c:pt idx="772">
                  <c:v>0.71780538445791531</c:v>
                </c:pt>
                <c:pt idx="773">
                  <c:v>0.74312505281127073</c:v>
                </c:pt>
                <c:pt idx="774">
                  <c:v>0.64854755071682979</c:v>
                </c:pt>
                <c:pt idx="775">
                  <c:v>0.47012222841535112</c:v>
                </c:pt>
                <c:pt idx="776">
                  <c:v>0.62295203514496977</c:v>
                </c:pt>
                <c:pt idx="777">
                  <c:v>0.69555970004645773</c:v>
                </c:pt>
                <c:pt idx="778">
                  <c:v>0.72639834579834517</c:v>
                </c:pt>
                <c:pt idx="779">
                  <c:v>0.81582975172631977</c:v>
                </c:pt>
                <c:pt idx="780">
                  <c:v>0.74444473872522254</c:v>
                </c:pt>
                <c:pt idx="781">
                  <c:v>0.7382557479263111</c:v>
                </c:pt>
                <c:pt idx="782">
                  <c:v>0.73483414024747717</c:v>
                </c:pt>
                <c:pt idx="783">
                  <c:v>0.75228440172311806</c:v>
                </c:pt>
                <c:pt idx="784">
                  <c:v>0.78209939441689258</c:v>
                </c:pt>
                <c:pt idx="785">
                  <c:v>0.79048693221859057</c:v>
                </c:pt>
                <c:pt idx="786">
                  <c:v>0.71253247895383098</c:v>
                </c:pt>
                <c:pt idx="787">
                  <c:v>0.87277009960380969</c:v>
                </c:pt>
                <c:pt idx="788">
                  <c:v>0.85006534149216473</c:v>
                </c:pt>
                <c:pt idx="789">
                  <c:v>1.1413020041705193</c:v>
                </c:pt>
                <c:pt idx="790">
                  <c:v>1.1442185238171041</c:v>
                </c:pt>
                <c:pt idx="791">
                  <c:v>1.079946027960873</c:v>
                </c:pt>
                <c:pt idx="792">
                  <c:v>1.1320957105920479</c:v>
                </c:pt>
                <c:pt idx="793">
                  <c:v>1.1889754870364782</c:v>
                </c:pt>
                <c:pt idx="794">
                  <c:v>1.1474159412031402</c:v>
                </c:pt>
                <c:pt idx="795">
                  <c:v>1.2640089380438755</c:v>
                </c:pt>
                <c:pt idx="796">
                  <c:v>1.34140021893949</c:v>
                </c:pt>
                <c:pt idx="797">
                  <c:v>1.5345103510900397</c:v>
                </c:pt>
                <c:pt idx="798">
                  <c:v>1.3935951365303596</c:v>
                </c:pt>
                <c:pt idx="799">
                  <c:v>1.4483685692010475</c:v>
                </c:pt>
                <c:pt idx="800">
                  <c:v>1.7302991959258303</c:v>
                </c:pt>
                <c:pt idx="801">
                  <c:v>1.8521715789663415</c:v>
                </c:pt>
                <c:pt idx="802">
                  <c:v>1.5985452380560319</c:v>
                </c:pt>
                <c:pt idx="803">
                  <c:v>1.5343725749897961</c:v>
                </c:pt>
                <c:pt idx="804">
                  <c:v>1.4415362185550522</c:v>
                </c:pt>
                <c:pt idx="805">
                  <c:v>1.4814668691640129</c:v>
                </c:pt>
                <c:pt idx="806">
                  <c:v>1.4325581080059386</c:v>
                </c:pt>
                <c:pt idx="807">
                  <c:v>1.4108232769877753</c:v>
                </c:pt>
                <c:pt idx="808">
                  <c:v>1.400119535044875</c:v>
                </c:pt>
                <c:pt idx="809">
                  <c:v>1.367786571518661</c:v>
                </c:pt>
                <c:pt idx="810">
                  <c:v>1.0622747334288285</c:v>
                </c:pt>
                <c:pt idx="811">
                  <c:v>1.0196751733305203</c:v>
                </c:pt>
                <c:pt idx="812">
                  <c:v>0.93432795065795204</c:v>
                </c:pt>
                <c:pt idx="813">
                  <c:v>0.90434423660751007</c:v>
                </c:pt>
                <c:pt idx="814">
                  <c:v>0.88539727662533807</c:v>
                </c:pt>
                <c:pt idx="815">
                  <c:v>0.90214620808661483</c:v>
                </c:pt>
                <c:pt idx="816">
                  <c:v>0.90306531661499834</c:v>
                </c:pt>
                <c:pt idx="817">
                  <c:v>0.90088350278598772</c:v>
                </c:pt>
                <c:pt idx="818">
                  <c:v>0.89805024488401719</c:v>
                </c:pt>
                <c:pt idx="819">
                  <c:v>0.90247883337277501</c:v>
                </c:pt>
                <c:pt idx="820">
                  <c:v>0.98425029190175128</c:v>
                </c:pt>
                <c:pt idx="821">
                  <c:v>0.98800936900047176</c:v>
                </c:pt>
                <c:pt idx="822">
                  <c:v>0.98094976854042104</c:v>
                </c:pt>
                <c:pt idx="823">
                  <c:v>0.98692346825517041</c:v>
                </c:pt>
                <c:pt idx="824">
                  <c:v>0.96620587539463143</c:v>
                </c:pt>
                <c:pt idx="825">
                  <c:v>0.9713117063169987</c:v>
                </c:pt>
                <c:pt idx="826">
                  <c:v>0.97856069116018829</c:v>
                </c:pt>
                <c:pt idx="827">
                  <c:v>1.0103394438056597</c:v>
                </c:pt>
                <c:pt idx="828">
                  <c:v>0.96330784484755017</c:v>
                </c:pt>
                <c:pt idx="829">
                  <c:v>0.93596285749812758</c:v>
                </c:pt>
                <c:pt idx="830">
                  <c:v>0.90899039458643505</c:v>
                </c:pt>
                <c:pt idx="831">
                  <c:v>0.8574083122591426</c:v>
                </c:pt>
                <c:pt idx="832">
                  <c:v>0.8554835069866179</c:v>
                </c:pt>
                <c:pt idx="833">
                  <c:v>0.8901416670302198</c:v>
                </c:pt>
                <c:pt idx="834">
                  <c:v>0.83519162866453822</c:v>
                </c:pt>
                <c:pt idx="835">
                  <c:v>0.82043401603912436</c:v>
                </c:pt>
                <c:pt idx="836">
                  <c:v>0.81685105292499538</c:v>
                </c:pt>
                <c:pt idx="837">
                  <c:v>0.76288288367172363</c:v>
                </c:pt>
                <c:pt idx="838">
                  <c:v>0.74269207138597326</c:v>
                </c:pt>
                <c:pt idx="839">
                  <c:v>0.73427870960514996</c:v>
                </c:pt>
                <c:pt idx="840">
                  <c:v>0.75440016405267218</c:v>
                </c:pt>
              </c:numCache>
            </c:numRef>
          </c:val>
          <c:smooth val="0"/>
          <c:extLst>
            <c:ext xmlns:c16="http://schemas.microsoft.com/office/drawing/2014/chart" uri="{C3380CC4-5D6E-409C-BE32-E72D297353CC}">
              <c16:uniqueId val="{00000000-47CA-4BDC-93D2-D0E4FD4FA54E}"/>
            </c:ext>
          </c:extLst>
        </c:ser>
        <c:ser>
          <c:idx val="1"/>
          <c:order val="1"/>
          <c:tx>
            <c:strRef>
              <c:f>'BTC(Daily)'!$J$1</c:f>
              <c:strCache>
                <c:ptCount val="1"/>
                <c:pt idx="0">
                  <c:v>3 Month BETA</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'BTC(Daily)'!$J$3:$J$10000</c:f>
              <c:numCache>
                <c:formatCode>0.000</c:formatCode>
                <c:ptCount val="9998"/>
                <c:pt idx="58">
                  <c:v>0.32981089988234197</c:v>
                </c:pt>
                <c:pt idx="59">
                  <c:v>0.33577290008260097</c:v>
                </c:pt>
                <c:pt idx="60">
                  <c:v>0.33666060966672645</c:v>
                </c:pt>
                <c:pt idx="61">
                  <c:v>0.33806076116332079</c:v>
                </c:pt>
                <c:pt idx="62">
                  <c:v>0.33977665108618738</c:v>
                </c:pt>
                <c:pt idx="63">
                  <c:v>0.3514359705188273</c:v>
                </c:pt>
                <c:pt idx="64">
                  <c:v>0.35582657121887179</c:v>
                </c:pt>
                <c:pt idx="65">
                  <c:v>0.35453342221090406</c:v>
                </c:pt>
                <c:pt idx="66">
                  <c:v>0.34207978107014497</c:v>
                </c:pt>
                <c:pt idx="67">
                  <c:v>0.3424574154420359</c:v>
                </c:pt>
                <c:pt idx="68">
                  <c:v>0.33180365489804187</c:v>
                </c:pt>
                <c:pt idx="69">
                  <c:v>0.32949304253627859</c:v>
                </c:pt>
                <c:pt idx="70">
                  <c:v>0.36277268908297788</c:v>
                </c:pt>
                <c:pt idx="71">
                  <c:v>0.34455292314825542</c:v>
                </c:pt>
                <c:pt idx="72">
                  <c:v>0.35362485700581986</c:v>
                </c:pt>
                <c:pt idx="73">
                  <c:v>0.35287803168107879</c:v>
                </c:pt>
                <c:pt idx="74">
                  <c:v>0.34138415940860795</c:v>
                </c:pt>
                <c:pt idx="75">
                  <c:v>0.35621812901142735</c:v>
                </c:pt>
                <c:pt idx="76">
                  <c:v>0.35404066220071745</c:v>
                </c:pt>
                <c:pt idx="77">
                  <c:v>0.36278236005538889</c:v>
                </c:pt>
                <c:pt idx="78">
                  <c:v>0.38245067339449645</c:v>
                </c:pt>
                <c:pt idx="79">
                  <c:v>0.37812707912670807</c:v>
                </c:pt>
                <c:pt idx="80">
                  <c:v>0.39343454521091908</c:v>
                </c:pt>
                <c:pt idx="81">
                  <c:v>0.40063402079348664</c:v>
                </c:pt>
                <c:pt idx="82">
                  <c:v>0.40113075812432764</c:v>
                </c:pt>
                <c:pt idx="83">
                  <c:v>0.4198525656260757</c:v>
                </c:pt>
                <c:pt idx="84">
                  <c:v>0.41098133671757381</c:v>
                </c:pt>
                <c:pt idx="85">
                  <c:v>0.40828637593365785</c:v>
                </c:pt>
                <c:pt idx="86">
                  <c:v>0.41385171446479052</c:v>
                </c:pt>
                <c:pt idx="87">
                  <c:v>0.41152799331428569</c:v>
                </c:pt>
                <c:pt idx="88">
                  <c:v>0.4136546932063348</c:v>
                </c:pt>
                <c:pt idx="89">
                  <c:v>0.42538000839936141</c:v>
                </c:pt>
                <c:pt idx="90">
                  <c:v>0.42705584692878457</c:v>
                </c:pt>
                <c:pt idx="91">
                  <c:v>0.42464229110096874</c:v>
                </c:pt>
                <c:pt idx="92">
                  <c:v>0.41512709324342351</c:v>
                </c:pt>
                <c:pt idx="93">
                  <c:v>0.41994554859616123</c:v>
                </c:pt>
                <c:pt idx="94">
                  <c:v>0.42714257000143091</c:v>
                </c:pt>
                <c:pt idx="95">
                  <c:v>0.42996650389909929</c:v>
                </c:pt>
                <c:pt idx="96">
                  <c:v>0.43202798639107054</c:v>
                </c:pt>
                <c:pt idx="97">
                  <c:v>0.47202798905793247</c:v>
                </c:pt>
                <c:pt idx="98">
                  <c:v>0.46863964753203757</c:v>
                </c:pt>
                <c:pt idx="99">
                  <c:v>0.50613893992823467</c:v>
                </c:pt>
                <c:pt idx="100">
                  <c:v>0.51142649196866374</c:v>
                </c:pt>
                <c:pt idx="101">
                  <c:v>0.51560887668868782</c:v>
                </c:pt>
                <c:pt idx="102">
                  <c:v>0.49814513807622479</c:v>
                </c:pt>
                <c:pt idx="103">
                  <c:v>0.50326395867059037</c:v>
                </c:pt>
                <c:pt idx="104">
                  <c:v>0.50709534357997776</c:v>
                </c:pt>
                <c:pt idx="105">
                  <c:v>0.50022504935052858</c:v>
                </c:pt>
                <c:pt idx="106">
                  <c:v>0.51528040458599877</c:v>
                </c:pt>
                <c:pt idx="107">
                  <c:v>0.55538489876001251</c:v>
                </c:pt>
                <c:pt idx="108">
                  <c:v>0.55498710875144741</c:v>
                </c:pt>
                <c:pt idx="109">
                  <c:v>0.53931505475077279</c:v>
                </c:pt>
                <c:pt idx="110">
                  <c:v>0.52080069113585958</c:v>
                </c:pt>
                <c:pt idx="111">
                  <c:v>0.52726928822742247</c:v>
                </c:pt>
                <c:pt idx="112">
                  <c:v>0.47463683835147974</c:v>
                </c:pt>
                <c:pt idx="113">
                  <c:v>0.46845969156855538</c:v>
                </c:pt>
                <c:pt idx="114">
                  <c:v>0.46841232459303322</c:v>
                </c:pt>
                <c:pt idx="115">
                  <c:v>0.45525475276769412</c:v>
                </c:pt>
                <c:pt idx="116">
                  <c:v>0.45347695584064529</c:v>
                </c:pt>
                <c:pt idx="117">
                  <c:v>0.44892199766631119</c:v>
                </c:pt>
                <c:pt idx="118">
                  <c:v>0.43972672523290757</c:v>
                </c:pt>
                <c:pt idx="119">
                  <c:v>0.43350449753358533</c:v>
                </c:pt>
                <c:pt idx="120">
                  <c:v>0.438857774756783</c:v>
                </c:pt>
                <c:pt idx="121">
                  <c:v>0.44378733606391607</c:v>
                </c:pt>
                <c:pt idx="122">
                  <c:v>0.43547495380420381</c:v>
                </c:pt>
                <c:pt idx="123">
                  <c:v>0.43358395965904489</c:v>
                </c:pt>
                <c:pt idx="124">
                  <c:v>0.43458212804884278</c:v>
                </c:pt>
                <c:pt idx="125">
                  <c:v>0.44074396814526212</c:v>
                </c:pt>
                <c:pt idx="126">
                  <c:v>0.43642033809368003</c:v>
                </c:pt>
                <c:pt idx="127">
                  <c:v>0.44413430912819885</c:v>
                </c:pt>
                <c:pt idx="128">
                  <c:v>0.47406099875016944</c:v>
                </c:pt>
                <c:pt idx="129">
                  <c:v>0.47124555536122098</c:v>
                </c:pt>
                <c:pt idx="130">
                  <c:v>0.48226723099671875</c:v>
                </c:pt>
                <c:pt idx="131">
                  <c:v>0.44856750996275674</c:v>
                </c:pt>
                <c:pt idx="132">
                  <c:v>0.49111134400122958</c:v>
                </c:pt>
                <c:pt idx="133">
                  <c:v>0.48544435888978499</c:v>
                </c:pt>
                <c:pt idx="134">
                  <c:v>0.50117079743534154</c:v>
                </c:pt>
                <c:pt idx="135">
                  <c:v>0.51247039701685548</c:v>
                </c:pt>
                <c:pt idx="136">
                  <c:v>0.5390999405310094</c:v>
                </c:pt>
                <c:pt idx="137">
                  <c:v>0.53689621179743807</c:v>
                </c:pt>
                <c:pt idx="138">
                  <c:v>0.52193517578997617</c:v>
                </c:pt>
                <c:pt idx="139">
                  <c:v>0.50379372815124279</c:v>
                </c:pt>
                <c:pt idx="140">
                  <c:v>0.50849326533698191</c:v>
                </c:pt>
                <c:pt idx="141">
                  <c:v>0.47191667920026564</c:v>
                </c:pt>
                <c:pt idx="142">
                  <c:v>0.46134131511560261</c:v>
                </c:pt>
                <c:pt idx="143">
                  <c:v>0.46538993008454327</c:v>
                </c:pt>
                <c:pt idx="144">
                  <c:v>0.44407597906127044</c:v>
                </c:pt>
                <c:pt idx="145">
                  <c:v>0.45425890855321716</c:v>
                </c:pt>
                <c:pt idx="146">
                  <c:v>0.47810400958306276</c:v>
                </c:pt>
                <c:pt idx="147">
                  <c:v>0.47234800497488855</c:v>
                </c:pt>
                <c:pt idx="148">
                  <c:v>0.46666842778768536</c:v>
                </c:pt>
                <c:pt idx="149">
                  <c:v>0.46803521871140796</c:v>
                </c:pt>
                <c:pt idx="150">
                  <c:v>0.45707439296702268</c:v>
                </c:pt>
                <c:pt idx="151">
                  <c:v>0.45703968166706521</c:v>
                </c:pt>
                <c:pt idx="152">
                  <c:v>0.49371753946106262</c:v>
                </c:pt>
                <c:pt idx="153">
                  <c:v>0.50186452045144081</c:v>
                </c:pt>
                <c:pt idx="154">
                  <c:v>0.5089633276516291</c:v>
                </c:pt>
                <c:pt idx="155">
                  <c:v>0.50009493595694576</c:v>
                </c:pt>
                <c:pt idx="156">
                  <c:v>0.51628816280905054</c:v>
                </c:pt>
                <c:pt idx="157">
                  <c:v>0.51923549366320376</c:v>
                </c:pt>
                <c:pt idx="158">
                  <c:v>0.52497151995014679</c:v>
                </c:pt>
                <c:pt idx="159">
                  <c:v>0.52617330405928719</c:v>
                </c:pt>
                <c:pt idx="160">
                  <c:v>0.52251817515123511</c:v>
                </c:pt>
                <c:pt idx="161">
                  <c:v>0.52150223442987842</c:v>
                </c:pt>
                <c:pt idx="162">
                  <c:v>0.53812181031006889</c:v>
                </c:pt>
                <c:pt idx="163">
                  <c:v>0.52651306723554347</c:v>
                </c:pt>
                <c:pt idx="164">
                  <c:v>0.52130477321220658</c:v>
                </c:pt>
                <c:pt idx="165">
                  <c:v>0.52080934544005608</c:v>
                </c:pt>
                <c:pt idx="166">
                  <c:v>0.56117360945862893</c:v>
                </c:pt>
                <c:pt idx="167">
                  <c:v>0.56310486814600014</c:v>
                </c:pt>
                <c:pt idx="168">
                  <c:v>0.56340163713129687</c:v>
                </c:pt>
                <c:pt idx="169">
                  <c:v>0.56425193128703999</c:v>
                </c:pt>
                <c:pt idx="170">
                  <c:v>0.57133319630104007</c:v>
                </c:pt>
                <c:pt idx="171">
                  <c:v>0.59975511154845373</c:v>
                </c:pt>
                <c:pt idx="172">
                  <c:v>0.61861901654419937</c:v>
                </c:pt>
                <c:pt idx="173">
                  <c:v>0.62553190721964302</c:v>
                </c:pt>
                <c:pt idx="174">
                  <c:v>0.63391113246572905</c:v>
                </c:pt>
                <c:pt idx="175">
                  <c:v>0.63271067084767019</c:v>
                </c:pt>
                <c:pt idx="176">
                  <c:v>0.64604162714415081</c:v>
                </c:pt>
                <c:pt idx="177">
                  <c:v>0.64537766755552539</c:v>
                </c:pt>
                <c:pt idx="178">
                  <c:v>0.67975909063313111</c:v>
                </c:pt>
                <c:pt idx="179">
                  <c:v>0.74534623161392943</c:v>
                </c:pt>
                <c:pt idx="180">
                  <c:v>0.75198012202338804</c:v>
                </c:pt>
                <c:pt idx="181">
                  <c:v>0.74867663989768962</c:v>
                </c:pt>
                <c:pt idx="182">
                  <c:v>0.76319969039544766</c:v>
                </c:pt>
                <c:pt idx="183">
                  <c:v>0.77081312854237849</c:v>
                </c:pt>
                <c:pt idx="184">
                  <c:v>0.78821455398967188</c:v>
                </c:pt>
                <c:pt idx="185">
                  <c:v>0.80617240359987186</c:v>
                </c:pt>
                <c:pt idx="186">
                  <c:v>0.7945542328520071</c:v>
                </c:pt>
                <c:pt idx="187">
                  <c:v>0.80131421736143893</c:v>
                </c:pt>
                <c:pt idx="188">
                  <c:v>0.81105631391616784</c:v>
                </c:pt>
                <c:pt idx="189">
                  <c:v>0.77565683660605489</c:v>
                </c:pt>
                <c:pt idx="190">
                  <c:v>0.77074967855073473</c:v>
                </c:pt>
                <c:pt idx="191">
                  <c:v>0.76220377511443194</c:v>
                </c:pt>
                <c:pt idx="192">
                  <c:v>0.7613543300853276</c:v>
                </c:pt>
                <c:pt idx="193">
                  <c:v>0.75889876927073785</c:v>
                </c:pt>
                <c:pt idx="194">
                  <c:v>0.75627459999370383</c:v>
                </c:pt>
                <c:pt idx="195">
                  <c:v>0.79483867462560098</c:v>
                </c:pt>
                <c:pt idx="196">
                  <c:v>0.80173173312665813</c:v>
                </c:pt>
                <c:pt idx="197">
                  <c:v>0.7949577420053846</c:v>
                </c:pt>
                <c:pt idx="198">
                  <c:v>0.79454784863487349</c:v>
                </c:pt>
                <c:pt idx="199">
                  <c:v>0.79175442657744344</c:v>
                </c:pt>
                <c:pt idx="200">
                  <c:v>0.81320125933922949</c:v>
                </c:pt>
                <c:pt idx="201">
                  <c:v>0.84218965289635128</c:v>
                </c:pt>
                <c:pt idx="202">
                  <c:v>0.84824552338585313</c:v>
                </c:pt>
                <c:pt idx="203">
                  <c:v>0.8597541974646854</c:v>
                </c:pt>
                <c:pt idx="204">
                  <c:v>0.85377772099078197</c:v>
                </c:pt>
                <c:pt idx="205">
                  <c:v>0.86916845498715334</c:v>
                </c:pt>
                <c:pt idx="206">
                  <c:v>0.87929900013075213</c:v>
                </c:pt>
                <c:pt idx="207">
                  <c:v>0.86486684750937493</c:v>
                </c:pt>
                <c:pt idx="208">
                  <c:v>0.86666019683754469</c:v>
                </c:pt>
                <c:pt idx="209">
                  <c:v>0.87377491212267733</c:v>
                </c:pt>
                <c:pt idx="210">
                  <c:v>0.88103427608040175</c:v>
                </c:pt>
                <c:pt idx="211">
                  <c:v>0.90793570885399588</c:v>
                </c:pt>
                <c:pt idx="212">
                  <c:v>0.92735867950241302</c:v>
                </c:pt>
                <c:pt idx="213">
                  <c:v>0.91847158451663546</c:v>
                </c:pt>
                <c:pt idx="214">
                  <c:v>0.91704742217910618</c:v>
                </c:pt>
                <c:pt idx="215">
                  <c:v>0.91052185336648139</c:v>
                </c:pt>
                <c:pt idx="216">
                  <c:v>0.92585581085107693</c:v>
                </c:pt>
                <c:pt idx="217">
                  <c:v>0.92656530794751035</c:v>
                </c:pt>
                <c:pt idx="218">
                  <c:v>0.94358971168296391</c:v>
                </c:pt>
                <c:pt idx="219">
                  <c:v>0.95143797571533817</c:v>
                </c:pt>
                <c:pt idx="220">
                  <c:v>0.93351576397362246</c:v>
                </c:pt>
                <c:pt idx="221">
                  <c:v>0.94167345814042558</c:v>
                </c:pt>
                <c:pt idx="222">
                  <c:v>0.93932178762384166</c:v>
                </c:pt>
                <c:pt idx="223">
                  <c:v>0.94822617182407898</c:v>
                </c:pt>
                <c:pt idx="224">
                  <c:v>0.97040171064773739</c:v>
                </c:pt>
                <c:pt idx="225">
                  <c:v>0.96337424337850619</c:v>
                </c:pt>
                <c:pt idx="226">
                  <c:v>0.96162337919727781</c:v>
                </c:pt>
                <c:pt idx="227">
                  <c:v>0.97489139176584549</c:v>
                </c:pt>
                <c:pt idx="228">
                  <c:v>0.95534785547250134</c:v>
                </c:pt>
                <c:pt idx="229">
                  <c:v>0.96324957847081705</c:v>
                </c:pt>
                <c:pt idx="230">
                  <c:v>0.94805057907142565</c:v>
                </c:pt>
                <c:pt idx="231">
                  <c:v>0.9636775621792838</c:v>
                </c:pt>
                <c:pt idx="232">
                  <c:v>0.99338439788492849</c:v>
                </c:pt>
                <c:pt idx="233">
                  <c:v>0.99778787907359312</c:v>
                </c:pt>
                <c:pt idx="234">
                  <c:v>1.0106957577927105</c:v>
                </c:pt>
                <c:pt idx="235">
                  <c:v>1.0166599925105704</c:v>
                </c:pt>
                <c:pt idx="236">
                  <c:v>1.0265387676825373</c:v>
                </c:pt>
                <c:pt idx="237">
                  <c:v>1.0170794430994721</c:v>
                </c:pt>
                <c:pt idx="238">
                  <c:v>1.0224777055060028</c:v>
                </c:pt>
                <c:pt idx="239">
                  <c:v>1.0183840594046429</c:v>
                </c:pt>
                <c:pt idx="240">
                  <c:v>1.029635843154463</c:v>
                </c:pt>
                <c:pt idx="241">
                  <c:v>1.0298082471235426</c:v>
                </c:pt>
                <c:pt idx="242">
                  <c:v>1.0336309955572698</c:v>
                </c:pt>
                <c:pt idx="243">
                  <c:v>1.0328461881992224</c:v>
                </c:pt>
                <c:pt idx="244">
                  <c:v>1.0299100844164031</c:v>
                </c:pt>
                <c:pt idx="245">
                  <c:v>1.0272213933688461</c:v>
                </c:pt>
                <c:pt idx="246">
                  <c:v>1.0417560477995953</c:v>
                </c:pt>
                <c:pt idx="247">
                  <c:v>1.0568402686473086</c:v>
                </c:pt>
                <c:pt idx="248">
                  <c:v>1.0582615269704285</c:v>
                </c:pt>
                <c:pt idx="249">
                  <c:v>1.0488927966820873</c:v>
                </c:pt>
                <c:pt idx="250">
                  <c:v>1.0390719533559569</c:v>
                </c:pt>
                <c:pt idx="251">
                  <c:v>1.0359417104290469</c:v>
                </c:pt>
                <c:pt idx="252">
                  <c:v>1.0389515434910115</c:v>
                </c:pt>
                <c:pt idx="253">
                  <c:v>1.0405901050629236</c:v>
                </c:pt>
                <c:pt idx="254">
                  <c:v>1.034747848491272</c:v>
                </c:pt>
                <c:pt idx="255">
                  <c:v>1.0513438978852505</c:v>
                </c:pt>
                <c:pt idx="256">
                  <c:v>1.0293508722313165</c:v>
                </c:pt>
                <c:pt idx="257">
                  <c:v>1.0399832138304685</c:v>
                </c:pt>
                <c:pt idx="258">
                  <c:v>1.0461580831903812</c:v>
                </c:pt>
                <c:pt idx="259">
                  <c:v>1.0472897989309167</c:v>
                </c:pt>
                <c:pt idx="260">
                  <c:v>1.0462057419621051</c:v>
                </c:pt>
                <c:pt idx="261">
                  <c:v>1.0214495563379162</c:v>
                </c:pt>
                <c:pt idx="262">
                  <c:v>1.009430875175803</c:v>
                </c:pt>
                <c:pt idx="263">
                  <c:v>1.0213909645332613</c:v>
                </c:pt>
                <c:pt idx="264">
                  <c:v>1.0198441280098143</c:v>
                </c:pt>
                <c:pt idx="265">
                  <c:v>1.0103691980498233</c:v>
                </c:pt>
                <c:pt idx="266">
                  <c:v>1.0746883956476734</c:v>
                </c:pt>
                <c:pt idx="267">
                  <c:v>1.1031768875622732</c:v>
                </c:pt>
                <c:pt idx="268">
                  <c:v>1.1120565290174358</c:v>
                </c:pt>
                <c:pt idx="269">
                  <c:v>1.1247647175457633</c:v>
                </c:pt>
                <c:pt idx="270">
                  <c:v>1.0832350777973974</c:v>
                </c:pt>
                <c:pt idx="271">
                  <c:v>1.1839481793190632</c:v>
                </c:pt>
                <c:pt idx="272">
                  <c:v>1.191133349486128</c:v>
                </c:pt>
                <c:pt idx="273">
                  <c:v>1.1999040175266611</c:v>
                </c:pt>
                <c:pt idx="274">
                  <c:v>1.1764860033597864</c:v>
                </c:pt>
                <c:pt idx="275">
                  <c:v>1.222081052300324</c:v>
                </c:pt>
                <c:pt idx="276">
                  <c:v>1.2336881438989631</c:v>
                </c:pt>
                <c:pt idx="277">
                  <c:v>1.2386038181958596</c:v>
                </c:pt>
                <c:pt idx="278">
                  <c:v>1.2312812771009412</c:v>
                </c:pt>
                <c:pt idx="279">
                  <c:v>1.227099693874836</c:v>
                </c:pt>
                <c:pt idx="280">
                  <c:v>1.2172411985755305</c:v>
                </c:pt>
                <c:pt idx="281">
                  <c:v>1.2589578451121255</c:v>
                </c:pt>
                <c:pt idx="282">
                  <c:v>1.2557923791863324</c:v>
                </c:pt>
                <c:pt idx="283">
                  <c:v>1.2375736903629431</c:v>
                </c:pt>
                <c:pt idx="284">
                  <c:v>1.1249816504926653</c:v>
                </c:pt>
                <c:pt idx="285">
                  <c:v>1.1679482926900193</c:v>
                </c:pt>
                <c:pt idx="286">
                  <c:v>1.1842591249289087</c:v>
                </c:pt>
                <c:pt idx="287">
                  <c:v>1.1986251334405513</c:v>
                </c:pt>
                <c:pt idx="288">
                  <c:v>1.1883257469618849</c:v>
                </c:pt>
                <c:pt idx="289">
                  <c:v>1.2154674967481871</c:v>
                </c:pt>
                <c:pt idx="290">
                  <c:v>1.1984098496644813</c:v>
                </c:pt>
                <c:pt idx="291">
                  <c:v>1.2151851305628625</c:v>
                </c:pt>
                <c:pt idx="292">
                  <c:v>1.2261376904147723</c:v>
                </c:pt>
                <c:pt idx="293">
                  <c:v>0.94429535775076601</c:v>
                </c:pt>
                <c:pt idx="294">
                  <c:v>0.9428697420479869</c:v>
                </c:pt>
                <c:pt idx="295">
                  <c:v>0.9454735065204547</c:v>
                </c:pt>
                <c:pt idx="296">
                  <c:v>0.92812085789423759</c:v>
                </c:pt>
                <c:pt idx="297">
                  <c:v>0.92013400818442959</c:v>
                </c:pt>
                <c:pt idx="298">
                  <c:v>0.94088895872602452</c:v>
                </c:pt>
                <c:pt idx="299">
                  <c:v>0.9449528799405712</c:v>
                </c:pt>
                <c:pt idx="300">
                  <c:v>0.98578286396692505</c:v>
                </c:pt>
                <c:pt idx="301">
                  <c:v>0.9827992723958815</c:v>
                </c:pt>
                <c:pt idx="302">
                  <c:v>0.98725609504597067</c:v>
                </c:pt>
                <c:pt idx="303">
                  <c:v>0.99165040989153153</c:v>
                </c:pt>
                <c:pt idx="304">
                  <c:v>0.99182390003790266</c:v>
                </c:pt>
                <c:pt idx="305">
                  <c:v>0.99751095894380415</c:v>
                </c:pt>
                <c:pt idx="306">
                  <c:v>0.98747636416824458</c:v>
                </c:pt>
                <c:pt idx="307">
                  <c:v>1.0192126419685894</c:v>
                </c:pt>
                <c:pt idx="308">
                  <c:v>1.0028503797464914</c:v>
                </c:pt>
                <c:pt idx="309">
                  <c:v>1.0293387493833486</c:v>
                </c:pt>
                <c:pt idx="310">
                  <c:v>1.0337213039947815</c:v>
                </c:pt>
                <c:pt idx="311">
                  <c:v>1.0523837756398684</c:v>
                </c:pt>
                <c:pt idx="312">
                  <c:v>1.052795475662939</c:v>
                </c:pt>
                <c:pt idx="313">
                  <c:v>1.0267679243387422</c:v>
                </c:pt>
                <c:pt idx="314">
                  <c:v>1.0232744416164981</c:v>
                </c:pt>
                <c:pt idx="315">
                  <c:v>1.0297886207796105</c:v>
                </c:pt>
                <c:pt idx="316">
                  <c:v>1.0318064166901184</c:v>
                </c:pt>
                <c:pt idx="317">
                  <c:v>1.0565416497577844</c:v>
                </c:pt>
                <c:pt idx="318">
                  <c:v>1.0539184449716081</c:v>
                </c:pt>
                <c:pt idx="319">
                  <c:v>1.051708068820951</c:v>
                </c:pt>
                <c:pt idx="320">
                  <c:v>1.0524873175033813</c:v>
                </c:pt>
                <c:pt idx="321">
                  <c:v>1.0499982349263799</c:v>
                </c:pt>
                <c:pt idx="322">
                  <c:v>1.0624735272760015</c:v>
                </c:pt>
                <c:pt idx="323">
                  <c:v>1.0778056589682774</c:v>
                </c:pt>
                <c:pt idx="324">
                  <c:v>1.0749545379159777</c:v>
                </c:pt>
                <c:pt idx="325">
                  <c:v>1.0733596226271112</c:v>
                </c:pt>
                <c:pt idx="326">
                  <c:v>1.0750866035778592</c:v>
                </c:pt>
                <c:pt idx="327">
                  <c:v>1.0723741075038109</c:v>
                </c:pt>
                <c:pt idx="328">
                  <c:v>1.0555372480071805</c:v>
                </c:pt>
                <c:pt idx="329">
                  <c:v>1.0492221897750045</c:v>
                </c:pt>
                <c:pt idx="330">
                  <c:v>1.0104259920781355</c:v>
                </c:pt>
                <c:pt idx="331">
                  <c:v>1.0448769611042463</c:v>
                </c:pt>
                <c:pt idx="332">
                  <c:v>0.96382446793824117</c:v>
                </c:pt>
                <c:pt idx="333">
                  <c:v>0.96778297493951293</c:v>
                </c:pt>
                <c:pt idx="334">
                  <c:v>0.95541568088657747</c:v>
                </c:pt>
                <c:pt idx="335">
                  <c:v>0.98170201302687488</c:v>
                </c:pt>
                <c:pt idx="336">
                  <c:v>0.96468382841435496</c:v>
                </c:pt>
                <c:pt idx="337">
                  <c:v>0.94340615443699016</c:v>
                </c:pt>
                <c:pt idx="338">
                  <c:v>0.94726928112063336</c:v>
                </c:pt>
                <c:pt idx="339">
                  <c:v>0.94932118303128066</c:v>
                </c:pt>
                <c:pt idx="340">
                  <c:v>0.96780238452458756</c:v>
                </c:pt>
                <c:pt idx="341">
                  <c:v>0.97007876491139955</c:v>
                </c:pt>
                <c:pt idx="342">
                  <c:v>0.96816746365799911</c:v>
                </c:pt>
                <c:pt idx="343">
                  <c:v>0.96993089988656511</c:v>
                </c:pt>
                <c:pt idx="344">
                  <c:v>0.98022917189835601</c:v>
                </c:pt>
                <c:pt idx="345">
                  <c:v>1.0532366943414626</c:v>
                </c:pt>
                <c:pt idx="346">
                  <c:v>1.0242310968869406</c:v>
                </c:pt>
                <c:pt idx="347">
                  <c:v>1.0102223478924672</c:v>
                </c:pt>
                <c:pt idx="348">
                  <c:v>0.99459375528334149</c:v>
                </c:pt>
                <c:pt idx="349">
                  <c:v>0.99435671791803926</c:v>
                </c:pt>
                <c:pt idx="350">
                  <c:v>0.99432156453316234</c:v>
                </c:pt>
                <c:pt idx="351">
                  <c:v>0.99337481955098217</c:v>
                </c:pt>
                <c:pt idx="352">
                  <c:v>1.0083495663141866</c:v>
                </c:pt>
                <c:pt idx="353">
                  <c:v>0.9993261691063291</c:v>
                </c:pt>
                <c:pt idx="354">
                  <c:v>1.2446603353048555</c:v>
                </c:pt>
                <c:pt idx="355">
                  <c:v>1.2201923259452103</c:v>
                </c:pt>
                <c:pt idx="356">
                  <c:v>1.199680107066059</c:v>
                </c:pt>
                <c:pt idx="357">
                  <c:v>1.2369209390581477</c:v>
                </c:pt>
                <c:pt idx="358">
                  <c:v>1.2360168231620323</c:v>
                </c:pt>
                <c:pt idx="359">
                  <c:v>1.2207972427439988</c:v>
                </c:pt>
                <c:pt idx="360">
                  <c:v>1.202586797121193</c:v>
                </c:pt>
                <c:pt idx="361">
                  <c:v>1.1613343641304095</c:v>
                </c:pt>
                <c:pt idx="362">
                  <c:v>1.1544102706366461</c:v>
                </c:pt>
                <c:pt idx="363">
                  <c:v>1.0626763897944322</c:v>
                </c:pt>
                <c:pt idx="364">
                  <c:v>1.0469594442109149</c:v>
                </c:pt>
                <c:pt idx="365">
                  <c:v>1.0442975387076068</c:v>
                </c:pt>
                <c:pt idx="366">
                  <c:v>1.0352609200370533</c:v>
                </c:pt>
                <c:pt idx="367">
                  <c:v>1.0624777981391589</c:v>
                </c:pt>
                <c:pt idx="368">
                  <c:v>1.0136440714909531</c:v>
                </c:pt>
                <c:pt idx="369">
                  <c:v>1.0289225267151259</c:v>
                </c:pt>
                <c:pt idx="370">
                  <c:v>0.99650238156509108</c:v>
                </c:pt>
                <c:pt idx="371">
                  <c:v>1.0331658652549807</c:v>
                </c:pt>
                <c:pt idx="372">
                  <c:v>1.0042543554319441</c:v>
                </c:pt>
                <c:pt idx="373">
                  <c:v>1.0162471512715485</c:v>
                </c:pt>
                <c:pt idx="374">
                  <c:v>1.0843596469088015</c:v>
                </c:pt>
                <c:pt idx="375">
                  <c:v>1.0846004103895646</c:v>
                </c:pt>
                <c:pt idx="376">
                  <c:v>1.0848960815949025</c:v>
                </c:pt>
                <c:pt idx="377">
                  <c:v>1.0866282818952455</c:v>
                </c:pt>
                <c:pt idx="378">
                  <c:v>1.0340084913963807</c:v>
                </c:pt>
                <c:pt idx="379">
                  <c:v>1.0520533230361828</c:v>
                </c:pt>
                <c:pt idx="380">
                  <c:v>1.0729282762724803</c:v>
                </c:pt>
                <c:pt idx="381">
                  <c:v>1.0709245778985237</c:v>
                </c:pt>
                <c:pt idx="382">
                  <c:v>1.0831401168199832</c:v>
                </c:pt>
                <c:pt idx="383">
                  <c:v>1.0679907549527485</c:v>
                </c:pt>
                <c:pt idx="384">
                  <c:v>1.0432811353643687</c:v>
                </c:pt>
                <c:pt idx="385">
                  <c:v>1.0318197639357098</c:v>
                </c:pt>
                <c:pt idx="386">
                  <c:v>1.0935883283353414</c:v>
                </c:pt>
                <c:pt idx="387">
                  <c:v>1.0601296154900257</c:v>
                </c:pt>
                <c:pt idx="388">
                  <c:v>1.0782013386440397</c:v>
                </c:pt>
                <c:pt idx="389">
                  <c:v>1.0864364704024678</c:v>
                </c:pt>
                <c:pt idx="390">
                  <c:v>1.1070859269062032</c:v>
                </c:pt>
                <c:pt idx="391">
                  <c:v>1.0973376042035092</c:v>
                </c:pt>
                <c:pt idx="392">
                  <c:v>1.0883605045066858</c:v>
                </c:pt>
                <c:pt idx="393">
                  <c:v>1.0493453581147325</c:v>
                </c:pt>
                <c:pt idx="394">
                  <c:v>1.0309981788663884</c:v>
                </c:pt>
                <c:pt idx="395">
                  <c:v>1.0355034963077845</c:v>
                </c:pt>
                <c:pt idx="396">
                  <c:v>1.0166729011123956</c:v>
                </c:pt>
                <c:pt idx="397">
                  <c:v>0.93081328263321528</c:v>
                </c:pt>
                <c:pt idx="398">
                  <c:v>0.94375522440009607</c:v>
                </c:pt>
                <c:pt idx="399">
                  <c:v>0.89361860043750774</c:v>
                </c:pt>
                <c:pt idx="400">
                  <c:v>0.90374018731577732</c:v>
                </c:pt>
                <c:pt idx="401">
                  <c:v>0.88779547808291825</c:v>
                </c:pt>
                <c:pt idx="402">
                  <c:v>0.91724914710510252</c:v>
                </c:pt>
                <c:pt idx="403">
                  <c:v>0.9181014874506791</c:v>
                </c:pt>
                <c:pt idx="404">
                  <c:v>0.91529765504791005</c:v>
                </c:pt>
                <c:pt idx="405">
                  <c:v>0.93653864467750569</c:v>
                </c:pt>
                <c:pt idx="406">
                  <c:v>0.94410889869218095</c:v>
                </c:pt>
                <c:pt idx="407">
                  <c:v>0.95330952616250397</c:v>
                </c:pt>
                <c:pt idx="408">
                  <c:v>0.96307484005229038</c:v>
                </c:pt>
                <c:pt idx="409">
                  <c:v>0.96877384678420109</c:v>
                </c:pt>
                <c:pt idx="410">
                  <c:v>0.97082281393435077</c:v>
                </c:pt>
                <c:pt idx="411">
                  <c:v>0.98144857709271194</c:v>
                </c:pt>
                <c:pt idx="412">
                  <c:v>0.99347041854986728</c:v>
                </c:pt>
                <c:pt idx="413">
                  <c:v>0.97921906220116373</c:v>
                </c:pt>
                <c:pt idx="414">
                  <c:v>0.97796811077212897</c:v>
                </c:pt>
                <c:pt idx="415">
                  <c:v>0.95748593652416059</c:v>
                </c:pt>
                <c:pt idx="416">
                  <c:v>0.97059087040291925</c:v>
                </c:pt>
                <c:pt idx="417">
                  <c:v>0.98816671995514604</c:v>
                </c:pt>
                <c:pt idx="418">
                  <c:v>0.99131463162716793</c:v>
                </c:pt>
                <c:pt idx="419">
                  <c:v>1.0024315264967463</c:v>
                </c:pt>
                <c:pt idx="420">
                  <c:v>0.94399753938771414</c:v>
                </c:pt>
                <c:pt idx="421">
                  <c:v>0.94014698820696063</c:v>
                </c:pt>
                <c:pt idx="422">
                  <c:v>0.95382450290766974</c:v>
                </c:pt>
                <c:pt idx="423">
                  <c:v>0.95291656562834726</c:v>
                </c:pt>
                <c:pt idx="424">
                  <c:v>1.035566716183953</c:v>
                </c:pt>
                <c:pt idx="425">
                  <c:v>1.0218694035785834</c:v>
                </c:pt>
                <c:pt idx="426">
                  <c:v>1.0215323053325165</c:v>
                </c:pt>
                <c:pt idx="427">
                  <c:v>1.0227218290196716</c:v>
                </c:pt>
                <c:pt idx="428">
                  <c:v>1.0068488788562313</c:v>
                </c:pt>
                <c:pt idx="429">
                  <c:v>1.021286450677116</c:v>
                </c:pt>
                <c:pt idx="430">
                  <c:v>1.0240492050322716</c:v>
                </c:pt>
                <c:pt idx="431">
                  <c:v>1.0285557415272339</c:v>
                </c:pt>
                <c:pt idx="432">
                  <c:v>0.96906165886547846</c:v>
                </c:pt>
                <c:pt idx="433">
                  <c:v>0.9633723176700324</c:v>
                </c:pt>
                <c:pt idx="434">
                  <c:v>0.99161821009699735</c:v>
                </c:pt>
                <c:pt idx="435">
                  <c:v>0.9720212510463242</c:v>
                </c:pt>
                <c:pt idx="436">
                  <c:v>0.97961125448337638</c:v>
                </c:pt>
                <c:pt idx="437">
                  <c:v>1.0178249123459242</c:v>
                </c:pt>
                <c:pt idx="438">
                  <c:v>1.0471793436265702</c:v>
                </c:pt>
                <c:pt idx="439">
                  <c:v>1.0453757154773167</c:v>
                </c:pt>
                <c:pt idx="440">
                  <c:v>1.062496447962473</c:v>
                </c:pt>
                <c:pt idx="441">
                  <c:v>1.0408877166035095</c:v>
                </c:pt>
                <c:pt idx="442">
                  <c:v>1.0539724281822964</c:v>
                </c:pt>
                <c:pt idx="443">
                  <c:v>1.0637412049465453</c:v>
                </c:pt>
                <c:pt idx="444">
                  <c:v>1.0576819462661726</c:v>
                </c:pt>
                <c:pt idx="445">
                  <c:v>1.0927971882155381</c:v>
                </c:pt>
                <c:pt idx="446">
                  <c:v>1.0938063187881488</c:v>
                </c:pt>
                <c:pt idx="447">
                  <c:v>1.0564535298118423</c:v>
                </c:pt>
                <c:pt idx="448">
                  <c:v>1.0671442337348505</c:v>
                </c:pt>
                <c:pt idx="449">
                  <c:v>1.0701508207212391</c:v>
                </c:pt>
                <c:pt idx="450">
                  <c:v>1.071686153650834</c:v>
                </c:pt>
                <c:pt idx="451">
                  <c:v>1.0765317595702113</c:v>
                </c:pt>
                <c:pt idx="452">
                  <c:v>1.0788960740541405</c:v>
                </c:pt>
                <c:pt idx="453">
                  <c:v>1.1010275992538603</c:v>
                </c:pt>
                <c:pt idx="454">
                  <c:v>1.0562826421996587</c:v>
                </c:pt>
                <c:pt idx="455">
                  <c:v>1.0604688403988829</c:v>
                </c:pt>
                <c:pt idx="456">
                  <c:v>1.0464948310972968</c:v>
                </c:pt>
                <c:pt idx="457">
                  <c:v>1.0149044570779662</c:v>
                </c:pt>
                <c:pt idx="458">
                  <c:v>1.1784642033121513</c:v>
                </c:pt>
                <c:pt idx="459">
                  <c:v>1.3596417697456855</c:v>
                </c:pt>
                <c:pt idx="460">
                  <c:v>1.540412597781432</c:v>
                </c:pt>
                <c:pt idx="461">
                  <c:v>1.5121659518361446</c:v>
                </c:pt>
                <c:pt idx="462">
                  <c:v>1.5135781357112996</c:v>
                </c:pt>
                <c:pt idx="463">
                  <c:v>1.5433889025457574</c:v>
                </c:pt>
                <c:pt idx="464">
                  <c:v>1.5503579804556507</c:v>
                </c:pt>
                <c:pt idx="465">
                  <c:v>1.4917399059113887</c:v>
                </c:pt>
                <c:pt idx="466">
                  <c:v>1.4941471211668549</c:v>
                </c:pt>
                <c:pt idx="467">
                  <c:v>1.485766421057817</c:v>
                </c:pt>
                <c:pt idx="468">
                  <c:v>1.4648654873939997</c:v>
                </c:pt>
                <c:pt idx="469">
                  <c:v>1.4734692015019397</c:v>
                </c:pt>
                <c:pt idx="470">
                  <c:v>1.4648707432083625</c:v>
                </c:pt>
                <c:pt idx="471">
                  <c:v>1.4011689718970639</c:v>
                </c:pt>
                <c:pt idx="472">
                  <c:v>1.3898303906667289</c:v>
                </c:pt>
                <c:pt idx="473">
                  <c:v>1.3939875582487404</c:v>
                </c:pt>
                <c:pt idx="474">
                  <c:v>1.297811744194528</c:v>
                </c:pt>
                <c:pt idx="475">
                  <c:v>1.2918196034485654</c:v>
                </c:pt>
                <c:pt idx="476">
                  <c:v>1.2971185306711435</c:v>
                </c:pt>
                <c:pt idx="477">
                  <c:v>1.2647622812905781</c:v>
                </c:pt>
                <c:pt idx="478">
                  <c:v>1.2669063011057189</c:v>
                </c:pt>
                <c:pt idx="479">
                  <c:v>1.2742051076522798</c:v>
                </c:pt>
                <c:pt idx="480">
                  <c:v>0.94031831827811363</c:v>
                </c:pt>
                <c:pt idx="481">
                  <c:v>0.98736032347721314</c:v>
                </c:pt>
                <c:pt idx="482">
                  <c:v>0.97931605174998293</c:v>
                </c:pt>
                <c:pt idx="483">
                  <c:v>0.97098285356459746</c:v>
                </c:pt>
                <c:pt idx="484">
                  <c:v>0.97809914165901524</c:v>
                </c:pt>
                <c:pt idx="485">
                  <c:v>0.96960161659274646</c:v>
                </c:pt>
                <c:pt idx="486">
                  <c:v>0.98419261832915428</c:v>
                </c:pt>
                <c:pt idx="487">
                  <c:v>1.010367412909503</c:v>
                </c:pt>
                <c:pt idx="488">
                  <c:v>0.95083721516360942</c:v>
                </c:pt>
                <c:pt idx="489">
                  <c:v>0.93432078413631359</c:v>
                </c:pt>
                <c:pt idx="490">
                  <c:v>0.93914304025884954</c:v>
                </c:pt>
                <c:pt idx="491">
                  <c:v>0.9392322699455623</c:v>
                </c:pt>
                <c:pt idx="492">
                  <c:v>0.9395543689103254</c:v>
                </c:pt>
                <c:pt idx="493">
                  <c:v>0.94396222041201572</c:v>
                </c:pt>
                <c:pt idx="494">
                  <c:v>0.94320229360071939</c:v>
                </c:pt>
                <c:pt idx="495">
                  <c:v>0.9553116786322664</c:v>
                </c:pt>
                <c:pt idx="496">
                  <c:v>0.94110107488371819</c:v>
                </c:pt>
                <c:pt idx="497">
                  <c:v>0.94367544386494717</c:v>
                </c:pt>
                <c:pt idx="498">
                  <c:v>0.93424194528056481</c:v>
                </c:pt>
                <c:pt idx="499">
                  <c:v>0.9384139288871276</c:v>
                </c:pt>
                <c:pt idx="500">
                  <c:v>0.94555424044956016</c:v>
                </c:pt>
                <c:pt idx="501">
                  <c:v>0.93346764875627664</c:v>
                </c:pt>
                <c:pt idx="502">
                  <c:v>0.93400304181501614</c:v>
                </c:pt>
                <c:pt idx="503">
                  <c:v>0.91876876640817118</c:v>
                </c:pt>
                <c:pt idx="504">
                  <c:v>0.90237316678045376</c:v>
                </c:pt>
                <c:pt idx="505">
                  <c:v>0.896618933006744</c:v>
                </c:pt>
                <c:pt idx="506">
                  <c:v>0.8578786748432019</c:v>
                </c:pt>
                <c:pt idx="507">
                  <c:v>0.86953351974064108</c:v>
                </c:pt>
                <c:pt idx="508">
                  <c:v>0.86144612563355227</c:v>
                </c:pt>
                <c:pt idx="509">
                  <c:v>0.86310935432647828</c:v>
                </c:pt>
                <c:pt idx="510">
                  <c:v>0.86117587891241421</c:v>
                </c:pt>
                <c:pt idx="511">
                  <c:v>0.86482205437532123</c:v>
                </c:pt>
                <c:pt idx="512">
                  <c:v>0.84487019963618815</c:v>
                </c:pt>
                <c:pt idx="513">
                  <c:v>0.84195690713181215</c:v>
                </c:pt>
                <c:pt idx="514">
                  <c:v>0.83190604752355324</c:v>
                </c:pt>
                <c:pt idx="515">
                  <c:v>0.87311453500055392</c:v>
                </c:pt>
                <c:pt idx="516">
                  <c:v>0.86489957563614683</c:v>
                </c:pt>
                <c:pt idx="517">
                  <c:v>0.87408682760064438</c:v>
                </c:pt>
                <c:pt idx="518">
                  <c:v>0.91890764378333478</c:v>
                </c:pt>
                <c:pt idx="519">
                  <c:v>0.8763848976502413</c:v>
                </c:pt>
                <c:pt idx="520">
                  <c:v>0.82093814391224285</c:v>
                </c:pt>
                <c:pt idx="521">
                  <c:v>0.81367088777906094</c:v>
                </c:pt>
                <c:pt idx="522">
                  <c:v>0.81915362091305166</c:v>
                </c:pt>
                <c:pt idx="523">
                  <c:v>0.8191647443601815</c:v>
                </c:pt>
                <c:pt idx="524">
                  <c:v>0.72212646994783081</c:v>
                </c:pt>
                <c:pt idx="525">
                  <c:v>0.71498465867927141</c:v>
                </c:pt>
                <c:pt idx="526">
                  <c:v>0.73505034884868914</c:v>
                </c:pt>
                <c:pt idx="527">
                  <c:v>0.7303439900910117</c:v>
                </c:pt>
                <c:pt idx="528">
                  <c:v>0.72957137472049371</c:v>
                </c:pt>
                <c:pt idx="529">
                  <c:v>0.73002358827642033</c:v>
                </c:pt>
                <c:pt idx="530">
                  <c:v>0.70861218499413736</c:v>
                </c:pt>
                <c:pt idx="531">
                  <c:v>0.70408726421672585</c:v>
                </c:pt>
                <c:pt idx="532">
                  <c:v>0.72773539704144652</c:v>
                </c:pt>
                <c:pt idx="533">
                  <c:v>0.73093604020012226</c:v>
                </c:pt>
                <c:pt idx="534">
                  <c:v>0.74953221959669214</c:v>
                </c:pt>
                <c:pt idx="535">
                  <c:v>0.77197992532820425</c:v>
                </c:pt>
                <c:pt idx="536">
                  <c:v>0.7641286053769053</c:v>
                </c:pt>
                <c:pt idx="537">
                  <c:v>0.76377289013306038</c:v>
                </c:pt>
                <c:pt idx="538">
                  <c:v>0.80663265020231356</c:v>
                </c:pt>
                <c:pt idx="539">
                  <c:v>0.68596979307657757</c:v>
                </c:pt>
                <c:pt idx="540">
                  <c:v>0.64938200205802377</c:v>
                </c:pt>
                <c:pt idx="541">
                  <c:v>0.73362168686023843</c:v>
                </c:pt>
                <c:pt idx="542">
                  <c:v>0.71608427433836619</c:v>
                </c:pt>
                <c:pt idx="543">
                  <c:v>0.74623435228954993</c:v>
                </c:pt>
                <c:pt idx="544">
                  <c:v>0.72681449596701131</c:v>
                </c:pt>
                <c:pt idx="545">
                  <c:v>0.58790275238310974</c:v>
                </c:pt>
                <c:pt idx="546">
                  <c:v>0.58817793905904314</c:v>
                </c:pt>
                <c:pt idx="547">
                  <c:v>0.55307740037978304</c:v>
                </c:pt>
                <c:pt idx="548">
                  <c:v>0.49441772575476506</c:v>
                </c:pt>
                <c:pt idx="549">
                  <c:v>0.60323116851894609</c:v>
                </c:pt>
                <c:pt idx="550">
                  <c:v>0.6329386460805303</c:v>
                </c:pt>
                <c:pt idx="551">
                  <c:v>0.63911855138870111</c:v>
                </c:pt>
                <c:pt idx="552">
                  <c:v>0.63301185016008255</c:v>
                </c:pt>
                <c:pt idx="553">
                  <c:v>0.65546844931605508</c:v>
                </c:pt>
                <c:pt idx="554">
                  <c:v>0.64136224767324379</c:v>
                </c:pt>
                <c:pt idx="555">
                  <c:v>0.63172604465059112</c:v>
                </c:pt>
                <c:pt idx="556">
                  <c:v>0.60620612456227663</c:v>
                </c:pt>
                <c:pt idx="557">
                  <c:v>0.65824609258687639</c:v>
                </c:pt>
                <c:pt idx="558">
                  <c:v>0.66226333267436632</c:v>
                </c:pt>
                <c:pt idx="559">
                  <c:v>0.6610082275824386</c:v>
                </c:pt>
                <c:pt idx="560">
                  <c:v>0.61474869653526798</c:v>
                </c:pt>
                <c:pt idx="561">
                  <c:v>0.59565009555992798</c:v>
                </c:pt>
                <c:pt idx="562">
                  <c:v>0.60550193303772393</c:v>
                </c:pt>
                <c:pt idx="563">
                  <c:v>0.61109513747094979</c:v>
                </c:pt>
                <c:pt idx="564">
                  <c:v>0.78192859590532759</c:v>
                </c:pt>
                <c:pt idx="565">
                  <c:v>0.76819326237579288</c:v>
                </c:pt>
                <c:pt idx="566">
                  <c:v>0.79787439603994048</c:v>
                </c:pt>
                <c:pt idx="567">
                  <c:v>0.78822484392285841</c:v>
                </c:pt>
                <c:pt idx="568">
                  <c:v>0.76034835967499292</c:v>
                </c:pt>
                <c:pt idx="569">
                  <c:v>0.76553355149808178</c:v>
                </c:pt>
                <c:pt idx="570">
                  <c:v>0.78143374465700854</c:v>
                </c:pt>
                <c:pt idx="571">
                  <c:v>0.80118991352174085</c:v>
                </c:pt>
                <c:pt idx="572">
                  <c:v>0.80428563930489738</c:v>
                </c:pt>
                <c:pt idx="573">
                  <c:v>0.83946397056064426</c:v>
                </c:pt>
                <c:pt idx="574">
                  <c:v>0.84826121307375302</c:v>
                </c:pt>
                <c:pt idx="575">
                  <c:v>0.79769059260233355</c:v>
                </c:pt>
                <c:pt idx="576">
                  <c:v>0.79707644067958228</c:v>
                </c:pt>
                <c:pt idx="577">
                  <c:v>0.79155720016669107</c:v>
                </c:pt>
                <c:pt idx="578">
                  <c:v>0.81173498237581088</c:v>
                </c:pt>
                <c:pt idx="579">
                  <c:v>0.7092839549486788</c:v>
                </c:pt>
                <c:pt idx="580">
                  <c:v>0.78238337491651977</c:v>
                </c:pt>
                <c:pt idx="581">
                  <c:v>0.78261391511553258</c:v>
                </c:pt>
                <c:pt idx="582">
                  <c:v>0.78690282192907102</c:v>
                </c:pt>
                <c:pt idx="583">
                  <c:v>0.77939611623110527</c:v>
                </c:pt>
                <c:pt idx="584">
                  <c:v>0.76765609640718957</c:v>
                </c:pt>
                <c:pt idx="585">
                  <c:v>0.75285444259721201</c:v>
                </c:pt>
                <c:pt idx="586">
                  <c:v>0.74170829240042013</c:v>
                </c:pt>
                <c:pt idx="587">
                  <c:v>0.7324980272122722</c:v>
                </c:pt>
                <c:pt idx="588">
                  <c:v>0.72810994987323452</c:v>
                </c:pt>
                <c:pt idx="589">
                  <c:v>0.72526690129392413</c:v>
                </c:pt>
                <c:pt idx="590">
                  <c:v>0.74061503590959421</c:v>
                </c:pt>
                <c:pt idx="591">
                  <c:v>0.76117046181631587</c:v>
                </c:pt>
                <c:pt idx="592">
                  <c:v>0.76827738377026267</c:v>
                </c:pt>
                <c:pt idx="593">
                  <c:v>0.78238570809003183</c:v>
                </c:pt>
                <c:pt idx="594">
                  <c:v>0.80033862020732516</c:v>
                </c:pt>
                <c:pt idx="595">
                  <c:v>0.75618746114644375</c:v>
                </c:pt>
                <c:pt idx="596">
                  <c:v>0.76760647419855643</c:v>
                </c:pt>
                <c:pt idx="597">
                  <c:v>0.93827369179306763</c:v>
                </c:pt>
                <c:pt idx="598">
                  <c:v>0.94088056383361163</c:v>
                </c:pt>
                <c:pt idx="599">
                  <c:v>0.88662857313474286</c:v>
                </c:pt>
                <c:pt idx="600">
                  <c:v>1.1960791815992333</c:v>
                </c:pt>
                <c:pt idx="601">
                  <c:v>1.2588256954984223</c:v>
                </c:pt>
                <c:pt idx="602">
                  <c:v>1.2557942405599178</c:v>
                </c:pt>
                <c:pt idx="603">
                  <c:v>1.2641940581303912</c:v>
                </c:pt>
                <c:pt idx="604">
                  <c:v>1.238124366708762</c:v>
                </c:pt>
                <c:pt idx="605">
                  <c:v>1.2300844213728193</c:v>
                </c:pt>
                <c:pt idx="606">
                  <c:v>1.2589891552864381</c:v>
                </c:pt>
                <c:pt idx="607">
                  <c:v>1.2515878398586244</c:v>
                </c:pt>
                <c:pt idx="608">
                  <c:v>1.2766963450149391</c:v>
                </c:pt>
                <c:pt idx="609">
                  <c:v>1.4969037215783187</c:v>
                </c:pt>
                <c:pt idx="610">
                  <c:v>1.7068864889899935</c:v>
                </c:pt>
                <c:pt idx="611">
                  <c:v>1.6407135515209847</c:v>
                </c:pt>
                <c:pt idx="612">
                  <c:v>1.6197487749467516</c:v>
                </c:pt>
                <c:pt idx="613">
                  <c:v>1.6342887660432057</c:v>
                </c:pt>
                <c:pt idx="614">
                  <c:v>1.5580417204803958</c:v>
                </c:pt>
                <c:pt idx="615">
                  <c:v>1.5793992934754864</c:v>
                </c:pt>
                <c:pt idx="616">
                  <c:v>1.5798561247397893</c:v>
                </c:pt>
                <c:pt idx="617">
                  <c:v>1.5830868386956158</c:v>
                </c:pt>
                <c:pt idx="618">
                  <c:v>1.5056986848935832</c:v>
                </c:pt>
                <c:pt idx="619">
                  <c:v>1.5123194236716273</c:v>
                </c:pt>
                <c:pt idx="620">
                  <c:v>1.4939371832071446</c:v>
                </c:pt>
                <c:pt idx="621">
                  <c:v>1.5089985342259369</c:v>
                </c:pt>
                <c:pt idx="622">
                  <c:v>1.4988928298315509</c:v>
                </c:pt>
                <c:pt idx="623">
                  <c:v>1.4470480606160572</c:v>
                </c:pt>
                <c:pt idx="624">
                  <c:v>1.4608133303510278</c:v>
                </c:pt>
                <c:pt idx="625">
                  <c:v>1.1091980763069857</c:v>
                </c:pt>
                <c:pt idx="626">
                  <c:v>1.1505615815351444</c:v>
                </c:pt>
                <c:pt idx="627">
                  <c:v>1.1569415764001654</c:v>
                </c:pt>
                <c:pt idx="628">
                  <c:v>1.1614111087465566</c:v>
                </c:pt>
                <c:pt idx="629">
                  <c:v>1.1453172512821665</c:v>
                </c:pt>
                <c:pt idx="630">
                  <c:v>1.0268395583294661</c:v>
                </c:pt>
                <c:pt idx="631">
                  <c:v>1.0230888278926262</c:v>
                </c:pt>
                <c:pt idx="632">
                  <c:v>1.0364412879847154</c:v>
                </c:pt>
                <c:pt idx="633">
                  <c:v>1.0245829415070924</c:v>
                </c:pt>
                <c:pt idx="634">
                  <c:v>1.0094187129863972</c:v>
                </c:pt>
                <c:pt idx="635">
                  <c:v>0.76893958661594142</c:v>
                </c:pt>
                <c:pt idx="636">
                  <c:v>0.79593801646629481</c:v>
                </c:pt>
                <c:pt idx="637">
                  <c:v>0.77952506630740315</c:v>
                </c:pt>
                <c:pt idx="638">
                  <c:v>0.80540229286541609</c:v>
                </c:pt>
                <c:pt idx="639">
                  <c:v>0.80525271997680992</c:v>
                </c:pt>
                <c:pt idx="640">
                  <c:v>0.81751966753614536</c:v>
                </c:pt>
                <c:pt idx="641">
                  <c:v>0.81432711897655896</c:v>
                </c:pt>
                <c:pt idx="642">
                  <c:v>0.81191748034363675</c:v>
                </c:pt>
                <c:pt idx="643">
                  <c:v>0.76165260559300862</c:v>
                </c:pt>
                <c:pt idx="644">
                  <c:v>0.74811271487160924</c:v>
                </c:pt>
                <c:pt idx="645">
                  <c:v>0.74699224394552421</c:v>
                </c:pt>
                <c:pt idx="646">
                  <c:v>0.74895664889967961</c:v>
                </c:pt>
                <c:pt idx="647">
                  <c:v>0.74794974475701748</c:v>
                </c:pt>
                <c:pt idx="648">
                  <c:v>0.76291643913163298</c:v>
                </c:pt>
                <c:pt idx="649">
                  <c:v>0.76419247206167817</c:v>
                </c:pt>
                <c:pt idx="650">
                  <c:v>0.77765918976979309</c:v>
                </c:pt>
                <c:pt idx="651">
                  <c:v>0.75282315535650812</c:v>
                </c:pt>
                <c:pt idx="652">
                  <c:v>0.78019236185700114</c:v>
                </c:pt>
                <c:pt idx="653">
                  <c:v>0.75041482744507637</c:v>
                </c:pt>
                <c:pt idx="654">
                  <c:v>0.74606216878365794</c:v>
                </c:pt>
                <c:pt idx="655">
                  <c:v>0.75076750987315199</c:v>
                </c:pt>
                <c:pt idx="656">
                  <c:v>0.72307840896995879</c:v>
                </c:pt>
                <c:pt idx="657">
                  <c:v>0.722514612725216</c:v>
                </c:pt>
                <c:pt idx="658">
                  <c:v>0.58506178661327435</c:v>
                </c:pt>
                <c:pt idx="659">
                  <c:v>0.56521675296770912</c:v>
                </c:pt>
                <c:pt idx="660">
                  <c:v>0.54108040228984278</c:v>
                </c:pt>
                <c:pt idx="661">
                  <c:v>0.53555248211315742</c:v>
                </c:pt>
                <c:pt idx="662">
                  <c:v>0.54092605094621893</c:v>
                </c:pt>
                <c:pt idx="663">
                  <c:v>0.56801091236457946</c:v>
                </c:pt>
                <c:pt idx="664">
                  <c:v>0.56191410578137568</c:v>
                </c:pt>
                <c:pt idx="665">
                  <c:v>0.52908171904988166</c:v>
                </c:pt>
                <c:pt idx="666">
                  <c:v>0.53830675858459143</c:v>
                </c:pt>
                <c:pt idx="667">
                  <c:v>0.53644482603243415</c:v>
                </c:pt>
                <c:pt idx="668">
                  <c:v>0.55640723073189036</c:v>
                </c:pt>
                <c:pt idx="669">
                  <c:v>0.59438860067503951</c:v>
                </c:pt>
                <c:pt idx="670">
                  <c:v>0.59196231551631984</c:v>
                </c:pt>
                <c:pt idx="671">
                  <c:v>0.61863131203857236</c:v>
                </c:pt>
                <c:pt idx="672">
                  <c:v>0.62800248354750399</c:v>
                </c:pt>
                <c:pt idx="673">
                  <c:v>0.64123219358765737</c:v>
                </c:pt>
                <c:pt idx="674">
                  <c:v>0.63159375826232955</c:v>
                </c:pt>
                <c:pt idx="675">
                  <c:v>0.60808148361869252</c:v>
                </c:pt>
                <c:pt idx="676">
                  <c:v>0.59957734993647271</c:v>
                </c:pt>
                <c:pt idx="677">
                  <c:v>0.59190094526556336</c:v>
                </c:pt>
                <c:pt idx="678">
                  <c:v>0.5881967776412339</c:v>
                </c:pt>
                <c:pt idx="679">
                  <c:v>0.58760231560864173</c:v>
                </c:pt>
                <c:pt idx="680">
                  <c:v>0.59943460221641587</c:v>
                </c:pt>
                <c:pt idx="681">
                  <c:v>0.60231863644842387</c:v>
                </c:pt>
                <c:pt idx="682">
                  <c:v>0.61883207439743604</c:v>
                </c:pt>
                <c:pt idx="683">
                  <c:v>0.4618178901377647</c:v>
                </c:pt>
                <c:pt idx="684">
                  <c:v>0.48239147015047962</c:v>
                </c:pt>
                <c:pt idx="685">
                  <c:v>0.47540837238492312</c:v>
                </c:pt>
                <c:pt idx="686">
                  <c:v>0.48023642295855917</c:v>
                </c:pt>
                <c:pt idx="687">
                  <c:v>0.47809357014304588</c:v>
                </c:pt>
                <c:pt idx="688">
                  <c:v>0.48569711069289212</c:v>
                </c:pt>
                <c:pt idx="689">
                  <c:v>0.47793845298882037</c:v>
                </c:pt>
                <c:pt idx="690">
                  <c:v>0.49243157298301238</c:v>
                </c:pt>
                <c:pt idx="691">
                  <c:v>0.55720402900471566</c:v>
                </c:pt>
                <c:pt idx="692">
                  <c:v>0.56144396455600931</c:v>
                </c:pt>
                <c:pt idx="693">
                  <c:v>0.55384228629469556</c:v>
                </c:pt>
                <c:pt idx="694">
                  <c:v>0.59195717069627152</c:v>
                </c:pt>
                <c:pt idx="695">
                  <c:v>0.5934523332883499</c:v>
                </c:pt>
                <c:pt idx="696">
                  <c:v>0.62086755127313076</c:v>
                </c:pt>
                <c:pt idx="697">
                  <c:v>0.60175734040035767</c:v>
                </c:pt>
                <c:pt idx="698">
                  <c:v>0.61775393824850788</c:v>
                </c:pt>
                <c:pt idx="699">
                  <c:v>0.60922891275302238</c:v>
                </c:pt>
                <c:pt idx="700">
                  <c:v>0.59827631519574398</c:v>
                </c:pt>
                <c:pt idx="701">
                  <c:v>0.60994024260996671</c:v>
                </c:pt>
                <c:pt idx="702">
                  <c:v>0.61304768447128422</c:v>
                </c:pt>
                <c:pt idx="703">
                  <c:v>0.62112263726682304</c:v>
                </c:pt>
                <c:pt idx="704">
                  <c:v>0.64682237879285143</c:v>
                </c:pt>
                <c:pt idx="705">
                  <c:v>0.64906447637132558</c:v>
                </c:pt>
                <c:pt idx="706">
                  <c:v>0.67307690585485169</c:v>
                </c:pt>
                <c:pt idx="707">
                  <c:v>0.67160460249570419</c:v>
                </c:pt>
                <c:pt idx="708">
                  <c:v>0.67067174511057404</c:v>
                </c:pt>
                <c:pt idx="709">
                  <c:v>0.67923007814795522</c:v>
                </c:pt>
                <c:pt idx="710">
                  <c:v>0.70559735979776095</c:v>
                </c:pt>
                <c:pt idx="711">
                  <c:v>0.70073444923426498</c:v>
                </c:pt>
                <c:pt idx="712">
                  <c:v>0.71283377293821226</c:v>
                </c:pt>
                <c:pt idx="713">
                  <c:v>0.76292985823391479</c:v>
                </c:pt>
                <c:pt idx="714">
                  <c:v>0.77651595125901129</c:v>
                </c:pt>
                <c:pt idx="715">
                  <c:v>0.77293781089986247</c:v>
                </c:pt>
                <c:pt idx="716">
                  <c:v>0.7612430839238995</c:v>
                </c:pt>
                <c:pt idx="717">
                  <c:v>0.79937100957909279</c:v>
                </c:pt>
                <c:pt idx="718">
                  <c:v>0.78504071609282378</c:v>
                </c:pt>
                <c:pt idx="719">
                  <c:v>0.7903367757692461</c:v>
                </c:pt>
                <c:pt idx="720">
                  <c:v>0.92788152628325338</c:v>
                </c:pt>
                <c:pt idx="721">
                  <c:v>0.90768397921704536</c:v>
                </c:pt>
                <c:pt idx="722">
                  <c:v>0.80472028928708916</c:v>
                </c:pt>
                <c:pt idx="723">
                  <c:v>0.78816945638789071</c:v>
                </c:pt>
                <c:pt idx="724">
                  <c:v>0.77417098651280036</c:v>
                </c:pt>
                <c:pt idx="725">
                  <c:v>0.83599731463168003</c:v>
                </c:pt>
                <c:pt idx="726">
                  <c:v>0.86658433268102819</c:v>
                </c:pt>
                <c:pt idx="727">
                  <c:v>0.88507057913483289</c:v>
                </c:pt>
                <c:pt idx="728">
                  <c:v>0.88921585368623823</c:v>
                </c:pt>
                <c:pt idx="729">
                  <c:v>0.88615180330554677</c:v>
                </c:pt>
                <c:pt idx="730">
                  <c:v>0.84065619334134944</c:v>
                </c:pt>
                <c:pt idx="731">
                  <c:v>0.83779498075559244</c:v>
                </c:pt>
                <c:pt idx="732">
                  <c:v>0.81412298666552474</c:v>
                </c:pt>
                <c:pt idx="733">
                  <c:v>0.84027460312746494</c:v>
                </c:pt>
                <c:pt idx="734">
                  <c:v>0.80138227303806475</c:v>
                </c:pt>
                <c:pt idx="735">
                  <c:v>0.79519716413913966</c:v>
                </c:pt>
                <c:pt idx="736">
                  <c:v>0.77813643890001838</c:v>
                </c:pt>
                <c:pt idx="737">
                  <c:v>0.82400791813577023</c:v>
                </c:pt>
                <c:pt idx="738">
                  <c:v>0.80244419467929107</c:v>
                </c:pt>
                <c:pt idx="739">
                  <c:v>0.80657265160245939</c:v>
                </c:pt>
                <c:pt idx="740">
                  <c:v>0.82193387656345707</c:v>
                </c:pt>
                <c:pt idx="741">
                  <c:v>0.81842802812412596</c:v>
                </c:pt>
                <c:pt idx="742">
                  <c:v>0.82987513391998391</c:v>
                </c:pt>
                <c:pt idx="743">
                  <c:v>0.81894098461797438</c:v>
                </c:pt>
                <c:pt idx="744">
                  <c:v>0.92751464044733112</c:v>
                </c:pt>
                <c:pt idx="745">
                  <c:v>0.91281698567504421</c:v>
                </c:pt>
                <c:pt idx="746">
                  <c:v>0.91509266201199668</c:v>
                </c:pt>
                <c:pt idx="747">
                  <c:v>0.89947664138789241</c:v>
                </c:pt>
                <c:pt idx="748">
                  <c:v>0.91937029231404588</c:v>
                </c:pt>
                <c:pt idx="749">
                  <c:v>0.91733523259838934</c:v>
                </c:pt>
                <c:pt idx="750">
                  <c:v>0.92911285613259131</c:v>
                </c:pt>
                <c:pt idx="751">
                  <c:v>0.92175083426820059</c:v>
                </c:pt>
                <c:pt idx="752">
                  <c:v>0.90530931320864483</c:v>
                </c:pt>
                <c:pt idx="753">
                  <c:v>0.92338700338566249</c:v>
                </c:pt>
                <c:pt idx="754">
                  <c:v>0.95291001954979193</c:v>
                </c:pt>
                <c:pt idx="755">
                  <c:v>0.93474110420005296</c:v>
                </c:pt>
                <c:pt idx="756">
                  <c:v>0.92965261874806193</c:v>
                </c:pt>
                <c:pt idx="757">
                  <c:v>0.96968743935307389</c:v>
                </c:pt>
                <c:pt idx="758">
                  <c:v>0.97110738779464656</c:v>
                </c:pt>
                <c:pt idx="759">
                  <c:v>0.97913330143656352</c:v>
                </c:pt>
                <c:pt idx="760">
                  <c:v>0.97058186949800007</c:v>
                </c:pt>
                <c:pt idx="761">
                  <c:v>0.98667626329907221</c:v>
                </c:pt>
                <c:pt idx="762">
                  <c:v>0.98038622304597978</c:v>
                </c:pt>
                <c:pt idx="763">
                  <c:v>0.96595597765549956</c:v>
                </c:pt>
                <c:pt idx="764">
                  <c:v>0.96855470866432725</c:v>
                </c:pt>
                <c:pt idx="765">
                  <c:v>0.98054136222377064</c:v>
                </c:pt>
                <c:pt idx="766">
                  <c:v>0.95057762022403547</c:v>
                </c:pt>
                <c:pt idx="767">
                  <c:v>0.94109628617683794</c:v>
                </c:pt>
                <c:pt idx="768">
                  <c:v>0.890373053006565</c:v>
                </c:pt>
                <c:pt idx="769">
                  <c:v>0.89282278872755572</c:v>
                </c:pt>
                <c:pt idx="770">
                  <c:v>0.89266016621809108</c:v>
                </c:pt>
                <c:pt idx="771">
                  <c:v>0.88238403303788404</c:v>
                </c:pt>
                <c:pt idx="772">
                  <c:v>0.88394203846813091</c:v>
                </c:pt>
                <c:pt idx="773">
                  <c:v>0.88679811062706437</c:v>
                </c:pt>
                <c:pt idx="774">
                  <c:v>0.83554350762913421</c:v>
                </c:pt>
                <c:pt idx="775">
                  <c:v>0.82751104985577351</c:v>
                </c:pt>
                <c:pt idx="776">
                  <c:v>0.84002845304246032</c:v>
                </c:pt>
                <c:pt idx="777">
                  <c:v>0.85471507447369588</c:v>
                </c:pt>
                <c:pt idx="778">
                  <c:v>0.85159204565098223</c:v>
                </c:pt>
                <c:pt idx="779">
                  <c:v>0.87560358691230955</c:v>
                </c:pt>
                <c:pt idx="780">
                  <c:v>0.86846027018193628</c:v>
                </c:pt>
                <c:pt idx="781">
                  <c:v>0.79406550293311806</c:v>
                </c:pt>
                <c:pt idx="782">
                  <c:v>0.80674053084369379</c:v>
                </c:pt>
                <c:pt idx="783">
                  <c:v>0.8782230876729431</c:v>
                </c:pt>
                <c:pt idx="784">
                  <c:v>0.88361727714331939</c:v>
                </c:pt>
                <c:pt idx="785">
                  <c:v>0.88893985067870152</c:v>
                </c:pt>
                <c:pt idx="786">
                  <c:v>0.8562933597344724</c:v>
                </c:pt>
                <c:pt idx="787">
                  <c:v>0.86249012443474793</c:v>
                </c:pt>
                <c:pt idx="788">
                  <c:v>0.83468127950916893</c:v>
                </c:pt>
                <c:pt idx="789">
                  <c:v>0.8438286845813775</c:v>
                </c:pt>
                <c:pt idx="790">
                  <c:v>0.83604740250211462</c:v>
                </c:pt>
                <c:pt idx="791">
                  <c:v>0.87409171623627857</c:v>
                </c:pt>
                <c:pt idx="792">
                  <c:v>0.88438184990088442</c:v>
                </c:pt>
                <c:pt idx="793">
                  <c:v>0.89583033870086881</c:v>
                </c:pt>
                <c:pt idx="794">
                  <c:v>0.87903078085806785</c:v>
                </c:pt>
                <c:pt idx="795">
                  <c:v>0.90552496562882601</c:v>
                </c:pt>
                <c:pt idx="796">
                  <c:v>0.9124604500283604</c:v>
                </c:pt>
                <c:pt idx="797">
                  <c:v>0.95514894869852807</c:v>
                </c:pt>
                <c:pt idx="798">
                  <c:v>0.91854431224981081</c:v>
                </c:pt>
                <c:pt idx="799">
                  <c:v>0.9559416288529845</c:v>
                </c:pt>
                <c:pt idx="800">
                  <c:v>0.9563318029084904</c:v>
                </c:pt>
                <c:pt idx="801">
                  <c:v>0.95599840331374319</c:v>
                </c:pt>
                <c:pt idx="802">
                  <c:v>0.95963586489837727</c:v>
                </c:pt>
                <c:pt idx="803">
                  <c:v>0.96637691912797907</c:v>
                </c:pt>
                <c:pt idx="804">
                  <c:v>0.96510545318601204</c:v>
                </c:pt>
                <c:pt idx="805">
                  <c:v>0.96531041504515136</c:v>
                </c:pt>
                <c:pt idx="806">
                  <c:v>0.99962004236701019</c:v>
                </c:pt>
                <c:pt idx="807">
                  <c:v>1.0034618100041632</c:v>
                </c:pt>
                <c:pt idx="808">
                  <c:v>1.0414213423848566</c:v>
                </c:pt>
                <c:pt idx="809">
                  <c:v>1.0272362745323891</c:v>
                </c:pt>
                <c:pt idx="810">
                  <c:v>0.9632899581151837</c:v>
                </c:pt>
                <c:pt idx="811">
                  <c:v>0.94780629675931183</c:v>
                </c:pt>
                <c:pt idx="812">
                  <c:v>0.92946365543134479</c:v>
                </c:pt>
                <c:pt idx="813">
                  <c:v>0.9343064130662514</c:v>
                </c:pt>
                <c:pt idx="814">
                  <c:v>0.914306083980305</c:v>
                </c:pt>
                <c:pt idx="815">
                  <c:v>0.86897370201795465</c:v>
                </c:pt>
                <c:pt idx="816">
                  <c:v>0.88642735251324312</c:v>
                </c:pt>
                <c:pt idx="817">
                  <c:v>0.89437869332197095</c:v>
                </c:pt>
                <c:pt idx="818">
                  <c:v>0.90293119378363862</c:v>
                </c:pt>
                <c:pt idx="819">
                  <c:v>0.90907588539988549</c:v>
                </c:pt>
                <c:pt idx="820">
                  <c:v>0.93504239416262247</c:v>
                </c:pt>
                <c:pt idx="821">
                  <c:v>0.9439668203528242</c:v>
                </c:pt>
                <c:pt idx="822">
                  <c:v>0.93427970649060976</c:v>
                </c:pt>
                <c:pt idx="823">
                  <c:v>0.94140014211607437</c:v>
                </c:pt>
                <c:pt idx="824">
                  <c:v>0.94950264994312217</c:v>
                </c:pt>
                <c:pt idx="825">
                  <c:v>0.95903652785714144</c:v>
                </c:pt>
                <c:pt idx="826">
                  <c:v>0.94911531161536766</c:v>
                </c:pt>
                <c:pt idx="827">
                  <c:v>1.0062323429491142</c:v>
                </c:pt>
                <c:pt idx="828">
                  <c:v>0.97779092097845721</c:v>
                </c:pt>
                <c:pt idx="829">
                  <c:v>1.0679162099204893</c:v>
                </c:pt>
                <c:pt idx="830">
                  <c:v>1.0380195049882437</c:v>
                </c:pt>
                <c:pt idx="831">
                  <c:v>0.94151741873326522</c:v>
                </c:pt>
                <c:pt idx="832">
                  <c:v>0.9358190060874384</c:v>
                </c:pt>
                <c:pt idx="833">
                  <c:v>0.96487463836982368</c:v>
                </c:pt>
                <c:pt idx="834">
                  <c:v>0.89990936681017775</c:v>
                </c:pt>
                <c:pt idx="835">
                  <c:v>0.9101341810329745</c:v>
                </c:pt>
                <c:pt idx="836">
                  <c:v>0.91987656961798747</c:v>
                </c:pt>
                <c:pt idx="837">
                  <c:v>0.91106939866240821</c:v>
                </c:pt>
                <c:pt idx="838">
                  <c:v>0.88941045164261334</c:v>
                </c:pt>
                <c:pt idx="839">
                  <c:v>0.87823423748277751</c:v>
                </c:pt>
                <c:pt idx="840">
                  <c:v>0.86165781970747735</c:v>
                </c:pt>
              </c:numCache>
            </c:numRef>
          </c:val>
          <c:smooth val="0"/>
          <c:extLst>
            <c:ext xmlns:c16="http://schemas.microsoft.com/office/drawing/2014/chart" uri="{C3380CC4-5D6E-409C-BE32-E72D297353CC}">
              <c16:uniqueId val="{00000001-47CA-4BDC-93D2-D0E4FD4FA54E}"/>
            </c:ext>
          </c:extLst>
        </c:ser>
        <c:ser>
          <c:idx val="2"/>
          <c:order val="2"/>
          <c:tx>
            <c:strRef>
              <c:f>'BTC(Daily)'!$K$1</c:f>
              <c:strCache>
                <c:ptCount val="1"/>
                <c:pt idx="0">
                  <c:v>6 Month Beta</c:v>
                </c:pt>
              </c:strCache>
            </c:strRef>
          </c:tx>
          <c:spPr>
            <a:ln w="28575" cap="rnd">
              <a:solidFill>
                <a:schemeClr val="accent3"/>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'BTC(Daily)'!$K$2:$K$10000</c:f>
              <c:numCache>
                <c:formatCode>0.000</c:formatCode>
                <c:ptCount val="9999"/>
                <c:pt idx="119">
                  <c:v>0.36402739645408738</c:v>
                </c:pt>
                <c:pt idx="120">
                  <c:v>0.3630771341821884</c:v>
                </c:pt>
                <c:pt idx="121">
                  <c:v>0.36802508527143191</c:v>
                </c:pt>
                <c:pt idx="122">
                  <c:v>0.37220762293036724</c:v>
                </c:pt>
                <c:pt idx="123">
                  <c:v>0.37607320910418168</c:v>
                </c:pt>
                <c:pt idx="124">
                  <c:v>0.38407459273673461</c:v>
                </c:pt>
                <c:pt idx="125">
                  <c:v>0.38786297076952764</c:v>
                </c:pt>
                <c:pt idx="126">
                  <c:v>0.38801680240138542</c:v>
                </c:pt>
                <c:pt idx="127">
                  <c:v>0.38097243595806901</c:v>
                </c:pt>
                <c:pt idx="128">
                  <c:v>0.38032526982246151</c:v>
                </c:pt>
                <c:pt idx="129">
                  <c:v>0.38831415674624664</c:v>
                </c:pt>
                <c:pt idx="130">
                  <c:v>0.38977265671877015</c:v>
                </c:pt>
                <c:pt idx="131">
                  <c:v>0.39261820484314708</c:v>
                </c:pt>
                <c:pt idx="132">
                  <c:v>0.39396920582654238</c:v>
                </c:pt>
                <c:pt idx="133">
                  <c:v>0.40392048317346696</c:v>
                </c:pt>
                <c:pt idx="134">
                  <c:v>0.40255724227032563</c:v>
                </c:pt>
                <c:pt idx="135">
                  <c:v>0.40605772602807944</c:v>
                </c:pt>
                <c:pt idx="136">
                  <c:v>0.42123455421269834</c:v>
                </c:pt>
                <c:pt idx="137">
                  <c:v>0.41916053682582333</c:v>
                </c:pt>
                <c:pt idx="138">
                  <c:v>0.41904068931536881</c:v>
                </c:pt>
                <c:pt idx="139">
                  <c:v>0.42957210061021772</c:v>
                </c:pt>
                <c:pt idx="140">
                  <c:v>0.42527573059143964</c:v>
                </c:pt>
                <c:pt idx="141">
                  <c:v>0.42149737350637423</c:v>
                </c:pt>
                <c:pt idx="142">
                  <c:v>0.4229512414975683</c:v>
                </c:pt>
                <c:pt idx="143">
                  <c:v>0.42213722393842212</c:v>
                </c:pt>
                <c:pt idx="144">
                  <c:v>0.42910848094391557</c:v>
                </c:pt>
                <c:pt idx="145">
                  <c:v>0.42808478462029687</c:v>
                </c:pt>
                <c:pt idx="146">
                  <c:v>0.42617338765737639</c:v>
                </c:pt>
                <c:pt idx="147">
                  <c:v>0.43860659042519728</c:v>
                </c:pt>
                <c:pt idx="148">
                  <c:v>0.4370188137701439</c:v>
                </c:pt>
                <c:pt idx="149">
                  <c:v>0.43716362662185082</c:v>
                </c:pt>
                <c:pt idx="150">
                  <c:v>0.44081024843984035</c:v>
                </c:pt>
                <c:pt idx="151">
                  <c:v>0.43888132663119933</c:v>
                </c:pt>
                <c:pt idx="152">
                  <c:v>0.44224348473515818</c:v>
                </c:pt>
                <c:pt idx="153">
                  <c:v>0.44916638576161055</c:v>
                </c:pt>
                <c:pt idx="154">
                  <c:v>0.45063626727797407</c:v>
                </c:pt>
                <c:pt idx="155">
                  <c:v>0.45678630406257498</c:v>
                </c:pt>
                <c:pt idx="156">
                  <c:v>0.46437804758262374</c:v>
                </c:pt>
                <c:pt idx="157">
                  <c:v>0.46650436358489461</c:v>
                </c:pt>
                <c:pt idx="158">
                  <c:v>0.4901247494888199</c:v>
                </c:pt>
                <c:pt idx="159">
                  <c:v>0.49298695236223344</c:v>
                </c:pt>
                <c:pt idx="160">
                  <c:v>0.5141928317586878</c:v>
                </c:pt>
                <c:pt idx="161">
                  <c:v>0.5140742013499584</c:v>
                </c:pt>
                <c:pt idx="162">
                  <c:v>0.51619661045313758</c:v>
                </c:pt>
                <c:pt idx="163">
                  <c:v>0.51703000063997173</c:v>
                </c:pt>
                <c:pt idx="164">
                  <c:v>0.51197107197160308</c:v>
                </c:pt>
                <c:pt idx="165">
                  <c:v>0.5135651443781194</c:v>
                </c:pt>
                <c:pt idx="166">
                  <c:v>0.51412498975295184</c:v>
                </c:pt>
                <c:pt idx="167">
                  <c:v>0.53538223431554566</c:v>
                </c:pt>
                <c:pt idx="168">
                  <c:v>0.55555063850651942</c:v>
                </c:pt>
                <c:pt idx="169">
                  <c:v>0.5578793472153134</c:v>
                </c:pt>
                <c:pt idx="170">
                  <c:v>0.55802479146529527</c:v>
                </c:pt>
                <c:pt idx="171">
                  <c:v>0.55395485228907493</c:v>
                </c:pt>
                <c:pt idx="172">
                  <c:v>0.56975514534550475</c:v>
                </c:pt>
                <c:pt idx="173">
                  <c:v>0.54762730230401757</c:v>
                </c:pt>
                <c:pt idx="174">
                  <c:v>0.54354359510198669</c:v>
                </c:pt>
                <c:pt idx="175">
                  <c:v>0.54841305128562434</c:v>
                </c:pt>
                <c:pt idx="176">
                  <c:v>0.5413513390069542</c:v>
                </c:pt>
                <c:pt idx="177">
                  <c:v>0.54789211769281387</c:v>
                </c:pt>
                <c:pt idx="178">
                  <c:v>0.54702892224782884</c:v>
                </c:pt>
                <c:pt idx="179">
                  <c:v>0.56392188791913145</c:v>
                </c:pt>
                <c:pt idx="180">
                  <c:v>0.56439601794295846</c:v>
                </c:pt>
                <c:pt idx="181">
                  <c:v>0.56188413735625586</c:v>
                </c:pt>
                <c:pt idx="182">
                  <c:v>0.56107020831933097</c:v>
                </c:pt>
                <c:pt idx="183">
                  <c:v>0.56030973453727762</c:v>
                </c:pt>
                <c:pt idx="184">
                  <c:v>0.55999196179088961</c:v>
                </c:pt>
                <c:pt idx="185">
                  <c:v>0.56861679784863561</c:v>
                </c:pt>
                <c:pt idx="186">
                  <c:v>0.56894964339927689</c:v>
                </c:pt>
                <c:pt idx="187">
                  <c:v>0.56504413868203507</c:v>
                </c:pt>
                <c:pt idx="188">
                  <c:v>0.57175531760280918</c:v>
                </c:pt>
                <c:pt idx="189">
                  <c:v>0.58229803631536681</c:v>
                </c:pt>
                <c:pt idx="190">
                  <c:v>0.57925777705390646</c:v>
                </c:pt>
                <c:pt idx="191">
                  <c:v>0.58585631299647978</c:v>
                </c:pt>
                <c:pt idx="192">
                  <c:v>0.56982404999809289</c:v>
                </c:pt>
                <c:pt idx="193">
                  <c:v>0.59433507383866691</c:v>
                </c:pt>
                <c:pt idx="194">
                  <c:v>0.59293087768699571</c:v>
                </c:pt>
                <c:pt idx="195">
                  <c:v>0.58909582559113682</c:v>
                </c:pt>
                <c:pt idx="196">
                  <c:v>0.63766193888519729</c:v>
                </c:pt>
                <c:pt idx="197">
                  <c:v>0.6539505094749436</c:v>
                </c:pt>
                <c:pt idx="198">
                  <c:v>0.65194530593306133</c:v>
                </c:pt>
                <c:pt idx="199">
                  <c:v>0.64420320677169041</c:v>
                </c:pt>
                <c:pt idx="200">
                  <c:v>0.63736355616229501</c:v>
                </c:pt>
                <c:pt idx="201">
                  <c:v>0.64543987097237554</c:v>
                </c:pt>
                <c:pt idx="202">
                  <c:v>0.63531385480676339</c:v>
                </c:pt>
                <c:pt idx="203">
                  <c:v>0.63449177030628057</c:v>
                </c:pt>
                <c:pt idx="204">
                  <c:v>0.63992117684206684</c:v>
                </c:pt>
                <c:pt idx="205">
                  <c:v>0.62997184594145494</c:v>
                </c:pt>
                <c:pt idx="206">
                  <c:v>0.64190865379912654</c:v>
                </c:pt>
                <c:pt idx="207">
                  <c:v>0.65092235933907761</c:v>
                </c:pt>
                <c:pt idx="208">
                  <c:v>0.65071457476864802</c:v>
                </c:pt>
                <c:pt idx="209">
                  <c:v>0.65157508355064098</c:v>
                </c:pt>
                <c:pt idx="210">
                  <c:v>0.65752671380546301</c:v>
                </c:pt>
                <c:pt idx="211">
                  <c:v>0.66196248008959879</c:v>
                </c:pt>
                <c:pt idx="212">
                  <c:v>0.66219821322773775</c:v>
                </c:pt>
                <c:pt idx="213">
                  <c:v>0.68089739828723983</c:v>
                </c:pt>
                <c:pt idx="214">
                  <c:v>0.68440179725370409</c:v>
                </c:pt>
                <c:pt idx="215">
                  <c:v>0.69352786858779969</c:v>
                </c:pt>
                <c:pt idx="216">
                  <c:v>0.69065692780595955</c:v>
                </c:pt>
                <c:pt idx="217">
                  <c:v>0.70834221378553952</c:v>
                </c:pt>
                <c:pt idx="218">
                  <c:v>0.70897261997601468</c:v>
                </c:pt>
                <c:pt idx="219">
                  <c:v>0.71181019320556904</c:v>
                </c:pt>
                <c:pt idx="220">
                  <c:v>0.7075974585426289</c:v>
                </c:pt>
                <c:pt idx="221">
                  <c:v>0.71004925349502168</c:v>
                </c:pt>
                <c:pt idx="222">
                  <c:v>0.7136770081591185</c:v>
                </c:pt>
                <c:pt idx="223">
                  <c:v>0.71202883281179141</c:v>
                </c:pt>
                <c:pt idx="224">
                  <c:v>0.72289234911904832</c:v>
                </c:pt>
                <c:pt idx="225">
                  <c:v>0.72606720850010109</c:v>
                </c:pt>
                <c:pt idx="226">
                  <c:v>0.72709912281124778</c:v>
                </c:pt>
                <c:pt idx="227">
                  <c:v>0.73451752536107906</c:v>
                </c:pt>
                <c:pt idx="228">
                  <c:v>0.75347608688447276</c:v>
                </c:pt>
                <c:pt idx="229">
                  <c:v>0.74912020972762972</c:v>
                </c:pt>
                <c:pt idx="230">
                  <c:v>0.754667211451715</c:v>
                </c:pt>
                <c:pt idx="231">
                  <c:v>0.76605100242525659</c:v>
                </c:pt>
                <c:pt idx="232">
                  <c:v>0.77788471766578127</c:v>
                </c:pt>
                <c:pt idx="233">
                  <c:v>0.80979832250247119</c:v>
                </c:pt>
                <c:pt idx="234">
                  <c:v>0.81550409581668226</c:v>
                </c:pt>
                <c:pt idx="235">
                  <c:v>0.82288493443053434</c:v>
                </c:pt>
                <c:pt idx="236">
                  <c:v>0.82725951096579087</c:v>
                </c:pt>
                <c:pt idx="237">
                  <c:v>0.83421905442105071</c:v>
                </c:pt>
                <c:pt idx="238">
                  <c:v>0.83452328906039175</c:v>
                </c:pt>
                <c:pt idx="239">
                  <c:v>0.84665113098214762</c:v>
                </c:pt>
                <c:pt idx="240">
                  <c:v>0.88300570768438846</c:v>
                </c:pt>
                <c:pt idx="241">
                  <c:v>0.89439523221001493</c:v>
                </c:pt>
                <c:pt idx="242">
                  <c:v>0.89375477287156702</c:v>
                </c:pt>
                <c:pt idx="243">
                  <c:v>0.90558045939826981</c:v>
                </c:pt>
                <c:pt idx="244">
                  <c:v>0.91146471000555052</c:v>
                </c:pt>
                <c:pt idx="245">
                  <c:v>0.90887815492012614</c:v>
                </c:pt>
                <c:pt idx="246">
                  <c:v>0.91970472866891584</c:v>
                </c:pt>
                <c:pt idx="247">
                  <c:v>0.92618124194104445</c:v>
                </c:pt>
                <c:pt idx="248">
                  <c:v>0.93398281757736135</c:v>
                </c:pt>
                <c:pt idx="249">
                  <c:v>0.93342900890365621</c:v>
                </c:pt>
                <c:pt idx="250">
                  <c:v>0.92895351164332607</c:v>
                </c:pt>
                <c:pt idx="251">
                  <c:v>0.91973181678332361</c:v>
                </c:pt>
                <c:pt idx="252">
                  <c:v>0.91296130754383875</c:v>
                </c:pt>
                <c:pt idx="253">
                  <c:v>0.91365620170467232</c:v>
                </c:pt>
                <c:pt idx="254">
                  <c:v>0.91935285141691003</c:v>
                </c:pt>
                <c:pt idx="255">
                  <c:v>0.91799405777203935</c:v>
                </c:pt>
                <c:pt idx="256">
                  <c:v>0.90891629326887857</c:v>
                </c:pt>
                <c:pt idx="257">
                  <c:v>0.91469402391090915</c:v>
                </c:pt>
                <c:pt idx="258">
                  <c:v>0.92106313268265816</c:v>
                </c:pt>
                <c:pt idx="259">
                  <c:v>0.92476859816097545</c:v>
                </c:pt>
                <c:pt idx="260">
                  <c:v>0.93038852654475523</c:v>
                </c:pt>
                <c:pt idx="261">
                  <c:v>0.93695038549447907</c:v>
                </c:pt>
                <c:pt idx="262">
                  <c:v>0.92820062412724291</c:v>
                </c:pt>
                <c:pt idx="263">
                  <c:v>0.92763834528564215</c:v>
                </c:pt>
                <c:pt idx="264">
                  <c:v>0.93921306441472263</c:v>
                </c:pt>
                <c:pt idx="265">
                  <c:v>0.93961301443929557</c:v>
                </c:pt>
                <c:pt idx="266">
                  <c:v>0.96782060715112961</c:v>
                </c:pt>
                <c:pt idx="267">
                  <c:v>0.97109051926215817</c:v>
                </c:pt>
                <c:pt idx="268">
                  <c:v>0.98324776818481363</c:v>
                </c:pt>
                <c:pt idx="269">
                  <c:v>0.98751557837385362</c:v>
                </c:pt>
                <c:pt idx="270">
                  <c:v>1.0170730970747766</c:v>
                </c:pt>
                <c:pt idx="271">
                  <c:v>0.99429754995712349</c:v>
                </c:pt>
                <c:pt idx="272">
                  <c:v>1.0718740842754069</c:v>
                </c:pt>
                <c:pt idx="273">
                  <c:v>1.075666368396653</c:v>
                </c:pt>
                <c:pt idx="274">
                  <c:v>1.0875043781503992</c:v>
                </c:pt>
                <c:pt idx="275">
                  <c:v>1.0715026532345089</c:v>
                </c:pt>
                <c:pt idx="276">
                  <c:v>1.085440100434989</c:v>
                </c:pt>
                <c:pt idx="277">
                  <c:v>1.0966727810389882</c:v>
                </c:pt>
                <c:pt idx="278">
                  <c:v>1.1028825688788559</c:v>
                </c:pt>
                <c:pt idx="279">
                  <c:v>1.1050641183993883</c:v>
                </c:pt>
                <c:pt idx="280">
                  <c:v>1.1183631466306927</c:v>
                </c:pt>
                <c:pt idx="281">
                  <c:v>1.1070920545085281</c:v>
                </c:pt>
                <c:pt idx="282">
                  <c:v>1.1110470184953534</c:v>
                </c:pt>
                <c:pt idx="283">
                  <c:v>1.1087235802270659</c:v>
                </c:pt>
                <c:pt idx="284">
                  <c:v>1.096621773702767</c:v>
                </c:pt>
                <c:pt idx="285">
                  <c:v>1.0635204777149785</c:v>
                </c:pt>
                <c:pt idx="286">
                  <c:v>1.076176919135954</c:v>
                </c:pt>
                <c:pt idx="287">
                  <c:v>1.0839512040175039</c:v>
                </c:pt>
                <c:pt idx="288">
                  <c:v>1.0869720677610393</c:v>
                </c:pt>
                <c:pt idx="289">
                  <c:v>1.0878595414630294</c:v>
                </c:pt>
                <c:pt idx="290">
                  <c:v>1.0879213709148174</c:v>
                </c:pt>
                <c:pt idx="291">
                  <c:v>1.083178147419853</c:v>
                </c:pt>
                <c:pt idx="292">
                  <c:v>1.0936304020446059</c:v>
                </c:pt>
                <c:pt idx="293">
                  <c:v>1.0983404597134434</c:v>
                </c:pt>
                <c:pt idx="294">
                  <c:v>0.97032104046525791</c:v>
                </c:pt>
                <c:pt idx="295">
                  <c:v>0.97252783087808525</c:v>
                </c:pt>
                <c:pt idx="296">
                  <c:v>0.97699069865909083</c:v>
                </c:pt>
                <c:pt idx="297">
                  <c:v>0.96672110525354782</c:v>
                </c:pt>
                <c:pt idx="298">
                  <c:v>0.96363342899721216</c:v>
                </c:pt>
                <c:pt idx="299">
                  <c:v>0.97147111044929779</c:v>
                </c:pt>
                <c:pt idx="300">
                  <c:v>0.97747076250424825</c:v>
                </c:pt>
                <c:pt idx="301">
                  <c:v>0.9982297623778208</c:v>
                </c:pt>
                <c:pt idx="302">
                  <c:v>1.0009606989129824</c:v>
                </c:pt>
                <c:pt idx="303">
                  <c:v>1.007084501451438</c:v>
                </c:pt>
                <c:pt idx="304">
                  <c:v>1.0111263383806139</c:v>
                </c:pt>
                <c:pt idx="305">
                  <c:v>1.0116469863522728</c:v>
                </c:pt>
                <c:pt idx="306">
                  <c:v>1.0117432035827074</c:v>
                </c:pt>
                <c:pt idx="307">
                  <c:v>1.0056862300968212</c:v>
                </c:pt>
                <c:pt idx="308">
                  <c:v>1.0289112140198711</c:v>
                </c:pt>
                <c:pt idx="309">
                  <c:v>1.0230307526054419</c:v>
                </c:pt>
                <c:pt idx="310">
                  <c:v>1.0334309432587294</c:v>
                </c:pt>
                <c:pt idx="311">
                  <c:v>1.0400025331712734</c:v>
                </c:pt>
                <c:pt idx="312">
                  <c:v>1.0463673924867196</c:v>
                </c:pt>
                <c:pt idx="313">
                  <c:v>1.0416909534387988</c:v>
                </c:pt>
                <c:pt idx="314">
                  <c:v>1.0279983204245853</c:v>
                </c:pt>
                <c:pt idx="315">
                  <c:v>1.02760571935258</c:v>
                </c:pt>
                <c:pt idx="316">
                  <c:v>1.030756852971503</c:v>
                </c:pt>
                <c:pt idx="317">
                  <c:v>1.026281150290101</c:v>
                </c:pt>
                <c:pt idx="318">
                  <c:v>1.0407255700345523</c:v>
                </c:pt>
                <c:pt idx="319">
                  <c:v>1.0398272133648061</c:v>
                </c:pt>
                <c:pt idx="320">
                  <c:v>1.0398318115459817</c:v>
                </c:pt>
                <c:pt idx="321">
                  <c:v>1.043441304209296</c:v>
                </c:pt>
                <c:pt idx="322">
                  <c:v>1.0389436961295486</c:v>
                </c:pt>
                <c:pt idx="323">
                  <c:v>1.035838950408716</c:v>
                </c:pt>
                <c:pt idx="324">
                  <c:v>1.0447505395175634</c:v>
                </c:pt>
                <c:pt idx="325">
                  <c:v>1.0479382504264401</c:v>
                </c:pt>
                <c:pt idx="326">
                  <c:v>1.0490446088313121</c:v>
                </c:pt>
                <c:pt idx="327">
                  <c:v>1.0705142727917181</c:v>
                </c:pt>
                <c:pt idx="328">
                  <c:v>1.0667249476438188</c:v>
                </c:pt>
                <c:pt idx="329">
                  <c:v>1.0651430379612083</c:v>
                </c:pt>
                <c:pt idx="330">
                  <c:v>1.0620502699702135</c:v>
                </c:pt>
                <c:pt idx="331">
                  <c:v>1.0626072011537071</c:v>
                </c:pt>
                <c:pt idx="332">
                  <c:v>1.0635286807640967</c:v>
                </c:pt>
                <c:pt idx="333">
                  <c:v>1.0709211189160532</c:v>
                </c:pt>
                <c:pt idx="334">
                  <c:v>1.0725726679589653</c:v>
                </c:pt>
                <c:pt idx="335">
                  <c:v>1.0710006017971108</c:v>
                </c:pt>
                <c:pt idx="336">
                  <c:v>1.0781463411650778</c:v>
                </c:pt>
                <c:pt idx="337">
                  <c:v>1.0772018776590577</c:v>
                </c:pt>
                <c:pt idx="338">
                  <c:v>1.0741296508903815</c:v>
                </c:pt>
                <c:pt idx="339">
                  <c:v>1.0771387795663867</c:v>
                </c:pt>
                <c:pt idx="340">
                  <c:v>1.0761206224566153</c:v>
                </c:pt>
                <c:pt idx="341">
                  <c:v>1.0823866339301744</c:v>
                </c:pt>
                <c:pt idx="342">
                  <c:v>1.0887010247319608</c:v>
                </c:pt>
                <c:pt idx="343">
                  <c:v>1.0883655373015093</c:v>
                </c:pt>
                <c:pt idx="344">
                  <c:v>1.0883442999291111</c:v>
                </c:pt>
                <c:pt idx="345">
                  <c:v>1.0816103662034331</c:v>
                </c:pt>
                <c:pt idx="346">
                  <c:v>1.0859040255469294</c:v>
                </c:pt>
                <c:pt idx="347">
                  <c:v>1.085835422246233</c:v>
                </c:pt>
                <c:pt idx="348">
                  <c:v>1.0840193801977158</c:v>
                </c:pt>
                <c:pt idx="349">
                  <c:v>1.0773632605954511</c:v>
                </c:pt>
                <c:pt idx="350">
                  <c:v>1.0843717833712738</c:v>
                </c:pt>
                <c:pt idx="351">
                  <c:v>1.0812719256396428</c:v>
                </c:pt>
                <c:pt idx="352">
                  <c:v>1.0844380929140784</c:v>
                </c:pt>
                <c:pt idx="353">
                  <c:v>1.0925313760592756</c:v>
                </c:pt>
                <c:pt idx="354">
                  <c:v>1.0822060240478866</c:v>
                </c:pt>
                <c:pt idx="355">
                  <c:v>1.0775298119292229</c:v>
                </c:pt>
                <c:pt idx="356">
                  <c:v>1.0683303041934775</c:v>
                </c:pt>
                <c:pt idx="357">
                  <c:v>1.0631961869926829</c:v>
                </c:pt>
                <c:pt idx="358">
                  <c:v>1.0609432771119038</c:v>
                </c:pt>
                <c:pt idx="359">
                  <c:v>1.06250605861289</c:v>
                </c:pt>
                <c:pt idx="360">
                  <c:v>1.0593901990043664</c:v>
                </c:pt>
                <c:pt idx="361">
                  <c:v>1.0621989135415886</c:v>
                </c:pt>
                <c:pt idx="362">
                  <c:v>1.0583230689909175</c:v>
                </c:pt>
                <c:pt idx="363">
                  <c:v>1.0572608895025932</c:v>
                </c:pt>
                <c:pt idx="364">
                  <c:v>1.0305045814415601</c:v>
                </c:pt>
                <c:pt idx="365">
                  <c:v>1.0303210587052729</c:v>
                </c:pt>
                <c:pt idx="366">
                  <c:v>1.0334603014933048</c:v>
                </c:pt>
                <c:pt idx="367">
                  <c:v>1.0325251344005293</c:v>
                </c:pt>
                <c:pt idx="368">
                  <c:v>1.033524491562398</c:v>
                </c:pt>
                <c:pt idx="369">
                  <c:v>1.0273918702140128</c:v>
                </c:pt>
                <c:pt idx="370">
                  <c:v>1.0276799706189266</c:v>
                </c:pt>
                <c:pt idx="371">
                  <c:v>1.028021259181974</c:v>
                </c:pt>
                <c:pt idx="372">
                  <c:v>1.0495672913596543</c:v>
                </c:pt>
                <c:pt idx="373">
                  <c:v>1.0535617229709344</c:v>
                </c:pt>
                <c:pt idx="374">
                  <c:v>1.0526272666791556</c:v>
                </c:pt>
                <c:pt idx="375">
                  <c:v>1.0555255542716473</c:v>
                </c:pt>
                <c:pt idx="376">
                  <c:v>1.0588856770396684</c:v>
                </c:pt>
                <c:pt idx="377">
                  <c:v>1.0569405023650835</c:v>
                </c:pt>
                <c:pt idx="378">
                  <c:v>1.0566570325203943</c:v>
                </c:pt>
                <c:pt idx="379">
                  <c:v>1.0516626874775061</c:v>
                </c:pt>
                <c:pt idx="380">
                  <c:v>1.0517787404349068</c:v>
                </c:pt>
                <c:pt idx="381">
                  <c:v>1.0579336366057848</c:v>
                </c:pt>
                <c:pt idx="382">
                  <c:v>1.0586703282839796</c:v>
                </c:pt>
                <c:pt idx="383">
                  <c:v>1.0701108214950388</c:v>
                </c:pt>
                <c:pt idx="384">
                  <c:v>1.0714831650899797</c:v>
                </c:pt>
                <c:pt idx="385">
                  <c:v>1.067379942199105</c:v>
                </c:pt>
                <c:pt idx="386">
                  <c:v>1.0657087311276143</c:v>
                </c:pt>
                <c:pt idx="387">
                  <c:v>1.0843707519485177</c:v>
                </c:pt>
                <c:pt idx="388">
                  <c:v>1.0764877529526686</c:v>
                </c:pt>
                <c:pt idx="389">
                  <c:v>1.0624352148953418</c:v>
                </c:pt>
                <c:pt idx="390">
                  <c:v>1.0563308928779129</c:v>
                </c:pt>
                <c:pt idx="391">
                  <c:v>1.0329552629314906</c:v>
                </c:pt>
                <c:pt idx="392">
                  <c:v>1.0532155685857472</c:v>
                </c:pt>
                <c:pt idx="393">
                  <c:v>0.98862536890512975</c:v>
                </c:pt>
                <c:pt idx="394">
                  <c:v>0.98400636397908492</c:v>
                </c:pt>
                <c:pt idx="395">
                  <c:v>0.97749613112065314</c:v>
                </c:pt>
                <c:pt idx="396">
                  <c:v>0.99141353708990654</c:v>
                </c:pt>
                <c:pt idx="397">
                  <c:v>0.98536283087698717</c:v>
                </c:pt>
                <c:pt idx="398">
                  <c:v>0.94713812297098021</c:v>
                </c:pt>
                <c:pt idx="399">
                  <c:v>0.94468303734073455</c:v>
                </c:pt>
                <c:pt idx="400">
                  <c:v>0.92766523090143382</c:v>
                </c:pt>
                <c:pt idx="401">
                  <c:v>0.93270482445727043</c:v>
                </c:pt>
                <c:pt idx="402">
                  <c:v>0.94405583489150346</c:v>
                </c:pt>
                <c:pt idx="403">
                  <c:v>0.94827936721761197</c:v>
                </c:pt>
                <c:pt idx="404">
                  <c:v>0.94943959037801018</c:v>
                </c:pt>
                <c:pt idx="405">
                  <c:v>0.95574802717373386</c:v>
                </c:pt>
                <c:pt idx="406">
                  <c:v>1.0015832671231506</c:v>
                </c:pt>
                <c:pt idx="407">
                  <c:v>0.98854285685515297</c:v>
                </c:pt>
                <c:pt idx="408">
                  <c:v>0.98537111056415261</c:v>
                </c:pt>
                <c:pt idx="409">
                  <c:v>0.97826556153286148</c:v>
                </c:pt>
                <c:pt idx="410">
                  <c:v>0.97938030114345365</c:v>
                </c:pt>
                <c:pt idx="411">
                  <c:v>0.97903520853271275</c:v>
                </c:pt>
                <c:pt idx="412">
                  <c:v>0.98496288290919742</c:v>
                </c:pt>
                <c:pt idx="413">
                  <c:v>0.98515881713804565</c:v>
                </c:pt>
                <c:pt idx="414">
                  <c:v>0.98024410924460648</c:v>
                </c:pt>
                <c:pt idx="415">
                  <c:v>1.1239758045871477</c:v>
                </c:pt>
                <c:pt idx="416">
                  <c:v>1.1196790480787215</c:v>
                </c:pt>
                <c:pt idx="417">
                  <c:v>1.1156698419364792</c:v>
                </c:pt>
                <c:pt idx="418">
                  <c:v>1.138455617920743</c:v>
                </c:pt>
                <c:pt idx="419">
                  <c:v>1.1403553804421707</c:v>
                </c:pt>
                <c:pt idx="420">
                  <c:v>1.1333782997217288</c:v>
                </c:pt>
                <c:pt idx="421">
                  <c:v>1.091934107174507</c:v>
                </c:pt>
                <c:pt idx="422">
                  <c:v>1.0654928557528784</c:v>
                </c:pt>
                <c:pt idx="423">
                  <c:v>1.0669604060138658</c:v>
                </c:pt>
                <c:pt idx="424">
                  <c:v>1.0529118709297987</c:v>
                </c:pt>
                <c:pt idx="425">
                  <c:v>1.046364805997908</c:v>
                </c:pt>
                <c:pt idx="426">
                  <c:v>1.0386193959163228</c:v>
                </c:pt>
                <c:pt idx="427">
                  <c:v>1.0345066025272316</c:v>
                </c:pt>
                <c:pt idx="428">
                  <c:v>1.0459256959255707</c:v>
                </c:pt>
                <c:pt idx="429">
                  <c:v>1.0199261650494509</c:v>
                </c:pt>
                <c:pt idx="430">
                  <c:v>1.0322749104310147</c:v>
                </c:pt>
                <c:pt idx="431">
                  <c:v>1.0108470831339569</c:v>
                </c:pt>
                <c:pt idx="432">
                  <c:v>1.0120794878207393</c:v>
                </c:pt>
                <c:pt idx="433">
                  <c:v>0.99851746323395796</c:v>
                </c:pt>
                <c:pt idx="434">
                  <c:v>1.0053666296315362</c:v>
                </c:pt>
                <c:pt idx="435">
                  <c:v>1.0373877299143901</c:v>
                </c:pt>
                <c:pt idx="436">
                  <c:v>1.0395045012959605</c:v>
                </c:pt>
                <c:pt idx="437">
                  <c:v>1.039274564102197</c:v>
                </c:pt>
                <c:pt idx="438">
                  <c:v>1.0503904863488349</c:v>
                </c:pt>
                <c:pt idx="439">
                  <c:v>1.0391048860489303</c:v>
                </c:pt>
                <c:pt idx="440">
                  <c:v>1.0411675232645852</c:v>
                </c:pt>
                <c:pt idx="441">
                  <c:v>1.0537865320195345</c:v>
                </c:pt>
                <c:pt idx="442">
                  <c:v>1.047972630742309</c:v>
                </c:pt>
                <c:pt idx="443">
                  <c:v>1.0600730879049209</c:v>
                </c:pt>
                <c:pt idx="444">
                  <c:v>1.0591091244549398</c:v>
                </c:pt>
                <c:pt idx="445">
                  <c:v>1.0379287090266271</c:v>
                </c:pt>
                <c:pt idx="446">
                  <c:v>1.0538291727616238</c:v>
                </c:pt>
                <c:pt idx="447">
                  <c:v>1.0541307322918263</c:v>
                </c:pt>
                <c:pt idx="448">
                  <c:v>1.0596658392195379</c:v>
                </c:pt>
                <c:pt idx="449">
                  <c:v>1.0635408545883944</c:v>
                </c:pt>
                <c:pt idx="450">
                  <c:v>1.0730237372280378</c:v>
                </c:pt>
                <c:pt idx="451">
                  <c:v>1.0829190627383158</c:v>
                </c:pt>
                <c:pt idx="452">
                  <c:v>1.0850139809142583</c:v>
                </c:pt>
                <c:pt idx="453">
                  <c:v>1.0826364961697668</c:v>
                </c:pt>
                <c:pt idx="454">
                  <c:v>1.0853885677890807</c:v>
                </c:pt>
                <c:pt idx="455">
                  <c:v>1.0549984654272015</c:v>
                </c:pt>
                <c:pt idx="456">
                  <c:v>1.0558620568896626</c:v>
                </c:pt>
                <c:pt idx="457">
                  <c:v>1.0414661650911154</c:v>
                </c:pt>
                <c:pt idx="458">
                  <c:v>1.0329464004664846</c:v>
                </c:pt>
                <c:pt idx="459">
                  <c:v>1.0338398818127503</c:v>
                </c:pt>
                <c:pt idx="460">
                  <c:v>1.0610887788728138</c:v>
                </c:pt>
                <c:pt idx="461">
                  <c:v>1.0623413761167033</c:v>
                </c:pt>
                <c:pt idx="462">
                  <c:v>1.0573917421710752</c:v>
                </c:pt>
                <c:pt idx="463">
                  <c:v>1.0729217143130458</c:v>
                </c:pt>
                <c:pt idx="464">
                  <c:v>1.1241710987181859</c:v>
                </c:pt>
                <c:pt idx="465">
                  <c:v>1.1297425453162737</c:v>
                </c:pt>
                <c:pt idx="466">
                  <c:v>1.11619712819785</c:v>
                </c:pt>
                <c:pt idx="467">
                  <c:v>1.1207770934040853</c:v>
                </c:pt>
                <c:pt idx="468">
                  <c:v>1.1209834453929928</c:v>
                </c:pt>
                <c:pt idx="469">
                  <c:v>1.1259806150012166</c:v>
                </c:pt>
                <c:pt idx="470">
                  <c:v>1.1340784107187498</c:v>
                </c:pt>
                <c:pt idx="471">
                  <c:v>1.1338547108514363</c:v>
                </c:pt>
                <c:pt idx="472">
                  <c:v>1.1185410150293309</c:v>
                </c:pt>
                <c:pt idx="473">
                  <c:v>1.1259514591469062</c:v>
                </c:pt>
                <c:pt idx="474">
                  <c:v>1.1163305296779378</c:v>
                </c:pt>
                <c:pt idx="475">
                  <c:v>1.0916142433800398</c:v>
                </c:pt>
                <c:pt idx="476">
                  <c:v>1.0985507689296565</c:v>
                </c:pt>
                <c:pt idx="477">
                  <c:v>1.1099825536284691</c:v>
                </c:pt>
                <c:pt idx="478">
                  <c:v>1.1133843798038552</c:v>
                </c:pt>
                <c:pt idx="479">
                  <c:v>1.1192720805082763</c:v>
                </c:pt>
                <c:pt idx="480">
                  <c:v>1.1277759282569697</c:v>
                </c:pt>
                <c:pt idx="481">
                  <c:v>0.9808820091623851</c:v>
                </c:pt>
                <c:pt idx="482">
                  <c:v>0.98204376642475177</c:v>
                </c:pt>
                <c:pt idx="483">
                  <c:v>0.97815447885749862</c:v>
                </c:pt>
                <c:pt idx="484">
                  <c:v>0.98414203514252019</c:v>
                </c:pt>
                <c:pt idx="485">
                  <c:v>1.0230796298891411</c:v>
                </c:pt>
                <c:pt idx="486">
                  <c:v>1.0218143392111587</c:v>
                </c:pt>
                <c:pt idx="487">
                  <c:v>1.0293104918912503</c:v>
                </c:pt>
                <c:pt idx="488">
                  <c:v>1.0412117067146456</c:v>
                </c:pt>
                <c:pt idx="489">
                  <c:v>0.9996218933476636</c:v>
                </c:pt>
                <c:pt idx="490">
                  <c:v>0.99074461711511252</c:v>
                </c:pt>
                <c:pt idx="491">
                  <c:v>1.0004121497074903</c:v>
                </c:pt>
                <c:pt idx="492">
                  <c:v>0.99989342299716344</c:v>
                </c:pt>
                <c:pt idx="493">
                  <c:v>0.98024448231689487</c:v>
                </c:pt>
                <c:pt idx="494">
                  <c:v>0.97990868534025788</c:v>
                </c:pt>
                <c:pt idx="495">
                  <c:v>0.98497743333418353</c:v>
                </c:pt>
                <c:pt idx="496">
                  <c:v>0.980050995706786</c:v>
                </c:pt>
                <c:pt idx="497">
                  <c:v>0.98172527958051248</c:v>
                </c:pt>
                <c:pt idx="498">
                  <c:v>0.98511027258405248</c:v>
                </c:pt>
                <c:pt idx="499">
                  <c:v>0.98421930936942859</c:v>
                </c:pt>
                <c:pt idx="500">
                  <c:v>0.9922416380835446</c:v>
                </c:pt>
                <c:pt idx="501">
                  <c:v>0.99013225914501535</c:v>
                </c:pt>
                <c:pt idx="502">
                  <c:v>0.98518818342834691</c:v>
                </c:pt>
                <c:pt idx="503">
                  <c:v>0.98263338079213347</c:v>
                </c:pt>
                <c:pt idx="504">
                  <c:v>0.97948794712698328</c:v>
                </c:pt>
                <c:pt idx="505">
                  <c:v>0.9793506136711998</c:v>
                </c:pt>
                <c:pt idx="506">
                  <c:v>0.9727508088783875</c:v>
                </c:pt>
                <c:pt idx="507">
                  <c:v>0.96956196516811488</c:v>
                </c:pt>
                <c:pt idx="508">
                  <c:v>0.95545158708541078</c:v>
                </c:pt>
                <c:pt idx="509">
                  <c:v>0.96119117764965223</c:v>
                </c:pt>
                <c:pt idx="510">
                  <c:v>0.95947465555916112</c:v>
                </c:pt>
                <c:pt idx="511">
                  <c:v>0.95925640065419282</c:v>
                </c:pt>
                <c:pt idx="512">
                  <c:v>0.95559308762054795</c:v>
                </c:pt>
                <c:pt idx="513">
                  <c:v>0.94921216515975015</c:v>
                </c:pt>
                <c:pt idx="514">
                  <c:v>0.94654724709426419</c:v>
                </c:pt>
                <c:pt idx="515">
                  <c:v>0.95284609487686345</c:v>
                </c:pt>
                <c:pt idx="516">
                  <c:v>0.9504413245860881</c:v>
                </c:pt>
                <c:pt idx="517">
                  <c:v>0.94662124270176995</c:v>
                </c:pt>
                <c:pt idx="518">
                  <c:v>0.93824898560086667</c:v>
                </c:pt>
                <c:pt idx="519">
                  <c:v>1.0041627943153526</c:v>
                </c:pt>
                <c:pt idx="520">
                  <c:v>0.9723906837368409</c:v>
                </c:pt>
                <c:pt idx="521">
                  <c:v>1.0145494951465639</c:v>
                </c:pt>
                <c:pt idx="522">
                  <c:v>1.0019747854734296</c:v>
                </c:pt>
                <c:pt idx="523">
                  <c:v>1.0020895636247018</c:v>
                </c:pt>
                <c:pt idx="524">
                  <c:v>0.99176326021637717</c:v>
                </c:pt>
                <c:pt idx="525">
                  <c:v>0.99525252890677296</c:v>
                </c:pt>
                <c:pt idx="526">
                  <c:v>0.99633298887148702</c:v>
                </c:pt>
                <c:pt idx="527">
                  <c:v>0.98292898796782147</c:v>
                </c:pt>
                <c:pt idx="528">
                  <c:v>0.97711817225801079</c:v>
                </c:pt>
                <c:pt idx="529">
                  <c:v>0.97406548311830721</c:v>
                </c:pt>
                <c:pt idx="530">
                  <c:v>0.96866533184258452</c:v>
                </c:pt>
                <c:pt idx="531">
                  <c:v>0.96118372759969484</c:v>
                </c:pt>
                <c:pt idx="532">
                  <c:v>0.95574292830611329</c:v>
                </c:pt>
                <c:pt idx="533">
                  <c:v>0.94965432172375763</c:v>
                </c:pt>
                <c:pt idx="534">
                  <c:v>0.94947328522801555</c:v>
                </c:pt>
                <c:pt idx="535">
                  <c:v>0.95859982276672939</c:v>
                </c:pt>
                <c:pt idx="536">
                  <c:v>0.95035533140729911</c:v>
                </c:pt>
                <c:pt idx="537">
                  <c:v>0.94676932325515561</c:v>
                </c:pt>
                <c:pt idx="538">
                  <c:v>0.94444078053453484</c:v>
                </c:pt>
                <c:pt idx="539">
                  <c:v>0.96045013613137997</c:v>
                </c:pt>
                <c:pt idx="540">
                  <c:v>0.88581855060542292</c:v>
                </c:pt>
                <c:pt idx="541">
                  <c:v>0.86917300858646851</c:v>
                </c:pt>
                <c:pt idx="542">
                  <c:v>0.89639151371570946</c:v>
                </c:pt>
                <c:pt idx="543">
                  <c:v>0.89798464049667093</c:v>
                </c:pt>
                <c:pt idx="544">
                  <c:v>0.89696151987304118</c:v>
                </c:pt>
                <c:pt idx="545">
                  <c:v>0.89589639865044945</c:v>
                </c:pt>
                <c:pt idx="546">
                  <c:v>0.87795934161084688</c:v>
                </c:pt>
                <c:pt idx="547">
                  <c:v>0.88279574250050286</c:v>
                </c:pt>
                <c:pt idx="548">
                  <c:v>0.88266293814589569</c:v>
                </c:pt>
                <c:pt idx="549">
                  <c:v>0.86030432676114366</c:v>
                </c:pt>
                <c:pt idx="550">
                  <c:v>0.84765745941410076</c:v>
                </c:pt>
                <c:pt idx="551">
                  <c:v>0.84265604177114073</c:v>
                </c:pt>
                <c:pt idx="552">
                  <c:v>0.84943868701066905</c:v>
                </c:pt>
                <c:pt idx="553">
                  <c:v>0.84718342318878548</c:v>
                </c:pt>
                <c:pt idx="554">
                  <c:v>0.85474287162221052</c:v>
                </c:pt>
                <c:pt idx="555">
                  <c:v>0.84981927366181398</c:v>
                </c:pt>
                <c:pt idx="556">
                  <c:v>0.84602496883985323</c:v>
                </c:pt>
                <c:pt idx="557">
                  <c:v>0.840952779136802</c:v>
                </c:pt>
                <c:pt idx="558">
                  <c:v>0.85219456652184078</c:v>
                </c:pt>
                <c:pt idx="559">
                  <c:v>0.844904778725167</c:v>
                </c:pt>
                <c:pt idx="560">
                  <c:v>0.83562896976361944</c:v>
                </c:pt>
                <c:pt idx="561">
                  <c:v>0.83728995387739458</c:v>
                </c:pt>
                <c:pt idx="562">
                  <c:v>0.82351994021934627</c:v>
                </c:pt>
                <c:pt idx="563">
                  <c:v>0.82412852112202994</c:v>
                </c:pt>
                <c:pt idx="564">
                  <c:v>0.81449691465988239</c:v>
                </c:pt>
                <c:pt idx="565">
                  <c:v>0.85321282088017536</c:v>
                </c:pt>
                <c:pt idx="566">
                  <c:v>0.85451105215191658</c:v>
                </c:pt>
                <c:pt idx="567">
                  <c:v>0.82878595838041502</c:v>
                </c:pt>
                <c:pt idx="568">
                  <c:v>0.8293684349048468</c:v>
                </c:pt>
                <c:pt idx="569">
                  <c:v>0.82457105973166689</c:v>
                </c:pt>
                <c:pt idx="570">
                  <c:v>0.83425727456109</c:v>
                </c:pt>
                <c:pt idx="571">
                  <c:v>0.83426406156755617</c:v>
                </c:pt>
                <c:pt idx="572">
                  <c:v>0.83568510909310945</c:v>
                </c:pt>
                <c:pt idx="573">
                  <c:v>0.82792815885141102</c:v>
                </c:pt>
                <c:pt idx="574">
                  <c:v>0.8260160988958356</c:v>
                </c:pt>
                <c:pt idx="575">
                  <c:v>0.81262861195635439</c:v>
                </c:pt>
                <c:pt idx="576">
                  <c:v>0.83716415984142156</c:v>
                </c:pt>
                <c:pt idx="577">
                  <c:v>0.83330714301599673</c:v>
                </c:pt>
                <c:pt idx="578">
                  <c:v>0.83291718263079406</c:v>
                </c:pt>
                <c:pt idx="579">
                  <c:v>0.84645073290147621</c:v>
                </c:pt>
                <c:pt idx="580">
                  <c:v>0.84420362850614461</c:v>
                </c:pt>
                <c:pt idx="581">
                  <c:v>0.80459714360618972</c:v>
                </c:pt>
                <c:pt idx="582">
                  <c:v>0.80121477593434132</c:v>
                </c:pt>
                <c:pt idx="583">
                  <c:v>0.80261925546791613</c:v>
                </c:pt>
                <c:pt idx="584">
                  <c:v>0.80202073578540956</c:v>
                </c:pt>
                <c:pt idx="585">
                  <c:v>0.7275001296756729</c:v>
                </c:pt>
                <c:pt idx="586">
                  <c:v>0.71925190832709729</c:v>
                </c:pt>
                <c:pt idx="587">
                  <c:v>0.73113174493282618</c:v>
                </c:pt>
                <c:pt idx="588">
                  <c:v>0.72967876272368482</c:v>
                </c:pt>
                <c:pt idx="589">
                  <c:v>0.72761897074380433</c:v>
                </c:pt>
                <c:pt idx="590">
                  <c:v>0.72641857161956536</c:v>
                </c:pt>
                <c:pt idx="591">
                  <c:v>0.7183973530155241</c:v>
                </c:pt>
                <c:pt idx="592">
                  <c:v>0.71906524534012684</c:v>
                </c:pt>
                <c:pt idx="593">
                  <c:v>0.73490331904722195</c:v>
                </c:pt>
                <c:pt idx="594">
                  <c:v>0.74119137518590616</c:v>
                </c:pt>
                <c:pt idx="595">
                  <c:v>0.74490293944976904</c:v>
                </c:pt>
                <c:pt idx="596">
                  <c:v>0.76364141620376369</c:v>
                </c:pt>
                <c:pt idx="597">
                  <c:v>0.7639250891717152</c:v>
                </c:pt>
                <c:pt idx="598">
                  <c:v>0.81226895667449517</c:v>
                </c:pt>
                <c:pt idx="599">
                  <c:v>0.81927400930546812</c:v>
                </c:pt>
                <c:pt idx="600">
                  <c:v>0.80864139192445428</c:v>
                </c:pt>
                <c:pt idx="601">
                  <c:v>0.80281114308605583</c:v>
                </c:pt>
                <c:pt idx="602">
                  <c:v>0.9367061104669181</c:v>
                </c:pt>
                <c:pt idx="603">
                  <c:v>0.92715368133236975</c:v>
                </c:pt>
                <c:pt idx="604">
                  <c:v>0.94125657783431449</c:v>
                </c:pt>
                <c:pt idx="605">
                  <c:v>0.93141718388363526</c:v>
                </c:pt>
                <c:pt idx="606">
                  <c:v>0.90842501065298342</c:v>
                </c:pt>
                <c:pt idx="607">
                  <c:v>0.90382969557337656</c:v>
                </c:pt>
                <c:pt idx="608">
                  <c:v>0.87545356012583475</c:v>
                </c:pt>
                <c:pt idx="609">
                  <c:v>0.85697710514090597</c:v>
                </c:pt>
                <c:pt idx="610">
                  <c:v>0.94985478359257813</c:v>
                </c:pt>
                <c:pt idx="611">
                  <c:v>0.9691675062592886</c:v>
                </c:pt>
                <c:pt idx="612">
                  <c:v>0.94141980248230894</c:v>
                </c:pt>
                <c:pt idx="613">
                  <c:v>0.94221906097359298</c:v>
                </c:pt>
                <c:pt idx="614">
                  <c:v>0.94831573876923225</c:v>
                </c:pt>
                <c:pt idx="615">
                  <c:v>0.94636101715034393</c:v>
                </c:pt>
                <c:pt idx="616">
                  <c:v>0.93501556131781283</c:v>
                </c:pt>
                <c:pt idx="617">
                  <c:v>0.92224708889597662</c:v>
                </c:pt>
                <c:pt idx="618">
                  <c:v>0.92930495006318126</c:v>
                </c:pt>
                <c:pt idx="619">
                  <c:v>0.93869912878642281</c:v>
                </c:pt>
                <c:pt idx="620">
                  <c:v>0.93955916710031329</c:v>
                </c:pt>
                <c:pt idx="621">
                  <c:v>0.91474246036092111</c:v>
                </c:pt>
                <c:pt idx="622">
                  <c:v>0.90387005410276522</c:v>
                </c:pt>
                <c:pt idx="623">
                  <c:v>0.90238510553217732</c:v>
                </c:pt>
                <c:pt idx="624">
                  <c:v>0.89626413197252286</c:v>
                </c:pt>
                <c:pt idx="625">
                  <c:v>0.90536338546774364</c:v>
                </c:pt>
                <c:pt idx="626">
                  <c:v>0.90039836383936089</c:v>
                </c:pt>
                <c:pt idx="627">
                  <c:v>0.91934984383948626</c:v>
                </c:pt>
                <c:pt idx="628">
                  <c:v>0.92580142624909589</c:v>
                </c:pt>
                <c:pt idx="629">
                  <c:v>0.91283254134997593</c:v>
                </c:pt>
                <c:pt idx="630">
                  <c:v>0.9132145603826326</c:v>
                </c:pt>
                <c:pt idx="631">
                  <c:v>0.89088655559404795</c:v>
                </c:pt>
                <c:pt idx="632">
                  <c:v>0.89528841461783315</c:v>
                </c:pt>
                <c:pt idx="633">
                  <c:v>0.90000126072619757</c:v>
                </c:pt>
                <c:pt idx="634">
                  <c:v>0.91287674104313632</c:v>
                </c:pt>
                <c:pt idx="635">
                  <c:v>0.90555773340957624</c:v>
                </c:pt>
                <c:pt idx="636">
                  <c:v>0.77373541750652008</c:v>
                </c:pt>
                <c:pt idx="637">
                  <c:v>0.78527578881837734</c:v>
                </c:pt>
                <c:pt idx="638">
                  <c:v>0.7790079135727348</c:v>
                </c:pt>
                <c:pt idx="639">
                  <c:v>0.7863291205171774</c:v>
                </c:pt>
                <c:pt idx="640">
                  <c:v>0.74322274345980965</c:v>
                </c:pt>
                <c:pt idx="641">
                  <c:v>0.78771141300441827</c:v>
                </c:pt>
                <c:pt idx="642">
                  <c:v>0.79108846071635774</c:v>
                </c:pt>
                <c:pt idx="643">
                  <c:v>0.79035120317475882</c:v>
                </c:pt>
                <c:pt idx="644">
                  <c:v>0.76034690241988445</c:v>
                </c:pt>
                <c:pt idx="645">
                  <c:v>0.75194835402039051</c:v>
                </c:pt>
                <c:pt idx="646">
                  <c:v>0.74369659632634355</c:v>
                </c:pt>
                <c:pt idx="647">
                  <c:v>0.74096719595655114</c:v>
                </c:pt>
                <c:pt idx="648">
                  <c:v>0.73361418316114213</c:v>
                </c:pt>
                <c:pt idx="649">
                  <c:v>0.74405338205504723</c:v>
                </c:pt>
                <c:pt idx="650">
                  <c:v>0.74044485424705297</c:v>
                </c:pt>
                <c:pt idx="651">
                  <c:v>0.74135974821700112</c:v>
                </c:pt>
                <c:pt idx="652">
                  <c:v>0.74400443430631225</c:v>
                </c:pt>
                <c:pt idx="653">
                  <c:v>0.76012976012653066</c:v>
                </c:pt>
                <c:pt idx="654">
                  <c:v>0.74897262583764013</c:v>
                </c:pt>
                <c:pt idx="655">
                  <c:v>0.75089284236964005</c:v>
                </c:pt>
                <c:pt idx="656">
                  <c:v>0.74526961549720061</c:v>
                </c:pt>
                <c:pt idx="657">
                  <c:v>0.73764340459051447</c:v>
                </c:pt>
                <c:pt idx="658">
                  <c:v>0.74359917319885649</c:v>
                </c:pt>
                <c:pt idx="659">
                  <c:v>0.74643530609845465</c:v>
                </c:pt>
                <c:pt idx="660">
                  <c:v>0.6969357347991697</c:v>
                </c:pt>
                <c:pt idx="661">
                  <c:v>0.82959087903045203</c:v>
                </c:pt>
                <c:pt idx="662">
                  <c:v>0.85665573739743373</c:v>
                </c:pt>
                <c:pt idx="663">
                  <c:v>0.85841879051694137</c:v>
                </c:pt>
                <c:pt idx="664">
                  <c:v>0.87038354585196009</c:v>
                </c:pt>
                <c:pt idx="665">
                  <c:v>0.83215285577680875</c:v>
                </c:pt>
                <c:pt idx="666">
                  <c:v>0.80331490157377783</c:v>
                </c:pt>
                <c:pt idx="667">
                  <c:v>0.83096136269295462</c:v>
                </c:pt>
                <c:pt idx="668">
                  <c:v>0.83014123343698998</c:v>
                </c:pt>
                <c:pt idx="669">
                  <c:v>0.84240297264733521</c:v>
                </c:pt>
                <c:pt idx="670">
                  <c:v>0.88841498750196446</c:v>
                </c:pt>
                <c:pt idx="671">
                  <c:v>0.91938172379274352</c:v>
                </c:pt>
                <c:pt idx="672">
                  <c:v>0.93475223181091904</c:v>
                </c:pt>
                <c:pt idx="673">
                  <c:v>0.92293663221218125</c:v>
                </c:pt>
                <c:pt idx="674">
                  <c:v>0.93345218743335168</c:v>
                </c:pt>
                <c:pt idx="675">
                  <c:v>0.9209010505028713</c:v>
                </c:pt>
                <c:pt idx="676">
                  <c:v>0.9205822576975452</c:v>
                </c:pt>
                <c:pt idx="677">
                  <c:v>0.90797363265332554</c:v>
                </c:pt>
                <c:pt idx="678">
                  <c:v>0.90806602258287794</c:v>
                </c:pt>
                <c:pt idx="679">
                  <c:v>0.88499624175902702</c:v>
                </c:pt>
                <c:pt idx="680">
                  <c:v>0.8804846846592973</c:v>
                </c:pt>
                <c:pt idx="681">
                  <c:v>0.89588051184195838</c:v>
                </c:pt>
                <c:pt idx="682">
                  <c:v>0.89232847453598907</c:v>
                </c:pt>
                <c:pt idx="683">
                  <c:v>0.90461758889815813</c:v>
                </c:pt>
                <c:pt idx="684">
                  <c:v>0.77214927617583051</c:v>
                </c:pt>
                <c:pt idx="685">
                  <c:v>0.76575438460350775</c:v>
                </c:pt>
                <c:pt idx="686">
                  <c:v>0.68106838956244098</c:v>
                </c:pt>
                <c:pt idx="687">
                  <c:v>0.68508498996546774</c:v>
                </c:pt>
                <c:pt idx="688">
                  <c:v>0.67889453033182079</c:v>
                </c:pt>
                <c:pt idx="689">
                  <c:v>0.6873126522846571</c:v>
                </c:pt>
                <c:pt idx="690">
                  <c:v>0.68755909477992472</c:v>
                </c:pt>
                <c:pt idx="691">
                  <c:v>0.68727064075704625</c:v>
                </c:pt>
                <c:pt idx="692">
                  <c:v>0.70628908873140228</c:v>
                </c:pt>
                <c:pt idx="693">
                  <c:v>0.70610065382611598</c:v>
                </c:pt>
                <c:pt idx="694">
                  <c:v>0.70500029558470889</c:v>
                </c:pt>
                <c:pt idx="695">
                  <c:v>0.72406982716545742</c:v>
                </c:pt>
                <c:pt idx="696">
                  <c:v>0.71793383978448844</c:v>
                </c:pt>
                <c:pt idx="697">
                  <c:v>0.68254729209037412</c:v>
                </c:pt>
                <c:pt idx="698">
                  <c:v>0.682881763223254</c:v>
                </c:pt>
                <c:pt idx="699">
                  <c:v>0.68928436072603572</c:v>
                </c:pt>
                <c:pt idx="700">
                  <c:v>0.68327418550122276</c:v>
                </c:pt>
                <c:pt idx="701">
                  <c:v>0.68388728812777888</c:v>
                </c:pt>
                <c:pt idx="702">
                  <c:v>0.69257268575085407</c:v>
                </c:pt>
                <c:pt idx="703">
                  <c:v>0.69389353824270361</c:v>
                </c:pt>
                <c:pt idx="704">
                  <c:v>0.69437205802742175</c:v>
                </c:pt>
                <c:pt idx="705">
                  <c:v>0.68998080175439958</c:v>
                </c:pt>
                <c:pt idx="706">
                  <c:v>0.68917685331843426</c:v>
                </c:pt>
                <c:pt idx="707">
                  <c:v>0.701430472598636</c:v>
                </c:pt>
                <c:pt idx="708">
                  <c:v>0.70212739293881088</c:v>
                </c:pt>
                <c:pt idx="709">
                  <c:v>0.69953472748389167</c:v>
                </c:pt>
                <c:pt idx="710">
                  <c:v>0.71347765880568781</c:v>
                </c:pt>
                <c:pt idx="711">
                  <c:v>0.7325026231395193</c:v>
                </c:pt>
                <c:pt idx="712">
                  <c:v>0.72275769975627713</c:v>
                </c:pt>
                <c:pt idx="713">
                  <c:v>0.72826729852583438</c:v>
                </c:pt>
                <c:pt idx="714">
                  <c:v>0.76794942413814027</c:v>
                </c:pt>
                <c:pt idx="715">
                  <c:v>0.76452196450849563</c:v>
                </c:pt>
                <c:pt idx="716">
                  <c:v>0.75500093238906485</c:v>
                </c:pt>
                <c:pt idx="717">
                  <c:v>0.75755336261412398</c:v>
                </c:pt>
                <c:pt idx="718">
                  <c:v>0.76596574665102724</c:v>
                </c:pt>
                <c:pt idx="719">
                  <c:v>0.69766163018843563</c:v>
                </c:pt>
                <c:pt idx="720">
                  <c:v>0.70135496204182324</c:v>
                </c:pt>
                <c:pt idx="721">
                  <c:v>0.77086856494768419</c:v>
                </c:pt>
                <c:pt idx="722">
                  <c:v>0.76341834638358541</c:v>
                </c:pt>
                <c:pt idx="723">
                  <c:v>0.70654748178255966</c:v>
                </c:pt>
                <c:pt idx="724">
                  <c:v>0.70015791857133658</c:v>
                </c:pt>
                <c:pt idx="725">
                  <c:v>0.69601512303198143</c:v>
                </c:pt>
                <c:pt idx="726">
                  <c:v>0.73155579949169536</c:v>
                </c:pt>
                <c:pt idx="727">
                  <c:v>0.7370875447845332</c:v>
                </c:pt>
                <c:pt idx="728">
                  <c:v>0.75597891407072704</c:v>
                </c:pt>
                <c:pt idx="729">
                  <c:v>0.75810230241337728</c:v>
                </c:pt>
                <c:pt idx="730">
                  <c:v>0.76108549426439409</c:v>
                </c:pt>
                <c:pt idx="731">
                  <c:v>0.73791091550634424</c:v>
                </c:pt>
                <c:pt idx="732">
                  <c:v>0.73601995920430541</c:v>
                </c:pt>
                <c:pt idx="733">
                  <c:v>0.73583657783157974</c:v>
                </c:pt>
                <c:pt idx="734">
                  <c:v>0.74924128737525453</c:v>
                </c:pt>
                <c:pt idx="735">
                  <c:v>0.72885404841444834</c:v>
                </c:pt>
                <c:pt idx="736">
                  <c:v>0.72461242151175298</c:v>
                </c:pt>
                <c:pt idx="737">
                  <c:v>0.71566466431481601</c:v>
                </c:pt>
                <c:pt idx="738">
                  <c:v>0.74048410126168873</c:v>
                </c:pt>
                <c:pt idx="739">
                  <c:v>0.72791823323136673</c:v>
                </c:pt>
                <c:pt idx="740">
                  <c:v>0.72742001130315836</c:v>
                </c:pt>
                <c:pt idx="741">
                  <c:v>0.73806708582426162</c:v>
                </c:pt>
                <c:pt idx="742">
                  <c:v>0.74277043066328441</c:v>
                </c:pt>
                <c:pt idx="743">
                  <c:v>0.74355621393521465</c:v>
                </c:pt>
                <c:pt idx="744">
                  <c:v>0.74454186444231629</c:v>
                </c:pt>
                <c:pt idx="745">
                  <c:v>0.7542950849337412</c:v>
                </c:pt>
                <c:pt idx="746">
                  <c:v>0.74466506906567909</c:v>
                </c:pt>
                <c:pt idx="747">
                  <c:v>0.74643743441122179</c:v>
                </c:pt>
                <c:pt idx="748">
                  <c:v>0.73906600156439228</c:v>
                </c:pt>
                <c:pt idx="749">
                  <c:v>0.73947762613571111</c:v>
                </c:pt>
                <c:pt idx="750">
                  <c:v>0.74335156502866029</c:v>
                </c:pt>
                <c:pt idx="751">
                  <c:v>0.75166046024183952</c:v>
                </c:pt>
                <c:pt idx="752">
                  <c:v>0.76196213435014171</c:v>
                </c:pt>
                <c:pt idx="753">
                  <c:v>0.75918369211550407</c:v>
                </c:pt>
                <c:pt idx="754">
                  <c:v>0.7681221647407438</c:v>
                </c:pt>
                <c:pt idx="755">
                  <c:v>0.78998022613933183</c:v>
                </c:pt>
                <c:pt idx="756">
                  <c:v>0.79179508713876845</c:v>
                </c:pt>
                <c:pt idx="757">
                  <c:v>0.83474683385531889</c:v>
                </c:pt>
                <c:pt idx="758">
                  <c:v>0.82702864884702221</c:v>
                </c:pt>
                <c:pt idx="759">
                  <c:v>0.83281414593583558</c:v>
                </c:pt>
                <c:pt idx="760">
                  <c:v>0.83592436394367842</c:v>
                </c:pt>
                <c:pt idx="761">
                  <c:v>0.8276275333478178</c:v>
                </c:pt>
                <c:pt idx="762">
                  <c:v>0.83366168805176832</c:v>
                </c:pt>
                <c:pt idx="763">
                  <c:v>0.83409959014499979</c:v>
                </c:pt>
                <c:pt idx="764">
                  <c:v>0.82908844983782493</c:v>
                </c:pt>
                <c:pt idx="765">
                  <c:v>0.8433028645857964</c:v>
                </c:pt>
                <c:pt idx="766">
                  <c:v>0.85397155508151601</c:v>
                </c:pt>
                <c:pt idx="767">
                  <c:v>0.83749694090653759</c:v>
                </c:pt>
                <c:pt idx="768">
                  <c:v>0.84133469911150727</c:v>
                </c:pt>
                <c:pt idx="769">
                  <c:v>0.81159994108719136</c:v>
                </c:pt>
                <c:pt idx="770">
                  <c:v>0.80813807168249052</c:v>
                </c:pt>
                <c:pt idx="771">
                  <c:v>0.81492486863756186</c:v>
                </c:pt>
                <c:pt idx="772">
                  <c:v>0.81721047021125737</c:v>
                </c:pt>
                <c:pt idx="773">
                  <c:v>0.8144515785428118</c:v>
                </c:pt>
                <c:pt idx="774">
                  <c:v>0.81627177300548381</c:v>
                </c:pt>
                <c:pt idx="775">
                  <c:v>0.81582465280327576</c:v>
                </c:pt>
                <c:pt idx="776">
                  <c:v>0.81005486664982262</c:v>
                </c:pt>
                <c:pt idx="777">
                  <c:v>0.81225199648129176</c:v>
                </c:pt>
                <c:pt idx="778">
                  <c:v>0.83186157167804398</c:v>
                </c:pt>
                <c:pt idx="779">
                  <c:v>0.83522808324372977</c:v>
                </c:pt>
                <c:pt idx="780">
                  <c:v>0.84484577988000531</c:v>
                </c:pt>
                <c:pt idx="781">
                  <c:v>0.84747051600259671</c:v>
                </c:pt>
                <c:pt idx="782">
                  <c:v>0.83970416869377285</c:v>
                </c:pt>
                <c:pt idx="783">
                  <c:v>0.84529063628274859</c:v>
                </c:pt>
                <c:pt idx="784">
                  <c:v>0.84549887932678802</c:v>
                </c:pt>
                <c:pt idx="785">
                  <c:v>0.83775388926571526</c:v>
                </c:pt>
                <c:pt idx="786">
                  <c:v>0.84967395552634994</c:v>
                </c:pt>
                <c:pt idx="787">
                  <c:v>0.86355574466167517</c:v>
                </c:pt>
                <c:pt idx="788">
                  <c:v>0.86400952232355699</c:v>
                </c:pt>
                <c:pt idx="789">
                  <c:v>0.86628522149259057</c:v>
                </c:pt>
                <c:pt idx="790">
                  <c:v>0.86477752932937357</c:v>
                </c:pt>
                <c:pt idx="791">
                  <c:v>0.86362366847502825</c:v>
                </c:pt>
                <c:pt idx="792">
                  <c:v>0.86206027775664706</c:v>
                </c:pt>
                <c:pt idx="793">
                  <c:v>0.85867146037880537</c:v>
                </c:pt>
                <c:pt idx="794">
                  <c:v>0.85856017825975739</c:v>
                </c:pt>
                <c:pt idx="795">
                  <c:v>0.85450670547100238</c:v>
                </c:pt>
                <c:pt idx="796">
                  <c:v>0.85462174267767643</c:v>
                </c:pt>
                <c:pt idx="797">
                  <c:v>0.86129459152451915</c:v>
                </c:pt>
                <c:pt idx="798">
                  <c:v>0.86641400882926822</c:v>
                </c:pt>
                <c:pt idx="799">
                  <c:v>0.86611219494051916</c:v>
                </c:pt>
                <c:pt idx="800">
                  <c:v>0.86964549097167032</c:v>
                </c:pt>
                <c:pt idx="801">
                  <c:v>0.87196029332999891</c:v>
                </c:pt>
                <c:pt idx="802">
                  <c:v>0.86812374342254828</c:v>
                </c:pt>
                <c:pt idx="803">
                  <c:v>0.87462255595044991</c:v>
                </c:pt>
                <c:pt idx="804">
                  <c:v>0.87199980925129927</c:v>
                </c:pt>
                <c:pt idx="805">
                  <c:v>0.94180923934865135</c:v>
                </c:pt>
                <c:pt idx="806">
                  <c:v>0.94841812698317518</c:v>
                </c:pt>
                <c:pt idx="807">
                  <c:v>0.94825613944754183</c:v>
                </c:pt>
                <c:pt idx="808">
                  <c:v>0.95030066155749127</c:v>
                </c:pt>
                <c:pt idx="809">
                  <c:v>0.96280828060152734</c:v>
                </c:pt>
                <c:pt idx="810">
                  <c:v>0.95491373973369709</c:v>
                </c:pt>
                <c:pt idx="811">
                  <c:v>0.93641858236537878</c:v>
                </c:pt>
                <c:pt idx="812">
                  <c:v>0.93325069482733081</c:v>
                </c:pt>
                <c:pt idx="813">
                  <c:v>0.92649084430555861</c:v>
                </c:pt>
                <c:pt idx="814">
                  <c:v>0.92610052510874119</c:v>
                </c:pt>
                <c:pt idx="815">
                  <c:v>0.92790887467940042</c:v>
                </c:pt>
                <c:pt idx="816">
                  <c:v>0.91715040228355549</c:v>
                </c:pt>
                <c:pt idx="817">
                  <c:v>0.91788249529630495</c:v>
                </c:pt>
                <c:pt idx="818">
                  <c:v>0.94340309388041088</c:v>
                </c:pt>
                <c:pt idx="819">
                  <c:v>0.9441895177308981</c:v>
                </c:pt>
                <c:pt idx="820">
                  <c:v>0.9472664265933286</c:v>
                </c:pt>
                <c:pt idx="821">
                  <c:v>0.96233209784156004</c:v>
                </c:pt>
                <c:pt idx="822">
                  <c:v>0.96682081337231363</c:v>
                </c:pt>
                <c:pt idx="823">
                  <c:v>0.96345955653883297</c:v>
                </c:pt>
                <c:pt idx="824">
                  <c:v>0.96619825113782609</c:v>
                </c:pt>
                <c:pt idx="825">
                  <c:v>0.96418949459806802</c:v>
                </c:pt>
                <c:pt idx="826">
                  <c:v>0.96741402835623413</c:v>
                </c:pt>
                <c:pt idx="827">
                  <c:v>0.97036371205644134</c:v>
                </c:pt>
                <c:pt idx="828">
                  <c:v>0.9646159408877002</c:v>
                </c:pt>
                <c:pt idx="829">
                  <c:v>0.96067718370719901</c:v>
                </c:pt>
                <c:pt idx="830">
                  <c:v>0.95923751019858472</c:v>
                </c:pt>
                <c:pt idx="831">
                  <c:v>0.94493749656007231</c:v>
                </c:pt>
                <c:pt idx="832">
                  <c:v>0.91017141306072213</c:v>
                </c:pt>
                <c:pt idx="833">
                  <c:v>0.91410013055311501</c:v>
                </c:pt>
                <c:pt idx="834">
                  <c:v>0.91989089310494976</c:v>
                </c:pt>
                <c:pt idx="835">
                  <c:v>0.87269434127645973</c:v>
                </c:pt>
                <c:pt idx="836">
                  <c:v>0.87001696447271859</c:v>
                </c:pt>
                <c:pt idx="837">
                  <c:v>0.86923348641140152</c:v>
                </c:pt>
                <c:pt idx="838">
                  <c:v>0.87075627518683496</c:v>
                </c:pt>
                <c:pt idx="839">
                  <c:v>0.86478163390291474</c:v>
                </c:pt>
                <c:pt idx="840">
                  <c:v>0.86608228673484222</c:v>
                </c:pt>
                <c:pt idx="841">
                  <c:v>0.86700175367227195</c:v>
                </c:pt>
              </c:numCache>
            </c:numRef>
          </c:val>
          <c:smooth val="0"/>
          <c:extLst>
            <c:ext xmlns:c16="http://schemas.microsoft.com/office/drawing/2014/chart" uri="{C3380CC4-5D6E-409C-BE32-E72D297353CC}">
              <c16:uniqueId val="{00000002-47CA-4BDC-93D2-D0E4FD4FA54E}"/>
            </c:ext>
          </c:extLst>
        </c:ser>
        <c:ser>
          <c:idx val="3"/>
          <c:order val="3"/>
          <c:tx>
            <c:strRef>
              <c:f>'BTC(Daily)'!$L$1</c:f>
              <c:strCache>
                <c:ptCount val="1"/>
                <c:pt idx="0">
                  <c:v>1yr BETA</c:v>
                </c:pt>
              </c:strCache>
            </c:strRef>
          </c:tx>
          <c:spPr>
            <a:ln w="28575" cap="rnd">
              <a:solidFill>
                <a:schemeClr val="accent4"/>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'BTC(Daily)'!$L$2:$L$10000</c:f>
              <c:numCache>
                <c:formatCode>0.000</c:formatCode>
                <c:ptCount val="9999"/>
                <c:pt idx="302">
                  <c:v>0.80848044492219273</c:v>
                </c:pt>
                <c:pt idx="303">
                  <c:v>0.81268122128372422</c:v>
                </c:pt>
                <c:pt idx="304">
                  <c:v>0.81624039282271033</c:v>
                </c:pt>
                <c:pt idx="305">
                  <c:v>0.8169945596404784</c:v>
                </c:pt>
                <c:pt idx="306">
                  <c:v>0.81860921959720767</c:v>
                </c:pt>
                <c:pt idx="307">
                  <c:v>0.81477892740749625</c:v>
                </c:pt>
                <c:pt idx="308">
                  <c:v>0.82866207614296694</c:v>
                </c:pt>
                <c:pt idx="309">
                  <c:v>0.83141379740987076</c:v>
                </c:pt>
                <c:pt idx="310">
                  <c:v>0.84034520216511643</c:v>
                </c:pt>
                <c:pt idx="311">
                  <c:v>0.8440617715206995</c:v>
                </c:pt>
                <c:pt idx="312">
                  <c:v>0.85040543344732933</c:v>
                </c:pt>
                <c:pt idx="313">
                  <c:v>0.85919184831850048</c:v>
                </c:pt>
                <c:pt idx="314">
                  <c:v>0.85214137721458583</c:v>
                </c:pt>
                <c:pt idx="315">
                  <c:v>0.85197911479284638</c:v>
                </c:pt>
                <c:pt idx="316">
                  <c:v>0.857406251111827</c:v>
                </c:pt>
                <c:pt idx="317">
                  <c:v>0.87177313622242458</c:v>
                </c:pt>
                <c:pt idx="318">
                  <c:v>0.88052798176942271</c:v>
                </c:pt>
                <c:pt idx="319">
                  <c:v>0.87591109868096562</c:v>
                </c:pt>
                <c:pt idx="320">
                  <c:v>0.87438605526775626</c:v>
                </c:pt>
                <c:pt idx="321">
                  <c:v>0.87863472377540741</c:v>
                </c:pt>
                <c:pt idx="322">
                  <c:v>0.87537229220002555</c:v>
                </c:pt>
                <c:pt idx="323">
                  <c:v>0.87628237798682906</c:v>
                </c:pt>
                <c:pt idx="324">
                  <c:v>0.88450944886672045</c:v>
                </c:pt>
                <c:pt idx="325">
                  <c:v>0.8840514581277128</c:v>
                </c:pt>
                <c:pt idx="326">
                  <c:v>0.89237177826700154</c:v>
                </c:pt>
                <c:pt idx="327">
                  <c:v>0.89320804910662988</c:v>
                </c:pt>
                <c:pt idx="328">
                  <c:v>0.89090254467030838</c:v>
                </c:pt>
                <c:pt idx="329">
                  <c:v>0.88927713429889799</c:v>
                </c:pt>
                <c:pt idx="330">
                  <c:v>0.889632636211248</c:v>
                </c:pt>
                <c:pt idx="331">
                  <c:v>0.89298149442696406</c:v>
                </c:pt>
                <c:pt idx="332">
                  <c:v>0.8950610550396092</c:v>
                </c:pt>
                <c:pt idx="333">
                  <c:v>0.90368059292278191</c:v>
                </c:pt>
                <c:pt idx="334">
                  <c:v>0.90958495800658579</c:v>
                </c:pt>
                <c:pt idx="335">
                  <c:v>0.90953454184594806</c:v>
                </c:pt>
                <c:pt idx="336">
                  <c:v>0.91226681321509639</c:v>
                </c:pt>
                <c:pt idx="337">
                  <c:v>0.91647766089391003</c:v>
                </c:pt>
                <c:pt idx="338">
                  <c:v>0.91677824726900503</c:v>
                </c:pt>
                <c:pt idx="339">
                  <c:v>0.91891444573207948</c:v>
                </c:pt>
                <c:pt idx="340">
                  <c:v>0.91903503792206631</c:v>
                </c:pt>
                <c:pt idx="341">
                  <c:v>0.92247625848298598</c:v>
                </c:pt>
                <c:pt idx="342">
                  <c:v>0.92149799135969424</c:v>
                </c:pt>
                <c:pt idx="343">
                  <c:v>0.92081407529367576</c:v>
                </c:pt>
                <c:pt idx="344">
                  <c:v>0.92095420662106353</c:v>
                </c:pt>
                <c:pt idx="345">
                  <c:v>0.92066050376875286</c:v>
                </c:pt>
                <c:pt idx="346">
                  <c:v>0.92179414181969632</c:v>
                </c:pt>
                <c:pt idx="347">
                  <c:v>0.92665583159151022</c:v>
                </c:pt>
                <c:pt idx="348">
                  <c:v>0.92510654666593917</c:v>
                </c:pt>
                <c:pt idx="349">
                  <c:v>0.9244860351087365</c:v>
                </c:pt>
                <c:pt idx="350">
                  <c:v>0.92451801041784809</c:v>
                </c:pt>
                <c:pt idx="351">
                  <c:v>0.93592679755576613</c:v>
                </c:pt>
                <c:pt idx="352">
                  <c:v>0.9402793465800694</c:v>
                </c:pt>
                <c:pt idx="353">
                  <c:v>0.9535991077330902</c:v>
                </c:pt>
                <c:pt idx="354">
                  <c:v>0.95808148879720367</c:v>
                </c:pt>
                <c:pt idx="355">
                  <c:v>0.96154075082555091</c:v>
                </c:pt>
                <c:pt idx="356">
                  <c:v>0.95935235158317156</c:v>
                </c:pt>
                <c:pt idx="357">
                  <c:v>0.96020613399047339</c:v>
                </c:pt>
                <c:pt idx="358">
                  <c:v>0.96123041317158886</c:v>
                </c:pt>
                <c:pt idx="359">
                  <c:v>0.96624390266559179</c:v>
                </c:pt>
                <c:pt idx="360">
                  <c:v>0.98483574641175997</c:v>
                </c:pt>
                <c:pt idx="361">
                  <c:v>0.98735438508915374</c:v>
                </c:pt>
                <c:pt idx="362">
                  <c:v>0.98719893913914469</c:v>
                </c:pt>
                <c:pt idx="363">
                  <c:v>0.99264599915124807</c:v>
                </c:pt>
                <c:pt idx="364">
                  <c:v>0.98046225144751575</c:v>
                </c:pt>
                <c:pt idx="365">
                  <c:v>0.98078262941381977</c:v>
                </c:pt>
                <c:pt idx="366">
                  <c:v>0.98583981647871688</c:v>
                </c:pt>
                <c:pt idx="367">
                  <c:v>0.98557724035070648</c:v>
                </c:pt>
                <c:pt idx="368">
                  <c:v>0.99047249250476743</c:v>
                </c:pt>
                <c:pt idx="369">
                  <c:v>0.98777762571050254</c:v>
                </c:pt>
                <c:pt idx="370">
                  <c:v>0.98621279368770809</c:v>
                </c:pt>
                <c:pt idx="371">
                  <c:v>0.98560747096760859</c:v>
                </c:pt>
                <c:pt idx="372">
                  <c:v>0.99442036441322867</c:v>
                </c:pt>
                <c:pt idx="373">
                  <c:v>0.9943462647046204</c:v>
                </c:pt>
                <c:pt idx="374">
                  <c:v>0.99535424682429152</c:v>
                </c:pt>
                <c:pt idx="375">
                  <c:v>0.99982890817881753</c:v>
                </c:pt>
                <c:pt idx="376">
                  <c:v>0.9941824572554524</c:v>
                </c:pt>
                <c:pt idx="377">
                  <c:v>0.99643090813565005</c:v>
                </c:pt>
                <c:pt idx="378">
                  <c:v>0.99670746354673179</c:v>
                </c:pt>
                <c:pt idx="379">
                  <c:v>0.99712246517534808</c:v>
                </c:pt>
                <c:pt idx="380">
                  <c:v>1.0002186776264865</c:v>
                </c:pt>
                <c:pt idx="381">
                  <c:v>1.0065637855030021</c:v>
                </c:pt>
                <c:pt idx="382">
                  <c:v>1.0092185363893598</c:v>
                </c:pt>
                <c:pt idx="383">
                  <c:v>1.0097534860183794</c:v>
                </c:pt>
                <c:pt idx="384">
                  <c:v>1.0110464650167201</c:v>
                </c:pt>
                <c:pt idx="385">
                  <c:v>1.0120007845075425</c:v>
                </c:pt>
                <c:pt idx="386">
                  <c:v>1.0280383901285524</c:v>
                </c:pt>
                <c:pt idx="387">
                  <c:v>1.0385878034691012</c:v>
                </c:pt>
                <c:pt idx="388">
                  <c:v>1.0301254242150357</c:v>
                </c:pt>
                <c:pt idx="389">
                  <c:v>1.0296147021718565</c:v>
                </c:pt>
                <c:pt idx="390">
                  <c:v>1.0292539548138913</c:v>
                </c:pt>
                <c:pt idx="391">
                  <c:v>1.0296864837649591</c:v>
                </c:pt>
                <c:pt idx="392">
                  <c:v>1.0354348559776594</c:v>
                </c:pt>
                <c:pt idx="393">
                  <c:v>1.0359901491246275</c:v>
                </c:pt>
                <c:pt idx="394">
                  <c:v>1.033778153185992</c:v>
                </c:pt>
                <c:pt idx="395">
                  <c:v>1.0342875591317848</c:v>
                </c:pt>
                <c:pt idx="396">
                  <c:v>1.0331941009939962</c:v>
                </c:pt>
                <c:pt idx="397">
                  <c:v>1.0350890934069275</c:v>
                </c:pt>
                <c:pt idx="398">
                  <c:v>1.0167466269250198</c:v>
                </c:pt>
                <c:pt idx="399">
                  <c:v>1.018830095611422</c:v>
                </c:pt>
                <c:pt idx="400">
                  <c:v>1.0133068555421014</c:v>
                </c:pt>
                <c:pt idx="401">
                  <c:v>1.0157241058673474</c:v>
                </c:pt>
                <c:pt idx="402">
                  <c:v>1.0184574918154097</c:v>
                </c:pt>
                <c:pt idx="403">
                  <c:v>1.020279180214565</c:v>
                </c:pt>
                <c:pt idx="404">
                  <c:v>1.0186198432300131</c:v>
                </c:pt>
                <c:pt idx="405">
                  <c:v>1.0242033745294337</c:v>
                </c:pt>
                <c:pt idx="406">
                  <c:v>1.0268495307822554</c:v>
                </c:pt>
                <c:pt idx="407">
                  <c:v>1.0288539947656128</c:v>
                </c:pt>
                <c:pt idx="408">
                  <c:v>1.0277249724964037</c:v>
                </c:pt>
                <c:pt idx="409">
                  <c:v>1.0275479464442179</c:v>
                </c:pt>
                <c:pt idx="410">
                  <c:v>1.0281865310053484</c:v>
                </c:pt>
                <c:pt idx="411">
                  <c:v>1.0281916325661344</c:v>
                </c:pt>
                <c:pt idx="412">
                  <c:v>1.035277367373167</c:v>
                </c:pt>
                <c:pt idx="413">
                  <c:v>1.0343606669935621</c:v>
                </c:pt>
                <c:pt idx="414">
                  <c:v>1.0367501383251534</c:v>
                </c:pt>
                <c:pt idx="415">
                  <c:v>1.0385763675805617</c:v>
                </c:pt>
                <c:pt idx="416">
                  <c:v>1.0369122391104697</c:v>
                </c:pt>
                <c:pt idx="417">
                  <c:v>1.0374509047870446</c:v>
                </c:pt>
                <c:pt idx="418">
                  <c:v>1.0373950058498687</c:v>
                </c:pt>
                <c:pt idx="419">
                  <c:v>1.0375847791126187</c:v>
                </c:pt>
                <c:pt idx="420">
                  <c:v>1.0382143419887573</c:v>
                </c:pt>
                <c:pt idx="421">
                  <c:v>1.0264089791061717</c:v>
                </c:pt>
                <c:pt idx="422">
                  <c:v>1.0267868553899133</c:v>
                </c:pt>
                <c:pt idx="423">
                  <c:v>1.0284291693039398</c:v>
                </c:pt>
                <c:pt idx="424">
                  <c:v>1.0277472089557804</c:v>
                </c:pt>
                <c:pt idx="425">
                  <c:v>1.0285332892398196</c:v>
                </c:pt>
                <c:pt idx="426">
                  <c:v>1.0248542163827581</c:v>
                </c:pt>
                <c:pt idx="427">
                  <c:v>1.0249570526778986</c:v>
                </c:pt>
                <c:pt idx="428">
                  <c:v>1.0276952904727921</c:v>
                </c:pt>
                <c:pt idx="429">
                  <c:v>1.0285956776176244</c:v>
                </c:pt>
                <c:pt idx="430">
                  <c:v>1.0267697468413168</c:v>
                </c:pt>
                <c:pt idx="431">
                  <c:v>1.0295792365644076</c:v>
                </c:pt>
                <c:pt idx="432">
                  <c:v>1.0314727371806782</c:v>
                </c:pt>
                <c:pt idx="433">
                  <c:v>1.0315953890057588</c:v>
                </c:pt>
                <c:pt idx="434">
                  <c:v>1.0300215156797499</c:v>
                </c:pt>
                <c:pt idx="435">
                  <c:v>1.0341990516093129</c:v>
                </c:pt>
                <c:pt idx="436">
                  <c:v>1.0360435580265062</c:v>
                </c:pt>
                <c:pt idx="437">
                  <c:v>1.0294545790756282</c:v>
                </c:pt>
                <c:pt idx="438">
                  <c:v>1.0355934939863229</c:v>
                </c:pt>
                <c:pt idx="439">
                  <c:v>1.0416980739508497</c:v>
                </c:pt>
                <c:pt idx="440">
                  <c:v>1.0404666780656844</c:v>
                </c:pt>
                <c:pt idx="441">
                  <c:v>1.0463917106548237</c:v>
                </c:pt>
                <c:pt idx="442">
                  <c:v>1.0442677676418162</c:v>
                </c:pt>
                <c:pt idx="443">
                  <c:v>1.0446109496782956</c:v>
                </c:pt>
                <c:pt idx="444">
                  <c:v>1.0463978727455356</c:v>
                </c:pt>
                <c:pt idx="445">
                  <c:v>1.0442711175146839</c:v>
                </c:pt>
                <c:pt idx="446">
                  <c:v>1.0523398428111974</c:v>
                </c:pt>
                <c:pt idx="447">
                  <c:v>1.0677106935913396</c:v>
                </c:pt>
                <c:pt idx="448">
                  <c:v>1.0687042598769809</c:v>
                </c:pt>
                <c:pt idx="449">
                  <c:v>1.0663012093052413</c:v>
                </c:pt>
                <c:pt idx="450">
                  <c:v>1.065830791816555</c:v>
                </c:pt>
                <c:pt idx="451">
                  <c:v>1.0663467514439511</c:v>
                </c:pt>
                <c:pt idx="452">
                  <c:v>1.0666215300298314</c:v>
                </c:pt>
                <c:pt idx="453">
                  <c:v>1.0677103618703445</c:v>
                </c:pt>
                <c:pt idx="454">
                  <c:v>1.0719504864652709</c:v>
                </c:pt>
                <c:pt idx="455">
                  <c:v>1.0664302143375801</c:v>
                </c:pt>
                <c:pt idx="456">
                  <c:v>1.0673815338887103</c:v>
                </c:pt>
                <c:pt idx="457">
                  <c:v>1.0650769551454518</c:v>
                </c:pt>
                <c:pt idx="458">
                  <c:v>1.0586890600975467</c:v>
                </c:pt>
                <c:pt idx="459">
                  <c:v>1.0594268349934639</c:v>
                </c:pt>
                <c:pt idx="460">
                  <c:v>1.0699821171542694</c:v>
                </c:pt>
                <c:pt idx="461">
                  <c:v>1.073142970084159</c:v>
                </c:pt>
                <c:pt idx="462">
                  <c:v>1.0811472201036063</c:v>
                </c:pt>
                <c:pt idx="463">
                  <c:v>1.0827189703283704</c:v>
                </c:pt>
                <c:pt idx="464">
                  <c:v>1.1014863198405205</c:v>
                </c:pt>
                <c:pt idx="465">
                  <c:v>1.0990329445218454</c:v>
                </c:pt>
                <c:pt idx="466">
                  <c:v>1.0968631220989171</c:v>
                </c:pt>
                <c:pt idx="467">
                  <c:v>1.0975064544614832</c:v>
                </c:pt>
                <c:pt idx="468">
                  <c:v>1.0983138941680055</c:v>
                </c:pt>
                <c:pt idx="469">
                  <c:v>1.0945735110729726</c:v>
                </c:pt>
                <c:pt idx="470">
                  <c:v>1.1024020944923656</c:v>
                </c:pt>
                <c:pt idx="471">
                  <c:v>1.099760327722638</c:v>
                </c:pt>
                <c:pt idx="472">
                  <c:v>1.0995462793918207</c:v>
                </c:pt>
                <c:pt idx="473">
                  <c:v>1.0983299440287804</c:v>
                </c:pt>
                <c:pt idx="474">
                  <c:v>1.0910869674551349</c:v>
                </c:pt>
                <c:pt idx="475">
                  <c:v>1.0831524505973273</c:v>
                </c:pt>
                <c:pt idx="476">
                  <c:v>1.0810757323820004</c:v>
                </c:pt>
                <c:pt idx="477">
                  <c:v>1.0798309028362749</c:v>
                </c:pt>
                <c:pt idx="478">
                  <c:v>1.075670548541225</c:v>
                </c:pt>
                <c:pt idx="479">
                  <c:v>1.0788124517942443</c:v>
                </c:pt>
                <c:pt idx="480">
                  <c:v>1.0791755950415616</c:v>
                </c:pt>
                <c:pt idx="481">
                  <c:v>1.0260073213743817</c:v>
                </c:pt>
                <c:pt idx="482">
                  <c:v>1.0258269143509535</c:v>
                </c:pt>
                <c:pt idx="483">
                  <c:v>1.0241646899570394</c:v>
                </c:pt>
                <c:pt idx="484">
                  <c:v>1.0253754386111873</c:v>
                </c:pt>
                <c:pt idx="485">
                  <c:v>1.0273780552229073</c:v>
                </c:pt>
                <c:pt idx="486">
                  <c:v>1.0284072010844141</c:v>
                </c:pt>
                <c:pt idx="487">
                  <c:v>1.0320759867862812</c:v>
                </c:pt>
                <c:pt idx="488">
                  <c:v>1.0329477056197047</c:v>
                </c:pt>
                <c:pt idx="489">
                  <c:v>1.0150733925901914</c:v>
                </c:pt>
                <c:pt idx="490">
                  <c:v>1.0115163564593039</c:v>
                </c:pt>
                <c:pt idx="491">
                  <c:v>1.0131977331430368</c:v>
                </c:pt>
                <c:pt idx="492">
                  <c:v>1.0168665667303716</c:v>
                </c:pt>
                <c:pt idx="493">
                  <c:v>1.0180832221371217</c:v>
                </c:pt>
                <c:pt idx="494">
                  <c:v>1.0178057395744535</c:v>
                </c:pt>
                <c:pt idx="495">
                  <c:v>1.018006614950294</c:v>
                </c:pt>
                <c:pt idx="496">
                  <c:v>1.0221615145854603</c:v>
                </c:pt>
                <c:pt idx="497">
                  <c:v>1.0199706231773309</c:v>
                </c:pt>
                <c:pt idx="498">
                  <c:v>1.0197505438395433</c:v>
                </c:pt>
                <c:pt idx="499">
                  <c:v>1.0173234370459792</c:v>
                </c:pt>
                <c:pt idx="500">
                  <c:v>1.0187954970230853</c:v>
                </c:pt>
                <c:pt idx="501">
                  <c:v>1.020431419338844</c:v>
                </c:pt>
                <c:pt idx="502">
                  <c:v>1.0205794042990879</c:v>
                </c:pt>
                <c:pt idx="503">
                  <c:v>1.0257046052622163</c:v>
                </c:pt>
                <c:pt idx="504">
                  <c:v>1.0262531305661104</c:v>
                </c:pt>
                <c:pt idx="505">
                  <c:v>1.0222171599358738</c:v>
                </c:pt>
                <c:pt idx="506">
                  <c:v>1.0192732573677261</c:v>
                </c:pt>
                <c:pt idx="507">
                  <c:v>1.0198504845024423</c:v>
                </c:pt>
                <c:pt idx="508">
                  <c:v>1.0218145470450974</c:v>
                </c:pt>
                <c:pt idx="509">
                  <c:v>1.0125601252084504</c:v>
                </c:pt>
                <c:pt idx="510">
                  <c:v>1.0077809700370737</c:v>
                </c:pt>
                <c:pt idx="511">
                  <c:v>0.99163466435029068</c:v>
                </c:pt>
                <c:pt idx="512">
                  <c:v>1.0008726469512867</c:v>
                </c:pt>
                <c:pt idx="513">
                  <c:v>0.96085343238930565</c:v>
                </c:pt>
                <c:pt idx="514">
                  <c:v>0.96022458658262266</c:v>
                </c:pt>
                <c:pt idx="515">
                  <c:v>0.96047260482909014</c:v>
                </c:pt>
                <c:pt idx="516">
                  <c:v>0.96639188032058987</c:v>
                </c:pt>
                <c:pt idx="517">
                  <c:v>0.95869644711107416</c:v>
                </c:pt>
                <c:pt idx="518">
                  <c:v>0.9511564413977035</c:v>
                </c:pt>
                <c:pt idx="519">
                  <c:v>0.9589243480438705</c:v>
                </c:pt>
                <c:pt idx="520">
                  <c:v>0.95080145156934193</c:v>
                </c:pt>
                <c:pt idx="521">
                  <c:v>0.95063209201848031</c:v>
                </c:pt>
                <c:pt idx="522">
                  <c:v>0.95511428074823779</c:v>
                </c:pt>
                <c:pt idx="523">
                  <c:v>0.95711681421661854</c:v>
                </c:pt>
                <c:pt idx="524">
                  <c:v>0.9594227949228793</c:v>
                </c:pt>
                <c:pt idx="525">
                  <c:v>0.96714042983833493</c:v>
                </c:pt>
                <c:pt idx="526">
                  <c:v>0.99010878525846779</c:v>
                </c:pt>
                <c:pt idx="527">
                  <c:v>0.98070003236574588</c:v>
                </c:pt>
                <c:pt idx="528">
                  <c:v>0.97702003027186901</c:v>
                </c:pt>
                <c:pt idx="529">
                  <c:v>0.97134099479849134</c:v>
                </c:pt>
                <c:pt idx="530">
                  <c:v>0.97038784807736711</c:v>
                </c:pt>
                <c:pt idx="531">
                  <c:v>0.96827586412722244</c:v>
                </c:pt>
                <c:pt idx="532">
                  <c:v>0.96856680443635368</c:v>
                </c:pt>
                <c:pt idx="533">
                  <c:v>0.9672854509389559</c:v>
                </c:pt>
                <c:pt idx="534">
                  <c:v>0.96223276387833068</c:v>
                </c:pt>
                <c:pt idx="535">
                  <c:v>1.0462998228016767</c:v>
                </c:pt>
                <c:pt idx="536">
                  <c:v>1.0442970699119609</c:v>
                </c:pt>
                <c:pt idx="537">
                  <c:v>1.0398843279384962</c:v>
                </c:pt>
                <c:pt idx="538">
                  <c:v>1.0492822194839326</c:v>
                </c:pt>
                <c:pt idx="539">
                  <c:v>1.0560647433725792</c:v>
                </c:pt>
                <c:pt idx="540">
                  <c:v>1.0172722519743307</c:v>
                </c:pt>
                <c:pt idx="541">
                  <c:v>1.0017213148048403</c:v>
                </c:pt>
                <c:pt idx="542">
                  <c:v>0.98749969622575884</c:v>
                </c:pt>
                <c:pt idx="543">
                  <c:v>0.98667038971696397</c:v>
                </c:pt>
                <c:pt idx="544">
                  <c:v>0.98173990574353065</c:v>
                </c:pt>
                <c:pt idx="545">
                  <c:v>0.9763429398531821</c:v>
                </c:pt>
                <c:pt idx="546">
                  <c:v>0.96916543266120159</c:v>
                </c:pt>
                <c:pt idx="547">
                  <c:v>0.96600630440072233</c:v>
                </c:pt>
                <c:pt idx="548">
                  <c:v>0.97203789407095387</c:v>
                </c:pt>
                <c:pt idx="549">
                  <c:v>0.94690084127829488</c:v>
                </c:pt>
                <c:pt idx="550">
                  <c:v>0.94356573773006713</c:v>
                </c:pt>
                <c:pt idx="551">
                  <c:v>0.93310296783061564</c:v>
                </c:pt>
                <c:pt idx="552">
                  <c:v>0.93642639484904799</c:v>
                </c:pt>
                <c:pt idx="553">
                  <c:v>0.92628615194341668</c:v>
                </c:pt>
                <c:pt idx="554">
                  <c:v>0.9352751816785374</c:v>
                </c:pt>
                <c:pt idx="555">
                  <c:v>0.94300985033870566</c:v>
                </c:pt>
                <c:pt idx="556">
                  <c:v>0.94405030908841558</c:v>
                </c:pt>
                <c:pt idx="557">
                  <c:v>0.94436167386595138</c:v>
                </c:pt>
                <c:pt idx="558">
                  <c:v>0.94724345128606757</c:v>
                </c:pt>
                <c:pt idx="559">
                  <c:v>0.93591115954308857</c:v>
                </c:pt>
                <c:pt idx="560">
                  <c:v>0.93930878185694622</c:v>
                </c:pt>
                <c:pt idx="561">
                  <c:v>0.93876088482186926</c:v>
                </c:pt>
                <c:pt idx="562">
                  <c:v>0.93688279468495894</c:v>
                </c:pt>
                <c:pt idx="563">
                  <c:v>0.93887030340315036</c:v>
                </c:pt>
                <c:pt idx="564">
                  <c:v>0.93404102809455569</c:v>
                </c:pt>
                <c:pt idx="565">
                  <c:v>0.9503496345764435</c:v>
                </c:pt>
                <c:pt idx="566">
                  <c:v>0.94560908758851925</c:v>
                </c:pt>
                <c:pt idx="567">
                  <c:v>0.94557564439259112</c:v>
                </c:pt>
                <c:pt idx="568">
                  <c:v>0.94673503495457767</c:v>
                </c:pt>
                <c:pt idx="569">
                  <c:v>0.95178764145262817</c:v>
                </c:pt>
                <c:pt idx="570">
                  <c:v>0.9591522213033975</c:v>
                </c:pt>
                <c:pt idx="571">
                  <c:v>0.96357253067836368</c:v>
                </c:pt>
                <c:pt idx="572">
                  <c:v>0.96143049748414811</c:v>
                </c:pt>
                <c:pt idx="573">
                  <c:v>0.95896793542866698</c:v>
                </c:pt>
                <c:pt idx="574">
                  <c:v>0.95050007796860436</c:v>
                </c:pt>
                <c:pt idx="575">
                  <c:v>0.94713173401818329</c:v>
                </c:pt>
                <c:pt idx="576">
                  <c:v>0.94689433003770795</c:v>
                </c:pt>
                <c:pt idx="577">
                  <c:v>0.94237054685334509</c:v>
                </c:pt>
                <c:pt idx="578">
                  <c:v>0.94037819872382744</c:v>
                </c:pt>
                <c:pt idx="579">
                  <c:v>0.94171826443755924</c:v>
                </c:pt>
                <c:pt idx="580">
                  <c:v>0.93858563563659314</c:v>
                </c:pt>
                <c:pt idx="581">
                  <c:v>0.93877918516256231</c:v>
                </c:pt>
                <c:pt idx="582">
                  <c:v>0.93093568142072236</c:v>
                </c:pt>
                <c:pt idx="583">
                  <c:v>0.93665518026050498</c:v>
                </c:pt>
                <c:pt idx="584">
                  <c:v>0.93808995846637533</c:v>
                </c:pt>
                <c:pt idx="585">
                  <c:v>0.93857714346537535</c:v>
                </c:pt>
                <c:pt idx="586">
                  <c:v>0.93925266960277332</c:v>
                </c:pt>
                <c:pt idx="587">
                  <c:v>0.93738703288441372</c:v>
                </c:pt>
                <c:pt idx="588">
                  <c:v>0.93792481385174031</c:v>
                </c:pt>
                <c:pt idx="589">
                  <c:v>0.94057366410208176</c:v>
                </c:pt>
                <c:pt idx="590">
                  <c:v>0.93482780794188014</c:v>
                </c:pt>
                <c:pt idx="591">
                  <c:v>0.93606851904139221</c:v>
                </c:pt>
                <c:pt idx="592">
                  <c:v>0.93627431413650397</c:v>
                </c:pt>
                <c:pt idx="593">
                  <c:v>0.93961584380350216</c:v>
                </c:pt>
                <c:pt idx="594">
                  <c:v>0.93522883468395235</c:v>
                </c:pt>
                <c:pt idx="595">
                  <c:v>0.93725911191624744</c:v>
                </c:pt>
                <c:pt idx="596">
                  <c:v>0.93398753235746224</c:v>
                </c:pt>
                <c:pt idx="597">
                  <c:v>0.9382566334911947</c:v>
                </c:pt>
                <c:pt idx="598">
                  <c:v>0.96095841925478431</c:v>
                </c:pt>
                <c:pt idx="599">
                  <c:v>0.96158152189842783</c:v>
                </c:pt>
                <c:pt idx="600">
                  <c:v>0.96298852128025403</c:v>
                </c:pt>
                <c:pt idx="601">
                  <c:v>0.96383249837106522</c:v>
                </c:pt>
                <c:pt idx="602">
                  <c:v>0.96139981718798462</c:v>
                </c:pt>
                <c:pt idx="603">
                  <c:v>0.96175241851126159</c:v>
                </c:pt>
                <c:pt idx="604">
                  <c:v>0.96492501719719936</c:v>
                </c:pt>
                <c:pt idx="605">
                  <c:v>0.98640617393990271</c:v>
                </c:pt>
                <c:pt idx="606">
                  <c:v>0.98483217857116989</c:v>
                </c:pt>
                <c:pt idx="607">
                  <c:v>0.98300991410168181</c:v>
                </c:pt>
                <c:pt idx="608">
                  <c:v>0.98157243880846268</c:v>
                </c:pt>
                <c:pt idx="609">
                  <c:v>0.97978576768208436</c:v>
                </c:pt>
                <c:pt idx="610">
                  <c:v>0.98190295490829127</c:v>
                </c:pt>
                <c:pt idx="611">
                  <c:v>0.98350990286185225</c:v>
                </c:pt>
                <c:pt idx="612">
                  <c:v>0.97914764444394076</c:v>
                </c:pt>
                <c:pt idx="613">
                  <c:v>0.96554145810927883</c:v>
                </c:pt>
                <c:pt idx="614">
                  <c:v>0.96591492326620565</c:v>
                </c:pt>
                <c:pt idx="615">
                  <c:v>0.9673018373032054</c:v>
                </c:pt>
                <c:pt idx="616">
                  <c:v>0.95912314820972244</c:v>
                </c:pt>
                <c:pt idx="617">
                  <c:v>0.96137682141212732</c:v>
                </c:pt>
                <c:pt idx="618">
                  <c:v>0.96293499108440739</c:v>
                </c:pt>
                <c:pt idx="619">
                  <c:v>0.96572990865102248</c:v>
                </c:pt>
                <c:pt idx="620">
                  <c:v>0.96658651755002867</c:v>
                </c:pt>
                <c:pt idx="621">
                  <c:v>0.96102604378685208</c:v>
                </c:pt>
                <c:pt idx="622">
                  <c:v>0.95676665587901966</c:v>
                </c:pt>
                <c:pt idx="623">
                  <c:v>0.95497169653032832</c:v>
                </c:pt>
                <c:pt idx="624">
                  <c:v>0.95115175267353969</c:v>
                </c:pt>
                <c:pt idx="625">
                  <c:v>0.95384595504055425</c:v>
                </c:pt>
                <c:pt idx="626">
                  <c:v>0.9518895819916956</c:v>
                </c:pt>
                <c:pt idx="627">
                  <c:v>0.95168575187079008</c:v>
                </c:pt>
                <c:pt idx="628">
                  <c:v>0.93782160087565158</c:v>
                </c:pt>
                <c:pt idx="629">
                  <c:v>0.94515029859308519</c:v>
                </c:pt>
                <c:pt idx="630">
                  <c:v>0.94525172775665256</c:v>
                </c:pt>
                <c:pt idx="631">
                  <c:v>0.93760621662139598</c:v>
                </c:pt>
                <c:pt idx="632">
                  <c:v>0.93464664198027503</c:v>
                </c:pt>
                <c:pt idx="633">
                  <c:v>0.93510816858458945</c:v>
                </c:pt>
                <c:pt idx="634">
                  <c:v>0.93180802002475216</c:v>
                </c:pt>
                <c:pt idx="635">
                  <c:v>0.93053466290817044</c:v>
                </c:pt>
                <c:pt idx="636">
                  <c:v>0.89502653653320063</c:v>
                </c:pt>
                <c:pt idx="637">
                  <c:v>0.89758542439804201</c:v>
                </c:pt>
                <c:pt idx="638">
                  <c:v>0.8849318274715664</c:v>
                </c:pt>
                <c:pt idx="639">
                  <c:v>0.90829142434013077</c:v>
                </c:pt>
                <c:pt idx="640">
                  <c:v>0.90574916581089226</c:v>
                </c:pt>
                <c:pt idx="641">
                  <c:v>0.93447851522300018</c:v>
                </c:pt>
                <c:pt idx="642">
                  <c:v>0.92773887619366757</c:v>
                </c:pt>
                <c:pt idx="643">
                  <c:v>0.92486867578796617</c:v>
                </c:pt>
                <c:pt idx="644">
                  <c:v>0.90729151665210184</c:v>
                </c:pt>
                <c:pt idx="645">
                  <c:v>0.90638787356593564</c:v>
                </c:pt>
                <c:pt idx="646">
                  <c:v>0.90527667557033442</c:v>
                </c:pt>
                <c:pt idx="647">
                  <c:v>0.89400113958932248</c:v>
                </c:pt>
                <c:pt idx="648">
                  <c:v>0.8907064442181768</c:v>
                </c:pt>
                <c:pt idx="649">
                  <c:v>0.89090608300116214</c:v>
                </c:pt>
                <c:pt idx="650">
                  <c:v>0.88871102360174059</c:v>
                </c:pt>
                <c:pt idx="651">
                  <c:v>0.88397040275187599</c:v>
                </c:pt>
                <c:pt idx="652">
                  <c:v>0.88154766321083888</c:v>
                </c:pt>
                <c:pt idx="653">
                  <c:v>0.87933998941347802</c:v>
                </c:pt>
                <c:pt idx="654">
                  <c:v>0.8729419536527927</c:v>
                </c:pt>
                <c:pt idx="655">
                  <c:v>0.87255459538413682</c:v>
                </c:pt>
                <c:pt idx="656">
                  <c:v>0.8758658818835896</c:v>
                </c:pt>
                <c:pt idx="657">
                  <c:v>0.86993764159337772</c:v>
                </c:pt>
                <c:pt idx="658">
                  <c:v>0.86724809525937774</c:v>
                </c:pt>
                <c:pt idx="659">
                  <c:v>0.86676673108440672</c:v>
                </c:pt>
                <c:pt idx="660">
                  <c:v>0.86066075150667565</c:v>
                </c:pt>
                <c:pt idx="661">
                  <c:v>0.86363284558151743</c:v>
                </c:pt>
                <c:pt idx="662">
                  <c:v>0.88166751677195698</c:v>
                </c:pt>
                <c:pt idx="663">
                  <c:v>0.88279895894524962</c:v>
                </c:pt>
                <c:pt idx="664">
                  <c:v>0.88274418848454994</c:v>
                </c:pt>
                <c:pt idx="665">
                  <c:v>0.87285611850401634</c:v>
                </c:pt>
                <c:pt idx="666">
                  <c:v>0.85883274184529079</c:v>
                </c:pt>
                <c:pt idx="667">
                  <c:v>0.86471037193295841</c:v>
                </c:pt>
                <c:pt idx="668">
                  <c:v>0.86380097997390126</c:v>
                </c:pt>
                <c:pt idx="669">
                  <c:v>0.86759707689931709</c:v>
                </c:pt>
                <c:pt idx="670">
                  <c:v>0.86989559835752572</c:v>
                </c:pt>
                <c:pt idx="671">
                  <c:v>0.86662000981740928</c:v>
                </c:pt>
                <c:pt idx="672">
                  <c:v>0.87276261161065083</c:v>
                </c:pt>
                <c:pt idx="673">
                  <c:v>0.87239082291232795</c:v>
                </c:pt>
                <c:pt idx="674">
                  <c:v>0.87546529292874908</c:v>
                </c:pt>
                <c:pt idx="675">
                  <c:v>0.87661935517497902</c:v>
                </c:pt>
                <c:pt idx="676">
                  <c:v>0.87020502481922157</c:v>
                </c:pt>
                <c:pt idx="677">
                  <c:v>0.86350991674800326</c:v>
                </c:pt>
                <c:pt idx="678">
                  <c:v>0.86379126386826521</c:v>
                </c:pt>
                <c:pt idx="679">
                  <c:v>0.85739796884898356</c:v>
                </c:pt>
                <c:pt idx="680">
                  <c:v>0.85119402257558474</c:v>
                </c:pt>
                <c:pt idx="681">
                  <c:v>0.85712617481104758</c:v>
                </c:pt>
                <c:pt idx="682">
                  <c:v>0.84700428861241372</c:v>
                </c:pt>
                <c:pt idx="683">
                  <c:v>0.85131901309765889</c:v>
                </c:pt>
                <c:pt idx="684">
                  <c:v>0.79682691905222303</c:v>
                </c:pt>
                <c:pt idx="685">
                  <c:v>0.78889553068582752</c:v>
                </c:pt>
                <c:pt idx="686">
                  <c:v>0.79062623456515246</c:v>
                </c:pt>
                <c:pt idx="687">
                  <c:v>0.7729274063064524</c:v>
                </c:pt>
                <c:pt idx="688">
                  <c:v>0.76811874708640193</c:v>
                </c:pt>
                <c:pt idx="689">
                  <c:v>0.76890827384123772</c:v>
                </c:pt>
                <c:pt idx="690">
                  <c:v>0.77122004585865855</c:v>
                </c:pt>
                <c:pt idx="691">
                  <c:v>0.77406692515759612</c:v>
                </c:pt>
                <c:pt idx="692">
                  <c:v>0.78104051383877027</c:v>
                </c:pt>
                <c:pt idx="693">
                  <c:v>0.77657145584369691</c:v>
                </c:pt>
                <c:pt idx="694">
                  <c:v>0.77502040052925791</c:v>
                </c:pt>
                <c:pt idx="695">
                  <c:v>0.77264853356608698</c:v>
                </c:pt>
                <c:pt idx="696">
                  <c:v>0.78727981339450648</c:v>
                </c:pt>
                <c:pt idx="697">
                  <c:v>0.77024717865927372</c:v>
                </c:pt>
                <c:pt idx="698">
                  <c:v>0.77217253096049265</c:v>
                </c:pt>
                <c:pt idx="699">
                  <c:v>0.77701961914906414</c:v>
                </c:pt>
                <c:pt idx="700">
                  <c:v>0.77570375457363194</c:v>
                </c:pt>
                <c:pt idx="701">
                  <c:v>0.75078552239970642</c:v>
                </c:pt>
                <c:pt idx="702">
                  <c:v>0.75348173239162675</c:v>
                </c:pt>
                <c:pt idx="703">
                  <c:v>0.75438848098907785</c:v>
                </c:pt>
                <c:pt idx="704">
                  <c:v>0.75310797729156687</c:v>
                </c:pt>
                <c:pt idx="705">
                  <c:v>0.71022444458793998</c:v>
                </c:pt>
                <c:pt idx="706">
                  <c:v>0.70507960114717183</c:v>
                </c:pt>
                <c:pt idx="707">
                  <c:v>0.71721952480834938</c:v>
                </c:pt>
                <c:pt idx="708">
                  <c:v>0.71591773188741858</c:v>
                </c:pt>
                <c:pt idx="709">
                  <c:v>0.71497141297763434</c:v>
                </c:pt>
                <c:pt idx="710">
                  <c:v>0.72247200823512403</c:v>
                </c:pt>
                <c:pt idx="711">
                  <c:v>0.72253940215568924</c:v>
                </c:pt>
                <c:pt idx="712">
                  <c:v>0.7206566820316862</c:v>
                </c:pt>
                <c:pt idx="713">
                  <c:v>0.73205507194016017</c:v>
                </c:pt>
                <c:pt idx="714">
                  <c:v>0.75276672167992498</c:v>
                </c:pt>
                <c:pt idx="715">
                  <c:v>0.75196983145964646</c:v>
                </c:pt>
                <c:pt idx="716">
                  <c:v>0.76295700154906465</c:v>
                </c:pt>
                <c:pt idx="717">
                  <c:v>0.7631284532910253</c:v>
                </c:pt>
                <c:pt idx="718">
                  <c:v>0.76593412663749183</c:v>
                </c:pt>
                <c:pt idx="719">
                  <c:v>0.76617203654664601</c:v>
                </c:pt>
                <c:pt idx="720">
                  <c:v>0.75759509750660292</c:v>
                </c:pt>
                <c:pt idx="721">
                  <c:v>0.78830583858170844</c:v>
                </c:pt>
                <c:pt idx="722">
                  <c:v>0.8414968688087916</c:v>
                </c:pt>
                <c:pt idx="723">
                  <c:v>0.80202068517627356</c:v>
                </c:pt>
                <c:pt idx="724">
                  <c:v>0.80221381074540898</c:v>
                </c:pt>
                <c:pt idx="725">
                  <c:v>0.79823457622173977</c:v>
                </c:pt>
                <c:pt idx="726">
                  <c:v>0.80183168029920793</c:v>
                </c:pt>
                <c:pt idx="727">
                  <c:v>0.80352757136394271</c:v>
                </c:pt>
                <c:pt idx="728">
                  <c:v>0.80918843870622981</c:v>
                </c:pt>
                <c:pt idx="729">
                  <c:v>0.79875236140214101</c:v>
                </c:pt>
                <c:pt idx="730">
                  <c:v>0.83215045935702092</c:v>
                </c:pt>
                <c:pt idx="731">
                  <c:v>0.82412351953498741</c:v>
                </c:pt>
                <c:pt idx="732">
                  <c:v>0.81703744057638084</c:v>
                </c:pt>
                <c:pt idx="733">
                  <c:v>0.8134540905673826</c:v>
                </c:pt>
                <c:pt idx="734">
                  <c:v>0.82129692996572146</c:v>
                </c:pt>
                <c:pt idx="735">
                  <c:v>0.81101617160340889</c:v>
                </c:pt>
                <c:pt idx="736">
                  <c:v>0.80766946117442329</c:v>
                </c:pt>
                <c:pt idx="737">
                  <c:v>0.79129637365376049</c:v>
                </c:pt>
                <c:pt idx="738">
                  <c:v>0.80853299900584918</c:v>
                </c:pt>
                <c:pt idx="739">
                  <c:v>0.79961337395941912</c:v>
                </c:pt>
                <c:pt idx="740">
                  <c:v>0.801157929858614</c:v>
                </c:pt>
                <c:pt idx="741">
                  <c:v>0.80027705475599475</c:v>
                </c:pt>
                <c:pt idx="742">
                  <c:v>0.79810214926430401</c:v>
                </c:pt>
                <c:pt idx="743">
                  <c:v>0.79884657482250432</c:v>
                </c:pt>
                <c:pt idx="744">
                  <c:v>0.79967794761618149</c:v>
                </c:pt>
                <c:pt idx="745">
                  <c:v>0.80318290346834953</c:v>
                </c:pt>
                <c:pt idx="746">
                  <c:v>0.79589382495038219</c:v>
                </c:pt>
                <c:pt idx="747">
                  <c:v>0.80082909381489686</c:v>
                </c:pt>
                <c:pt idx="748">
                  <c:v>0.79318093254240674</c:v>
                </c:pt>
                <c:pt idx="749">
                  <c:v>0.78975820751114234</c:v>
                </c:pt>
                <c:pt idx="750">
                  <c:v>0.79403787741460397</c:v>
                </c:pt>
                <c:pt idx="751">
                  <c:v>0.80126698077335801</c:v>
                </c:pt>
                <c:pt idx="752">
                  <c:v>0.80351604467683635</c:v>
                </c:pt>
                <c:pt idx="753">
                  <c:v>0.80087196202952882</c:v>
                </c:pt>
                <c:pt idx="754">
                  <c:v>0.81264452569941714</c:v>
                </c:pt>
                <c:pt idx="755">
                  <c:v>0.82547205640461019</c:v>
                </c:pt>
                <c:pt idx="756">
                  <c:v>0.81755390750539558</c:v>
                </c:pt>
                <c:pt idx="757">
                  <c:v>0.81638259214041198</c:v>
                </c:pt>
                <c:pt idx="758">
                  <c:v>0.81668781231816023</c:v>
                </c:pt>
                <c:pt idx="759">
                  <c:v>0.81704098451081941</c:v>
                </c:pt>
                <c:pt idx="760">
                  <c:v>0.8083528086932894</c:v>
                </c:pt>
                <c:pt idx="761">
                  <c:v>0.81920457775075162</c:v>
                </c:pt>
                <c:pt idx="762">
                  <c:v>0.82453017551188235</c:v>
                </c:pt>
                <c:pt idx="763">
                  <c:v>0.82546358727403601</c:v>
                </c:pt>
                <c:pt idx="764">
                  <c:v>0.81868230753387461</c:v>
                </c:pt>
                <c:pt idx="765">
                  <c:v>0.81727729147704342</c:v>
                </c:pt>
                <c:pt idx="766">
                  <c:v>0.82174154740070182</c:v>
                </c:pt>
                <c:pt idx="767">
                  <c:v>0.80872876596463594</c:v>
                </c:pt>
                <c:pt idx="768">
                  <c:v>0.8106397570949273</c:v>
                </c:pt>
                <c:pt idx="769">
                  <c:v>0.79015789276915838</c:v>
                </c:pt>
                <c:pt idx="770">
                  <c:v>0.78966470471923988</c:v>
                </c:pt>
                <c:pt idx="771">
                  <c:v>0.79495534205480656</c:v>
                </c:pt>
                <c:pt idx="772">
                  <c:v>0.79728694980505299</c:v>
                </c:pt>
                <c:pt idx="773">
                  <c:v>0.79535921812407417</c:v>
                </c:pt>
                <c:pt idx="774">
                  <c:v>0.79896911045472452</c:v>
                </c:pt>
                <c:pt idx="775">
                  <c:v>0.79422050615622863</c:v>
                </c:pt>
                <c:pt idx="776">
                  <c:v>0.7848696647094896</c:v>
                </c:pt>
                <c:pt idx="777">
                  <c:v>0.79331538456398409</c:v>
                </c:pt>
                <c:pt idx="778">
                  <c:v>0.80276952899754928</c:v>
                </c:pt>
                <c:pt idx="779">
                  <c:v>0.8044833897125413</c:v>
                </c:pt>
                <c:pt idx="780">
                  <c:v>0.79974960820420049</c:v>
                </c:pt>
                <c:pt idx="781">
                  <c:v>0.83625399544005363</c:v>
                </c:pt>
                <c:pt idx="782">
                  <c:v>0.84232739946424406</c:v>
                </c:pt>
                <c:pt idx="783">
                  <c:v>0.84614553939657311</c:v>
                </c:pt>
                <c:pt idx="784">
                  <c:v>0.84678732322284311</c:v>
                </c:pt>
                <c:pt idx="785">
                  <c:v>0.84174991535131927</c:v>
                </c:pt>
                <c:pt idx="786">
                  <c:v>0.84411548559703198</c:v>
                </c:pt>
                <c:pt idx="787">
                  <c:v>0.85109104099290689</c:v>
                </c:pt>
                <c:pt idx="788">
                  <c:v>0.85399728279700737</c:v>
                </c:pt>
                <c:pt idx="789">
                  <c:v>0.85465828482788431</c:v>
                </c:pt>
                <c:pt idx="790">
                  <c:v>0.87028083202238049</c:v>
                </c:pt>
                <c:pt idx="791">
                  <c:v>0.87992493587263143</c:v>
                </c:pt>
                <c:pt idx="792">
                  <c:v>0.87868028599047165</c:v>
                </c:pt>
                <c:pt idx="793">
                  <c:v>0.87835301172707236</c:v>
                </c:pt>
                <c:pt idx="794">
                  <c:v>0.87950960419439139</c:v>
                </c:pt>
                <c:pt idx="795">
                  <c:v>0.87430610257770591</c:v>
                </c:pt>
                <c:pt idx="796">
                  <c:v>0.87825638909280856</c:v>
                </c:pt>
                <c:pt idx="797">
                  <c:v>0.87930702455563303</c:v>
                </c:pt>
                <c:pt idx="798">
                  <c:v>0.87950213642774766</c:v>
                </c:pt>
                <c:pt idx="799">
                  <c:v>0.87166475801601762</c:v>
                </c:pt>
                <c:pt idx="800">
                  <c:v>0.87352772367311393</c:v>
                </c:pt>
                <c:pt idx="801">
                  <c:v>0.87480542585167576</c:v>
                </c:pt>
                <c:pt idx="802">
                  <c:v>0.87721479943953029</c:v>
                </c:pt>
                <c:pt idx="803">
                  <c:v>0.88006852599112628</c:v>
                </c:pt>
                <c:pt idx="804">
                  <c:v>0.88062538049587447</c:v>
                </c:pt>
                <c:pt idx="805">
                  <c:v>0.88083439037451017</c:v>
                </c:pt>
                <c:pt idx="806">
                  <c:v>0.8525230977005247</c:v>
                </c:pt>
                <c:pt idx="807">
                  <c:v>0.85399865486795878</c:v>
                </c:pt>
                <c:pt idx="808">
                  <c:v>0.85641451418970516</c:v>
                </c:pt>
                <c:pt idx="809">
                  <c:v>0.8573788638622214</c:v>
                </c:pt>
                <c:pt idx="810">
                  <c:v>0.85582533194666177</c:v>
                </c:pt>
                <c:pt idx="811">
                  <c:v>0.84221431049897111</c:v>
                </c:pt>
                <c:pt idx="812">
                  <c:v>0.84240836437292477</c:v>
                </c:pt>
                <c:pt idx="813">
                  <c:v>0.84037750406773382</c:v>
                </c:pt>
                <c:pt idx="814">
                  <c:v>0.84026267405034072</c:v>
                </c:pt>
                <c:pt idx="815">
                  <c:v>0.84097196102482019</c:v>
                </c:pt>
                <c:pt idx="816">
                  <c:v>0.83876763628684936</c:v>
                </c:pt>
                <c:pt idx="817">
                  <c:v>0.84395951250846879</c:v>
                </c:pt>
                <c:pt idx="818">
                  <c:v>0.84505701362160945</c:v>
                </c:pt>
                <c:pt idx="819">
                  <c:v>0.84769410647981447</c:v>
                </c:pt>
                <c:pt idx="820">
                  <c:v>0.84696308790504216</c:v>
                </c:pt>
                <c:pt idx="821">
                  <c:v>0.85734918536045235</c:v>
                </c:pt>
                <c:pt idx="822">
                  <c:v>0.85678936333305711</c:v>
                </c:pt>
                <c:pt idx="823">
                  <c:v>0.85784660093148146</c:v>
                </c:pt>
                <c:pt idx="824">
                  <c:v>0.85966154614426371</c:v>
                </c:pt>
                <c:pt idx="825">
                  <c:v>0.85745795211179598</c:v>
                </c:pt>
                <c:pt idx="826">
                  <c:v>0.85933639600529377</c:v>
                </c:pt>
                <c:pt idx="827">
                  <c:v>0.86065934540504874</c:v>
                </c:pt>
                <c:pt idx="828">
                  <c:v>0.86244361724885776</c:v>
                </c:pt>
                <c:pt idx="829">
                  <c:v>0.8597484612273173</c:v>
                </c:pt>
                <c:pt idx="830">
                  <c:v>0.85859974942939732</c:v>
                </c:pt>
                <c:pt idx="831">
                  <c:v>0.86032058446039894</c:v>
                </c:pt>
                <c:pt idx="832">
                  <c:v>0.84549315303349448</c:v>
                </c:pt>
                <c:pt idx="833">
                  <c:v>0.84440189712869285</c:v>
                </c:pt>
                <c:pt idx="834">
                  <c:v>0.84955089834934594</c:v>
                </c:pt>
                <c:pt idx="835">
                  <c:v>0.83621610291792159</c:v>
                </c:pt>
                <c:pt idx="836">
                  <c:v>0.83200757422207494</c:v>
                </c:pt>
                <c:pt idx="837">
                  <c:v>0.832724618516128</c:v>
                </c:pt>
                <c:pt idx="838">
                  <c:v>0.83343683552631775</c:v>
                </c:pt>
                <c:pt idx="839">
                  <c:v>0.81189990651205723</c:v>
                </c:pt>
                <c:pt idx="840">
                  <c:v>0.81021434742196441</c:v>
                </c:pt>
                <c:pt idx="841">
                  <c:v>0.80943243709636747</c:v>
                </c:pt>
              </c:numCache>
            </c:numRef>
          </c:val>
          <c:smooth val="0"/>
          <c:extLst>
            <c:ext xmlns:c16="http://schemas.microsoft.com/office/drawing/2014/chart" uri="{C3380CC4-5D6E-409C-BE32-E72D297353CC}">
              <c16:uniqueId val="{00000003-47CA-4BDC-93D2-D0E4FD4FA54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 (diluted)</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18</xdr:row>
      <xdr:rowOff>19050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9524</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609599</xdr:colOff>
      <xdr:row>1</xdr:row>
      <xdr:rowOff>52386</xdr:rowOff>
    </xdr:from>
    <xdr:to>
      <xdr:col>27</xdr:col>
      <xdr:colOff>247650</xdr:colOff>
      <xdr:row>19</xdr:row>
      <xdr:rowOff>114300</xdr:rowOff>
    </xdr:to>
    <xdr:graphicFrame macro="">
      <xdr:nvGraphicFramePr>
        <xdr:cNvPr id="2" name="Chart 1">
          <a:extLst>
            <a:ext uri="{FF2B5EF4-FFF2-40B4-BE49-F238E27FC236}">
              <a16:creationId xmlns:a16="http://schemas.microsoft.com/office/drawing/2014/main" id="{4716B869-9044-4C25-8957-9341EB4A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590550</xdr:colOff>
      <xdr:row>19</xdr:row>
      <xdr:rowOff>133350</xdr:rowOff>
    </xdr:from>
    <xdr:to>
      <xdr:col>27</xdr:col>
      <xdr:colOff>266700</xdr:colOff>
      <xdr:row>41</xdr:row>
      <xdr:rowOff>47625</xdr:rowOff>
    </xdr:to>
    <xdr:graphicFrame macro="">
      <xdr:nvGraphicFramePr>
        <xdr:cNvPr id="3" name="Chart 2">
          <a:extLst>
            <a:ext uri="{FF2B5EF4-FFF2-40B4-BE49-F238E27FC236}">
              <a16:creationId xmlns:a16="http://schemas.microsoft.com/office/drawing/2014/main" id="{ABC57693-580B-4F2F-BBA1-45A477F9E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590550</xdr:colOff>
      <xdr:row>63</xdr:row>
      <xdr:rowOff>0</xdr:rowOff>
    </xdr:from>
    <xdr:to>
      <xdr:col>27</xdr:col>
      <xdr:colOff>247650</xdr:colOff>
      <xdr:row>84</xdr:row>
      <xdr:rowOff>95250</xdr:rowOff>
    </xdr:to>
    <xdr:graphicFrame macro="">
      <xdr:nvGraphicFramePr>
        <xdr:cNvPr id="4" name="Chart 3">
          <a:extLst>
            <a:ext uri="{FF2B5EF4-FFF2-40B4-BE49-F238E27FC236}">
              <a16:creationId xmlns:a16="http://schemas.microsoft.com/office/drawing/2014/main" id="{5C40A9B0-E10F-4A71-B260-F50EC29DE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590550</xdr:colOff>
      <xdr:row>41</xdr:row>
      <xdr:rowOff>66675</xdr:rowOff>
    </xdr:from>
    <xdr:to>
      <xdr:col>27</xdr:col>
      <xdr:colOff>266700</xdr:colOff>
      <xdr:row>62</xdr:row>
      <xdr:rowOff>171450</xdr:rowOff>
    </xdr:to>
    <xdr:graphicFrame macro="">
      <xdr:nvGraphicFramePr>
        <xdr:cNvPr id="5" name="Chart 4">
          <a:extLst>
            <a:ext uri="{FF2B5EF4-FFF2-40B4-BE49-F238E27FC236}">
              <a16:creationId xmlns:a16="http://schemas.microsoft.com/office/drawing/2014/main" id="{92429F68-20C3-4C4F-A1C4-DDD5934D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28576</xdr:colOff>
      <xdr:row>30</xdr:row>
      <xdr:rowOff>61542</xdr:rowOff>
    </xdr:from>
    <xdr:to>
      <xdr:col>20</xdr:col>
      <xdr:colOff>533400</xdr:colOff>
      <xdr:row>59</xdr:row>
      <xdr:rowOff>172761</xdr:rowOff>
    </xdr:to>
    <xdr:pic>
      <xdr:nvPicPr>
        <xdr:cNvPr id="2" name="Picture 1">
          <a:extLst>
            <a:ext uri="{FF2B5EF4-FFF2-40B4-BE49-F238E27FC236}">
              <a16:creationId xmlns:a16="http://schemas.microsoft.com/office/drawing/2014/main" id="{B1AEE2A8-7474-742B-39BA-9AF5ABDB6C43}"/>
            </a:ext>
          </a:extLst>
        </xdr:cNvPr>
        <xdr:cNvPicPr>
          <a:picLocks noChangeAspect="1"/>
        </xdr:cNvPicPr>
      </xdr:nvPicPr>
      <xdr:blipFill>
        <a:blip xmlns:r="http://schemas.openxmlformats.org/officeDocument/2006/relationships" r:embed="rId1"/>
        <a:stretch>
          <a:fillRect/>
        </a:stretch>
      </xdr:blipFill>
      <xdr:spPr>
        <a:xfrm>
          <a:off x="1247776" y="5776542"/>
          <a:ext cx="11477624" cy="5635719"/>
        </a:xfrm>
        <a:prstGeom prst="rect">
          <a:avLst/>
        </a:prstGeom>
      </xdr:spPr>
    </xdr:pic>
    <xdr:clientData/>
  </xdr:twoCellAnchor>
  <xdr:twoCellAnchor editAs="oneCell">
    <xdr:from>
      <xdr:col>2</xdr:col>
      <xdr:colOff>9526</xdr:colOff>
      <xdr:row>60</xdr:row>
      <xdr:rowOff>9525</xdr:rowOff>
    </xdr:from>
    <xdr:to>
      <xdr:col>20</xdr:col>
      <xdr:colOff>542926</xdr:colOff>
      <xdr:row>89</xdr:row>
      <xdr:rowOff>128144</xdr:rowOff>
    </xdr:to>
    <xdr:pic>
      <xdr:nvPicPr>
        <xdr:cNvPr id="3" name="Picture 2">
          <a:extLst>
            <a:ext uri="{FF2B5EF4-FFF2-40B4-BE49-F238E27FC236}">
              <a16:creationId xmlns:a16="http://schemas.microsoft.com/office/drawing/2014/main" id="{647E7CA2-0FD4-4512-FE62-B0F92BA25124}"/>
            </a:ext>
          </a:extLst>
        </xdr:cNvPr>
        <xdr:cNvPicPr>
          <a:picLocks noChangeAspect="1"/>
        </xdr:cNvPicPr>
      </xdr:nvPicPr>
      <xdr:blipFill>
        <a:blip xmlns:r="http://schemas.openxmlformats.org/officeDocument/2006/relationships" r:embed="rId2"/>
        <a:stretch>
          <a:fillRect/>
        </a:stretch>
      </xdr:blipFill>
      <xdr:spPr>
        <a:xfrm>
          <a:off x="1228726" y="11439525"/>
          <a:ext cx="11506200" cy="5643119"/>
        </a:xfrm>
        <a:prstGeom prst="rect">
          <a:avLst/>
        </a:prstGeom>
      </xdr:spPr>
    </xdr:pic>
    <xdr:clientData/>
  </xdr:twoCellAnchor>
  <xdr:twoCellAnchor editAs="oneCell">
    <xdr:from>
      <xdr:col>2</xdr:col>
      <xdr:colOff>9525</xdr:colOff>
      <xdr:row>0</xdr:row>
      <xdr:rowOff>38101</xdr:rowOff>
    </xdr:from>
    <xdr:to>
      <xdr:col>20</xdr:col>
      <xdr:colOff>548098</xdr:colOff>
      <xdr:row>29</xdr:row>
      <xdr:rowOff>180975</xdr:rowOff>
    </xdr:to>
    <xdr:pic>
      <xdr:nvPicPr>
        <xdr:cNvPr id="5" name="Picture 4">
          <a:extLst>
            <a:ext uri="{FF2B5EF4-FFF2-40B4-BE49-F238E27FC236}">
              <a16:creationId xmlns:a16="http://schemas.microsoft.com/office/drawing/2014/main" id="{ABB7162E-7BF3-9CE0-5789-1DB71B9B3DC0}"/>
            </a:ext>
          </a:extLst>
        </xdr:cNvPr>
        <xdr:cNvPicPr>
          <a:picLocks noChangeAspect="1"/>
        </xdr:cNvPicPr>
      </xdr:nvPicPr>
      <xdr:blipFill>
        <a:blip xmlns:r="http://schemas.openxmlformats.org/officeDocument/2006/relationships" r:embed="rId3"/>
        <a:stretch>
          <a:fillRect/>
        </a:stretch>
      </xdr:blipFill>
      <xdr:spPr>
        <a:xfrm>
          <a:off x="1228725" y="38101"/>
          <a:ext cx="11511373" cy="56673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mon Burghardt" id="{CB9146E5-B5F1-4D88-BF90-58C59EAB6CF9}" userId="89957cfae585bd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 dT="2024-08-19T14:58:56.25" personId="{CB9146E5-B5F1-4D88-BF90-58C59EAB6CF9}" id="{20C9C3AF-3AA3-48C2-AFD9-8433995E7BED}">
    <text>Reason for Decline: Lower Vola in Spot Market</text>
  </threadedComment>
  <threadedComment ref="S8" dT="2024-08-19T14:58:30.42" personId="{CB9146E5-B5F1-4D88-BF90-58C59EAB6CF9}" id="{A234E09F-9900-437B-8893-3F8C14F16CA6}">
    <text>Driving Factor: Higher SOL/ETH Prices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2"/>
  <sheetViews>
    <sheetView tabSelected="1" topLeftCell="A7" workbookViewId="0">
      <selection activeCell="C35" sqref="C35"/>
    </sheetView>
  </sheetViews>
  <sheetFormatPr defaultColWidth="9.140625" defaultRowHeight="15" x14ac:dyDescent="0.25"/>
  <cols>
    <col min="2" max="2" width="27.42578125" customWidth="1"/>
    <col min="3" max="3" width="14.140625" customWidth="1"/>
    <col min="4" max="4" width="10.140625" customWidth="1"/>
    <col min="5" max="5" width="37" customWidth="1"/>
    <col min="6" max="6" width="10.85546875" bestFit="1"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161</v>
      </c>
      <c r="C2" s="19"/>
      <c r="E2" s="24" t="s">
        <v>50</v>
      </c>
      <c r="F2" s="60" t="s">
        <v>51</v>
      </c>
      <c r="G2" s="25"/>
      <c r="H2" s="26" t="s">
        <v>58</v>
      </c>
      <c r="I2" s="26" t="s">
        <v>1</v>
      </c>
      <c r="J2" s="27" t="s">
        <v>51</v>
      </c>
      <c r="L2" s="30" t="s">
        <v>44</v>
      </c>
      <c r="M2" s="31" t="s">
        <v>60</v>
      </c>
      <c r="N2" s="32" t="s">
        <v>59</v>
      </c>
    </row>
    <row r="3" spans="2:14" x14ac:dyDescent="0.25">
      <c r="B3" s="5" t="s">
        <v>43</v>
      </c>
      <c r="C3" s="20">
        <v>45523</v>
      </c>
      <c r="E3" s="5" t="s">
        <v>135</v>
      </c>
      <c r="F3" s="28" t="s">
        <v>136</v>
      </c>
      <c r="H3" t="s">
        <v>155</v>
      </c>
      <c r="I3" s="10">
        <v>13556</v>
      </c>
      <c r="J3" s="38"/>
      <c r="L3" s="5" t="s">
        <v>205</v>
      </c>
      <c r="M3" t="s">
        <v>206</v>
      </c>
      <c r="N3" s="37"/>
    </row>
    <row r="4" spans="2:14" x14ac:dyDescent="0.25">
      <c r="B4" s="5"/>
      <c r="C4" s="21">
        <v>0.68125000000000002</v>
      </c>
      <c r="E4" s="5" t="s">
        <v>137</v>
      </c>
      <c r="F4" s="28" t="s">
        <v>138</v>
      </c>
      <c r="H4" t="s">
        <v>156</v>
      </c>
      <c r="I4" s="10">
        <v>311419</v>
      </c>
      <c r="J4" s="38"/>
      <c r="L4" s="5" t="s">
        <v>207</v>
      </c>
      <c r="M4" t="s">
        <v>208</v>
      </c>
      <c r="N4" s="13"/>
    </row>
    <row r="5" spans="2:14" x14ac:dyDescent="0.25">
      <c r="B5" s="5"/>
      <c r="C5" s="13"/>
      <c r="E5" s="5" t="s">
        <v>139</v>
      </c>
      <c r="F5" s="28" t="s">
        <v>140</v>
      </c>
      <c r="H5" t="s">
        <v>157</v>
      </c>
      <c r="I5" s="10">
        <v>66122</v>
      </c>
      <c r="J5" s="38"/>
      <c r="L5" s="5" t="s">
        <v>209</v>
      </c>
      <c r="M5" t="s">
        <v>210</v>
      </c>
      <c r="N5" s="13"/>
    </row>
    <row r="6" spans="2:14" x14ac:dyDescent="0.25">
      <c r="B6" s="5" t="s">
        <v>0</v>
      </c>
      <c r="C6" s="13">
        <v>330</v>
      </c>
      <c r="E6" s="5" t="s">
        <v>141</v>
      </c>
      <c r="F6" s="28" t="s">
        <v>142</v>
      </c>
      <c r="H6" t="s">
        <v>158</v>
      </c>
      <c r="I6" s="10">
        <v>217636</v>
      </c>
      <c r="J6" s="38"/>
      <c r="L6" s="5" t="s">
        <v>211</v>
      </c>
      <c r="M6" t="s">
        <v>212</v>
      </c>
      <c r="N6" s="13"/>
    </row>
    <row r="7" spans="2:14" x14ac:dyDescent="0.25">
      <c r="B7" s="5" t="s">
        <v>1</v>
      </c>
      <c r="C7" s="15">
        <f>Model!Z21</f>
        <v>267.44</v>
      </c>
      <c r="E7" s="5" t="s">
        <v>143</v>
      </c>
      <c r="F7" s="28" t="s">
        <v>144</v>
      </c>
      <c r="H7" t="s">
        <v>159</v>
      </c>
      <c r="I7" s="10">
        <v>2871</v>
      </c>
      <c r="J7" s="38"/>
      <c r="L7" s="5" t="s">
        <v>213</v>
      </c>
      <c r="M7" t="s">
        <v>214</v>
      </c>
      <c r="N7" s="13"/>
    </row>
    <row r="8" spans="2:14" x14ac:dyDescent="0.25">
      <c r="B8" s="5" t="s">
        <v>2</v>
      </c>
      <c r="C8" s="15">
        <f>C6*C7</f>
        <v>88255.2</v>
      </c>
      <c r="E8" s="5" t="s">
        <v>145</v>
      </c>
      <c r="F8" s="28" t="s">
        <v>146</v>
      </c>
      <c r="H8" t="s">
        <v>160</v>
      </c>
      <c r="I8" s="10">
        <v>4833</v>
      </c>
      <c r="J8" s="38"/>
      <c r="L8" s="5" t="s">
        <v>215</v>
      </c>
      <c r="M8" t="s">
        <v>216</v>
      </c>
      <c r="N8" s="13"/>
    </row>
    <row r="9" spans="2:14" x14ac:dyDescent="0.25">
      <c r="B9" s="5" t="s">
        <v>3</v>
      </c>
      <c r="C9" s="15">
        <f>Model!Z37+Model!Z41</f>
        <v>8595.2309999999998</v>
      </c>
      <c r="E9" s="5" t="s">
        <v>147</v>
      </c>
      <c r="F9" s="28" t="s">
        <v>148</v>
      </c>
      <c r="I9" s="10"/>
      <c r="J9" s="38"/>
      <c r="L9" s="5" t="s">
        <v>217</v>
      </c>
      <c r="M9" t="s">
        <v>218</v>
      </c>
      <c r="N9" s="13"/>
    </row>
    <row r="10" spans="2:14" x14ac:dyDescent="0.25">
      <c r="B10" s="5" t="s">
        <v>4</v>
      </c>
      <c r="C10" s="15">
        <f>Model!Z60+Model!Z64</f>
        <v>4496.3059999999996</v>
      </c>
      <c r="E10" s="5" t="s">
        <v>149</v>
      </c>
      <c r="F10" s="28" t="s">
        <v>150</v>
      </c>
      <c r="I10" s="10"/>
      <c r="J10" s="38"/>
      <c r="L10" s="5" t="s">
        <v>219</v>
      </c>
      <c r="M10" t="s">
        <v>220</v>
      </c>
      <c r="N10" s="13"/>
    </row>
    <row r="11" spans="2:14" x14ac:dyDescent="0.25">
      <c r="B11" s="5" t="s">
        <v>38</v>
      </c>
      <c r="C11" s="15">
        <f>C9-C10</f>
        <v>4098.9250000000002</v>
      </c>
      <c r="E11" s="5" t="s">
        <v>151</v>
      </c>
      <c r="F11" s="28" t="s">
        <v>152</v>
      </c>
      <c r="I11" s="10"/>
      <c r="J11" s="38"/>
      <c r="L11" s="5" t="s">
        <v>221</v>
      </c>
      <c r="M11" t="s">
        <v>222</v>
      </c>
      <c r="N11" s="13"/>
    </row>
    <row r="12" spans="2:14" x14ac:dyDescent="0.25">
      <c r="B12" s="5" t="s">
        <v>5</v>
      </c>
      <c r="C12" s="15">
        <f>C8-C9+C10</f>
        <v>84156.274999999994</v>
      </c>
      <c r="E12" s="5" t="s">
        <v>153</v>
      </c>
      <c r="F12" s="28" t="s">
        <v>154</v>
      </c>
      <c r="J12" s="13"/>
      <c r="L12" s="5" t="s">
        <v>223</v>
      </c>
      <c r="M12" t="s">
        <v>224</v>
      </c>
      <c r="N12" s="13"/>
    </row>
    <row r="13" spans="2:14" x14ac:dyDescent="0.25">
      <c r="B13" s="5" t="s">
        <v>49</v>
      </c>
      <c r="C13" s="36">
        <f>C6/Model!G22</f>
        <v>884.87556787638187</v>
      </c>
      <c r="E13" s="5"/>
      <c r="J13" s="13"/>
      <c r="L13" s="5"/>
      <c r="N13" s="13"/>
    </row>
    <row r="14" spans="2:14" x14ac:dyDescent="0.25">
      <c r="B14" s="5" t="s">
        <v>47</v>
      </c>
      <c r="C14" s="36">
        <f>C6/Model!H22</f>
        <v>63.218390804597703</v>
      </c>
      <c r="E14" s="22"/>
      <c r="F14" s="29"/>
      <c r="G14" s="29"/>
      <c r="H14" s="29"/>
      <c r="I14" s="29"/>
      <c r="J14" s="23"/>
      <c r="L14" s="22"/>
      <c r="M14" s="29"/>
      <c r="N14" s="23"/>
    </row>
    <row r="15" spans="2:14" x14ac:dyDescent="0.25">
      <c r="B15" s="5" t="s">
        <v>48</v>
      </c>
      <c r="C15" s="36">
        <f>C6/Model!I22</f>
        <v>92.436974789915965</v>
      </c>
    </row>
    <row r="16" spans="2:14" x14ac:dyDescent="0.25">
      <c r="B16" s="5" t="s">
        <v>45</v>
      </c>
      <c r="C16" s="6">
        <f>Model!H22/Model!G22-1</f>
        <v>12.997122619135494</v>
      </c>
    </row>
    <row r="17" spans="2:14" x14ac:dyDescent="0.25">
      <c r="B17" s="5" t="s">
        <v>46</v>
      </c>
      <c r="C17" s="6">
        <f>Model!I22/Model!H22-1</f>
        <v>-0.31609195402298851</v>
      </c>
      <c r="E17" s="33" t="s">
        <v>56</v>
      </c>
      <c r="L17" s="143" t="s">
        <v>225</v>
      </c>
      <c r="M17" s="144"/>
      <c r="N17" s="145"/>
    </row>
    <row r="18" spans="2:14" x14ac:dyDescent="0.25">
      <c r="B18" s="5" t="s">
        <v>69</v>
      </c>
      <c r="C18" s="51">
        <f>C14/C16</f>
        <v>4.8640297285125316</v>
      </c>
      <c r="E18" t="s">
        <v>226</v>
      </c>
      <c r="L18" s="146"/>
      <c r="M18" s="147"/>
      <c r="N18" s="148"/>
    </row>
    <row r="19" spans="2:14" x14ac:dyDescent="0.25">
      <c r="B19" s="5" t="s">
        <v>70</v>
      </c>
      <c r="C19" s="51">
        <f>C15/C17</f>
        <v>-292.43697478991595</v>
      </c>
      <c r="E19" t="s">
        <v>229</v>
      </c>
      <c r="L19" s="146"/>
      <c r="M19" s="147"/>
      <c r="N19" s="148"/>
    </row>
    <row r="20" spans="2:14" x14ac:dyDescent="0.25">
      <c r="B20" s="5" t="s">
        <v>81</v>
      </c>
      <c r="C20" s="6">
        <f>Model!H7/Model!G6-1</f>
        <v>0.76940872472922428</v>
      </c>
      <c r="E20" t="s">
        <v>230</v>
      </c>
      <c r="L20" s="146"/>
      <c r="M20" s="147"/>
      <c r="N20" s="148"/>
    </row>
    <row r="21" spans="2:14" x14ac:dyDescent="0.25">
      <c r="B21" s="5" t="s">
        <v>82</v>
      </c>
      <c r="C21" s="6">
        <f>Model!I7/Model!H7-1</f>
        <v>2.3636363636363678E-2</v>
      </c>
      <c r="E21" t="s">
        <v>253</v>
      </c>
      <c r="L21" s="146"/>
      <c r="M21" s="147"/>
      <c r="N21" s="148"/>
    </row>
    <row r="22" spans="2:14" x14ac:dyDescent="0.25">
      <c r="B22" s="5" t="s">
        <v>71</v>
      </c>
      <c r="C22" s="15">
        <f>Model!G15</f>
        <v>-161.66200000000026</v>
      </c>
      <c r="E22" t="s">
        <v>254</v>
      </c>
      <c r="L22" s="146"/>
      <c r="M22" s="147"/>
      <c r="N22" s="148"/>
    </row>
    <row r="23" spans="2:14" x14ac:dyDescent="0.25">
      <c r="B23" s="5" t="s">
        <v>19</v>
      </c>
      <c r="C23" s="15">
        <f>Model!G18</f>
        <v>-76.845000000000269</v>
      </c>
      <c r="L23" s="146"/>
      <c r="M23" s="147"/>
      <c r="N23" s="148"/>
    </row>
    <row r="24" spans="2:14" x14ac:dyDescent="0.25">
      <c r="B24" s="5" t="s">
        <v>30</v>
      </c>
      <c r="C24" s="7">
        <f>Model!Z24</f>
        <v>0.54428792732782216</v>
      </c>
      <c r="L24" s="146"/>
      <c r="M24" s="147"/>
      <c r="N24" s="148"/>
    </row>
    <row r="25" spans="2:14" x14ac:dyDescent="0.25">
      <c r="B25" s="5" t="s">
        <v>31</v>
      </c>
      <c r="C25" s="7">
        <f>Model!Z25</f>
        <v>6.2641419258160427E-2</v>
      </c>
      <c r="L25" s="146"/>
      <c r="M25" s="147"/>
      <c r="N25" s="148"/>
    </row>
    <row r="26" spans="2:14" x14ac:dyDescent="0.25">
      <c r="B26" s="5" t="s">
        <v>72</v>
      </c>
      <c r="C26" s="36">
        <f>C12/C23</f>
        <v>-1095.143145292468</v>
      </c>
      <c r="L26" s="146"/>
      <c r="M26" s="147"/>
      <c r="N26" s="148"/>
    </row>
    <row r="27" spans="2:14" x14ac:dyDescent="0.25">
      <c r="B27" s="5" t="s">
        <v>83</v>
      </c>
      <c r="C27" s="122">
        <f>C10/Model!Z67</f>
        <v>0.5151575007487379</v>
      </c>
      <c r="E27" t="s">
        <v>73</v>
      </c>
      <c r="L27" s="146"/>
      <c r="M27" s="147"/>
      <c r="N27" s="148"/>
    </row>
    <row r="28" spans="2:14" x14ac:dyDescent="0.25">
      <c r="B28" s="5" t="s">
        <v>84</v>
      </c>
      <c r="C28" s="36">
        <f>Model!Z15/Model!Z16</f>
        <v>8.2568436434486188</v>
      </c>
      <c r="E28" t="s">
        <v>255</v>
      </c>
      <c r="L28" s="149"/>
      <c r="M28" s="150"/>
      <c r="N28" s="151"/>
    </row>
    <row r="29" spans="2:14" x14ac:dyDescent="0.25">
      <c r="B29" s="5" t="s">
        <v>85</v>
      </c>
      <c r="C29" s="36">
        <f>Model!Z47/Model!Z62</f>
        <v>1.0318353641227667</v>
      </c>
      <c r="E29" t="s">
        <v>227</v>
      </c>
    </row>
    <row r="30" spans="2:14" x14ac:dyDescent="0.25">
      <c r="B30" s="5" t="s">
        <v>86</v>
      </c>
      <c r="C30" s="36"/>
      <c r="E30" t="s">
        <v>231</v>
      </c>
    </row>
    <row r="31" spans="2:14" x14ac:dyDescent="0.25">
      <c r="B31" s="5" t="s">
        <v>87</v>
      </c>
      <c r="C31" s="6">
        <f>(Model!Z47-Model!Z62)/Model!Z55</f>
        <v>3.0414284065638224E-2</v>
      </c>
      <c r="E31" t="s">
        <v>237</v>
      </c>
    </row>
    <row r="32" spans="2:14" x14ac:dyDescent="0.25">
      <c r="B32" s="5" t="s">
        <v>88</v>
      </c>
      <c r="C32" s="36">
        <f>(Model!Z55-Model!Z66)/C7</f>
        <v>32.635439724798076</v>
      </c>
      <c r="E32" t="s">
        <v>238</v>
      </c>
    </row>
    <row r="33" spans="2:12" x14ac:dyDescent="0.25">
      <c r="B33" s="5" t="s">
        <v>89</v>
      </c>
      <c r="C33" s="36"/>
      <c r="L33" t="s">
        <v>233</v>
      </c>
    </row>
    <row r="34" spans="2:12" x14ac:dyDescent="0.25">
      <c r="B34" s="5" t="s">
        <v>90</v>
      </c>
      <c r="C34" s="38"/>
      <c r="L34" t="s">
        <v>234</v>
      </c>
    </row>
    <row r="35" spans="2:12" x14ac:dyDescent="0.25">
      <c r="B35" s="5" t="s">
        <v>91</v>
      </c>
      <c r="C35" s="38">
        <f>Model!G20/Model!G67</f>
        <v>1.5102881424925153E-2</v>
      </c>
      <c r="L35" t="s">
        <v>235</v>
      </c>
    </row>
    <row r="36" spans="2:12" x14ac:dyDescent="0.25">
      <c r="B36" s="22" t="s">
        <v>92</v>
      </c>
      <c r="C36" s="23"/>
      <c r="L36" t="s">
        <v>236</v>
      </c>
    </row>
    <row r="37" spans="2:12" x14ac:dyDescent="0.25">
      <c r="E37" t="s">
        <v>232</v>
      </c>
    </row>
    <row r="38" spans="2:12" x14ac:dyDescent="0.25">
      <c r="E38" t="s">
        <v>176</v>
      </c>
    </row>
    <row r="39" spans="2:12" x14ac:dyDescent="0.25">
      <c r="E39" t="s">
        <v>258</v>
      </c>
    </row>
    <row r="40" spans="2:12" x14ac:dyDescent="0.25">
      <c r="E40" t="s">
        <v>239</v>
      </c>
    </row>
    <row r="41" spans="2:12" x14ac:dyDescent="0.25">
      <c r="E41" s="58" t="s">
        <v>240</v>
      </c>
      <c r="F41" s="58"/>
      <c r="G41" s="59"/>
      <c r="H41" s="59"/>
      <c r="I41" s="59"/>
    </row>
    <row r="42" spans="2:12" x14ac:dyDescent="0.25">
      <c r="E42" s="58" t="s">
        <v>241</v>
      </c>
      <c r="F42" s="58"/>
      <c r="G42" s="59"/>
      <c r="H42" s="59"/>
      <c r="I42" s="59"/>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B88"/>
  <sheetViews>
    <sheetView zoomScaleNormal="100" workbookViewId="0">
      <pane xSplit="2" ySplit="2" topLeftCell="U21" activePane="bottomRight" state="frozen"/>
      <selection pane="topRight" activeCell="B1" sqref="B1"/>
      <selection pane="bottomLeft" activeCell="A3" sqref="A3"/>
      <selection pane="bottomRight" activeCell="Z37" sqref="Z37"/>
    </sheetView>
  </sheetViews>
  <sheetFormatPr defaultColWidth="11.42578125" defaultRowHeight="15" x14ac:dyDescent="0.25"/>
  <cols>
    <col min="1" max="1" width="4.7109375" customWidth="1"/>
    <col min="2" max="2" width="27.28515625" customWidth="1"/>
    <col min="7" max="7" width="11.42578125" style="13"/>
    <col min="25" max="25" width="11.42578125" style="162"/>
    <col min="26" max="26" width="11.42578125" style="13"/>
  </cols>
  <sheetData>
    <row r="1" spans="1:28" x14ac:dyDescent="0.25">
      <c r="A1" s="8" t="s">
        <v>39</v>
      </c>
    </row>
    <row r="2" spans="1:28" x14ac:dyDescent="0.25">
      <c r="C2" t="s">
        <v>35</v>
      </c>
      <c r="D2" t="s">
        <v>18</v>
      </c>
      <c r="E2" t="s">
        <v>14</v>
      </c>
      <c r="F2" t="s">
        <v>15</v>
      </c>
      <c r="G2" s="13" t="s">
        <v>16</v>
      </c>
      <c r="H2" t="s">
        <v>33</v>
      </c>
      <c r="I2" t="s">
        <v>68</v>
      </c>
      <c r="L2" t="s">
        <v>34</v>
      </c>
      <c r="M2" t="s">
        <v>10</v>
      </c>
      <c r="N2" t="s">
        <v>11</v>
      </c>
      <c r="O2" t="s">
        <v>12</v>
      </c>
      <c r="P2" t="s">
        <v>13</v>
      </c>
      <c r="Q2" t="s">
        <v>6</v>
      </c>
      <c r="R2" t="s">
        <v>7</v>
      </c>
      <c r="S2" t="s">
        <v>8</v>
      </c>
      <c r="T2" t="s">
        <v>9</v>
      </c>
      <c r="U2" t="s">
        <v>37</v>
      </c>
      <c r="V2" t="s">
        <v>41</v>
      </c>
      <c r="W2" t="s">
        <v>42</v>
      </c>
      <c r="X2" t="s">
        <v>63</v>
      </c>
      <c r="Y2" s="162" t="s">
        <v>67</v>
      </c>
      <c r="Z2" s="13" t="s">
        <v>259</v>
      </c>
      <c r="AA2" t="s">
        <v>260</v>
      </c>
      <c r="AB2" t="s">
        <v>262</v>
      </c>
    </row>
    <row r="3" spans="1:28" x14ac:dyDescent="0.25">
      <c r="B3" s="9" t="s">
        <v>188</v>
      </c>
      <c r="C3" s="10">
        <f>KPIs!B2</f>
        <v>463.005</v>
      </c>
      <c r="D3" s="10">
        <f>KPIs!C2</f>
        <v>1096.174</v>
      </c>
      <c r="E3" s="10">
        <f>KPIs!D2</f>
        <v>6837.2660000000005</v>
      </c>
      <c r="F3" s="10">
        <f>KPIs!E2</f>
        <v>2356.2440000000001</v>
      </c>
      <c r="G3" s="15">
        <f>KPIs!F2</f>
        <v>1519.654</v>
      </c>
      <c r="P3" s="10">
        <f>KPIs!J2</f>
        <v>1013.0360000000001</v>
      </c>
      <c r="Q3" s="10">
        <f>KPIs!K2</f>
        <v>655.21299999999997</v>
      </c>
      <c r="R3" s="10">
        <f>KPIs!L2</f>
        <v>365.86799999999999</v>
      </c>
      <c r="S3" s="10">
        <f>KPIs!M2</f>
        <v>322.12700000000018</v>
      </c>
      <c r="T3" s="10">
        <f>KPIs!N2</f>
        <v>374.71299999999997</v>
      </c>
      <c r="U3" s="10">
        <f>KPIs!O2</f>
        <v>327.09799999999996</v>
      </c>
      <c r="V3" s="10">
        <f>KPIs!P2</f>
        <v>288.57499999999999</v>
      </c>
      <c r="W3" s="10">
        <f>KPIs!Q2</f>
        <v>529.26800000000014</v>
      </c>
      <c r="X3" s="10">
        <f>KPIs!R2</f>
        <v>1076.7</v>
      </c>
      <c r="Y3" s="163">
        <f>KPIs!S2</f>
        <v>780.9</v>
      </c>
      <c r="Z3" s="15">
        <v>572.50400000000002</v>
      </c>
      <c r="AA3" s="10"/>
    </row>
    <row r="4" spans="1:28" x14ac:dyDescent="0.25">
      <c r="B4" s="9" t="s">
        <v>195</v>
      </c>
      <c r="C4" s="10">
        <f>KPIs!B6</f>
        <v>19.944000000000003</v>
      </c>
      <c r="D4" s="10">
        <f>KPIs!C6</f>
        <v>44.993000000000002</v>
      </c>
      <c r="E4" s="10">
        <f>KPIs!D6</f>
        <v>517.43700000000001</v>
      </c>
      <c r="F4" s="10">
        <f>KPIs!E6</f>
        <v>792.57099999999991</v>
      </c>
      <c r="G4" s="15">
        <f>KPIs!F6</f>
        <v>1406.886</v>
      </c>
      <c r="P4" s="10">
        <f>KPIs!J6</f>
        <v>151.85500000000002</v>
      </c>
      <c r="Q4" s="10">
        <f>KPIs!K6</f>
        <v>147.39000000000001</v>
      </c>
      <c r="R4" s="10">
        <f>KPIs!L6</f>
        <v>210.50700000000003</v>
      </c>
      <c r="S4" s="10">
        <f>KPIs!M6</f>
        <v>282.81900000000002</v>
      </c>
      <c r="T4" s="10">
        <f>KPIs!N6</f>
        <v>361.66300000000001</v>
      </c>
      <c r="U4" s="10">
        <f>KPIs!O6</f>
        <v>335.43800000000005</v>
      </c>
      <c r="V4" s="10">
        <f>KPIs!P6</f>
        <v>334.41999999999996</v>
      </c>
      <c r="W4" s="10">
        <f>KPIs!Q6</f>
        <v>375.36500000000001</v>
      </c>
      <c r="X4" s="10">
        <f>KPIs!R6</f>
        <v>510.90000000000003</v>
      </c>
      <c r="Y4" s="163">
        <f>KPIs!S6</f>
        <v>599</v>
      </c>
      <c r="Z4" s="15">
        <v>556.09299999999996</v>
      </c>
      <c r="AA4" s="10"/>
    </row>
    <row r="5" spans="1:28" x14ac:dyDescent="0.25">
      <c r="B5" s="9" t="s">
        <v>25</v>
      </c>
      <c r="C5" s="10">
        <f>KPIs!B13</f>
        <v>50.786000000000001</v>
      </c>
      <c r="D5" s="10">
        <f>KPIs!C13</f>
        <v>136.31399999999999</v>
      </c>
      <c r="E5" s="10">
        <f>KPIs!D13</f>
        <v>484.69100000000003</v>
      </c>
      <c r="F5" s="10">
        <f>KPIs!E13</f>
        <v>45.393000000000001</v>
      </c>
      <c r="G5" s="15">
        <f>KPIs!F13</f>
        <v>181.84299999999999</v>
      </c>
      <c r="P5" s="10">
        <f>KPIs!J13</f>
        <v>1.5449999999999999</v>
      </c>
      <c r="Q5" s="10">
        <f>KPIs!K13</f>
        <v>5.7220000000000004</v>
      </c>
      <c r="R5" s="10">
        <f>KPIs!L13</f>
        <v>13.964</v>
      </c>
      <c r="S5" s="10">
        <f>KPIs!M13</f>
        <v>24.162000000000003</v>
      </c>
      <c r="T5" s="10">
        <f>KPIs!N13</f>
        <v>36.131</v>
      </c>
      <c r="U5" s="10">
        <f>KPIs!O13</f>
        <v>45.411000000000001</v>
      </c>
      <c r="V5" s="10">
        <f>KPIs!P13</f>
        <v>51.143999999999998</v>
      </c>
      <c r="W5" s="10">
        <f>KPIs!Q13</f>
        <v>49.156999999999989</v>
      </c>
      <c r="X5" s="10">
        <f>KPIs!R13</f>
        <v>49.9</v>
      </c>
      <c r="Y5" s="163">
        <f>KPIs!S13</f>
        <v>69.7</v>
      </c>
      <c r="Z5" s="15">
        <v>76.596000000000004</v>
      </c>
      <c r="AA5" s="10"/>
    </row>
    <row r="6" spans="1:28" s="1" customFormat="1" x14ac:dyDescent="0.25">
      <c r="B6" s="1" t="s">
        <v>17</v>
      </c>
      <c r="C6" s="11">
        <f>SUM(C3:C5)</f>
        <v>533.73500000000001</v>
      </c>
      <c r="D6" s="11">
        <f>SUM(D3:D5)</f>
        <v>1277.481</v>
      </c>
      <c r="E6" s="11">
        <f>SUM(E3:E5)</f>
        <v>7839.3940000000002</v>
      </c>
      <c r="F6" s="11">
        <f>SUM(F3:F5)</f>
        <v>3194.2080000000001</v>
      </c>
      <c r="G6" s="14">
        <f>SUM(G3:G5)</f>
        <v>3108.3829999999998</v>
      </c>
      <c r="H6" s="11">
        <v>5810</v>
      </c>
      <c r="I6" s="11">
        <v>6080</v>
      </c>
      <c r="L6" s="11">
        <f>SUM(L3:L5)</f>
        <v>0</v>
      </c>
      <c r="M6" s="11">
        <f t="shared" ref="M6:Y6" si="0">SUM(M3:M5)</f>
        <v>0</v>
      </c>
      <c r="N6" s="11">
        <f t="shared" si="0"/>
        <v>0</v>
      </c>
      <c r="O6" s="11">
        <f t="shared" si="0"/>
        <v>0</v>
      </c>
      <c r="P6" s="11">
        <f t="shared" si="0"/>
        <v>1166.4360000000001</v>
      </c>
      <c r="Q6" s="11">
        <f t="shared" si="0"/>
        <v>808.32499999999993</v>
      </c>
      <c r="R6" s="11">
        <f t="shared" si="0"/>
        <v>590.33900000000006</v>
      </c>
      <c r="S6" s="11">
        <f t="shared" si="0"/>
        <v>629.10800000000017</v>
      </c>
      <c r="T6" s="11">
        <f t="shared" si="0"/>
        <v>772.50699999999995</v>
      </c>
      <c r="U6" s="11">
        <f t="shared" si="0"/>
        <v>707.94700000000012</v>
      </c>
      <c r="V6" s="11">
        <f t="shared" si="0"/>
        <v>674.1389999999999</v>
      </c>
      <c r="W6" s="11">
        <f t="shared" si="0"/>
        <v>953.79000000000019</v>
      </c>
      <c r="X6" s="11">
        <f t="shared" ref="X6" si="1">SUM(X3:X5)</f>
        <v>1637.5000000000002</v>
      </c>
      <c r="Y6" s="164">
        <f t="shared" si="0"/>
        <v>1449.6000000000001</v>
      </c>
      <c r="Z6" s="14">
        <f t="shared" ref="Z6" si="2">SUM(Z3:Z5)</f>
        <v>1205.193</v>
      </c>
      <c r="AA6" s="43">
        <f>AA7</f>
        <v>1230</v>
      </c>
      <c r="AB6" s="43">
        <f>AB7</f>
        <v>1330</v>
      </c>
    </row>
    <row r="7" spans="1:28" x14ac:dyDescent="0.25">
      <c r="B7" s="9" t="s">
        <v>65</v>
      </c>
      <c r="C7" s="10"/>
      <c r="D7" s="10"/>
      <c r="E7" s="10"/>
      <c r="F7" s="10"/>
      <c r="G7" s="15"/>
      <c r="H7" s="42">
        <v>5500</v>
      </c>
      <c r="I7" s="42">
        <v>5630</v>
      </c>
      <c r="L7" s="40"/>
      <c r="M7" s="40"/>
      <c r="N7" s="40"/>
      <c r="O7" s="40"/>
      <c r="P7" s="40"/>
      <c r="Q7" s="40"/>
      <c r="R7" s="40"/>
      <c r="S7" s="40"/>
      <c r="T7" s="40"/>
      <c r="U7" s="40"/>
      <c r="V7" s="40"/>
      <c r="W7" s="10"/>
      <c r="X7" s="138">
        <v>1200</v>
      </c>
      <c r="Y7" s="165">
        <v>1120</v>
      </c>
      <c r="Z7" s="137">
        <v>1120</v>
      </c>
      <c r="AA7" s="40">
        <v>1230</v>
      </c>
      <c r="AB7" s="165">
        <v>1330</v>
      </c>
    </row>
    <row r="8" spans="1:28" x14ac:dyDescent="0.25">
      <c r="B8" t="s">
        <v>196</v>
      </c>
      <c r="C8" s="10">
        <v>82.055000000000007</v>
      </c>
      <c r="D8" s="10">
        <v>135.51400000000001</v>
      </c>
      <c r="E8" s="10">
        <v>1267.924</v>
      </c>
      <c r="F8" s="10">
        <v>629.88</v>
      </c>
      <c r="G8" s="15">
        <v>420.70499999999998</v>
      </c>
      <c r="H8" s="10"/>
      <c r="I8" s="10"/>
      <c r="L8" s="10"/>
      <c r="M8" s="10"/>
      <c r="N8" s="10"/>
      <c r="O8" s="10"/>
      <c r="P8" s="10">
        <v>277.82600000000002</v>
      </c>
      <c r="Q8" s="10">
        <v>167.18700000000001</v>
      </c>
      <c r="R8" s="10">
        <v>101.876</v>
      </c>
      <c r="S8" s="10">
        <f>F8-R8-Q8-P8</f>
        <v>82.990999999999985</v>
      </c>
      <c r="T8" s="10">
        <v>96.369</v>
      </c>
      <c r="U8" s="10">
        <v>108.2</v>
      </c>
      <c r="V8" s="10">
        <v>90.576999999999998</v>
      </c>
      <c r="W8" s="10">
        <f>G8-V8-U8-T8</f>
        <v>125.559</v>
      </c>
      <c r="X8" s="10">
        <v>217.40700000000001</v>
      </c>
      <c r="Y8" s="163">
        <v>191.477</v>
      </c>
      <c r="Z8" s="15">
        <v>171.78100000000001</v>
      </c>
      <c r="AA8" s="10"/>
    </row>
    <row r="9" spans="1:28" x14ac:dyDescent="0.25">
      <c r="B9" t="s">
        <v>197</v>
      </c>
      <c r="C9" s="10">
        <v>185.04400000000001</v>
      </c>
      <c r="D9" s="10">
        <v>271.73200000000003</v>
      </c>
      <c r="E9" s="10">
        <v>1291.5609999999999</v>
      </c>
      <c r="F9" s="10">
        <v>2326.3539999999998</v>
      </c>
      <c r="G9" s="15">
        <v>1324.5409999999999</v>
      </c>
      <c r="H9" s="40"/>
      <c r="I9" s="40"/>
      <c r="L9" s="10"/>
      <c r="M9" s="10"/>
      <c r="N9" s="10"/>
      <c r="O9" s="10"/>
      <c r="P9" s="10">
        <v>570.66399999999999</v>
      </c>
      <c r="Q9" s="10">
        <v>609.24900000000002</v>
      </c>
      <c r="R9" s="10">
        <v>556.33799999999997</v>
      </c>
      <c r="S9" s="10">
        <f t="shared" ref="S9:S14" si="3">F9-R9-Q9-P9</f>
        <v>590.10299999999984</v>
      </c>
      <c r="T9" s="10">
        <v>358.03100000000001</v>
      </c>
      <c r="U9" s="10">
        <v>320.66699999999997</v>
      </c>
      <c r="V9" s="10">
        <v>322.75599999999997</v>
      </c>
      <c r="W9" s="10">
        <f t="shared" ref="W9:W14" si="4">G9-V9-U9-T9</f>
        <v>323.08699999999993</v>
      </c>
      <c r="X9" s="10">
        <v>357.863</v>
      </c>
      <c r="Y9" s="163">
        <v>364.25799999999998</v>
      </c>
      <c r="Z9" s="15">
        <v>377.44</v>
      </c>
      <c r="AA9" s="10"/>
    </row>
    <row r="10" spans="1:28" x14ac:dyDescent="0.25">
      <c r="B10" t="s">
        <v>198</v>
      </c>
      <c r="C10" s="10">
        <v>24.15</v>
      </c>
      <c r="D10" s="10">
        <v>56.781999999999996</v>
      </c>
      <c r="E10" s="10">
        <v>663.68899999999996</v>
      </c>
      <c r="F10" s="10">
        <v>510.089</v>
      </c>
      <c r="G10" s="15">
        <v>332.31200000000001</v>
      </c>
      <c r="H10" s="40"/>
      <c r="I10" s="40"/>
      <c r="L10" s="10"/>
      <c r="M10" s="10"/>
      <c r="N10" s="10"/>
      <c r="O10" s="10"/>
      <c r="P10" s="10">
        <v>200.20400000000001</v>
      </c>
      <c r="Q10" s="10">
        <v>140.89400000000001</v>
      </c>
      <c r="R10" s="10">
        <v>75.888000000000005</v>
      </c>
      <c r="S10" s="10">
        <f t="shared" si="3"/>
        <v>93.103000000000009</v>
      </c>
      <c r="T10" s="10">
        <v>63.975999999999999</v>
      </c>
      <c r="U10" s="10">
        <v>83.852999999999994</v>
      </c>
      <c r="V10" s="10">
        <v>78.177999999999997</v>
      </c>
      <c r="W10" s="10">
        <f t="shared" si="4"/>
        <v>106.30500000000001</v>
      </c>
      <c r="X10" s="10">
        <v>98.584999999999994</v>
      </c>
      <c r="Y10" s="163">
        <v>165.262</v>
      </c>
      <c r="Z10" s="15">
        <v>164.77</v>
      </c>
      <c r="AA10" s="10"/>
    </row>
    <row r="11" spans="1:28" x14ac:dyDescent="0.25">
      <c r="B11" t="s">
        <v>134</v>
      </c>
      <c r="C11" s="10">
        <v>231.929</v>
      </c>
      <c r="D11" s="10">
        <v>279.88</v>
      </c>
      <c r="E11" s="10">
        <v>909.39200000000005</v>
      </c>
      <c r="F11" s="10">
        <v>1600.586</v>
      </c>
      <c r="G11" s="15">
        <v>1041.308</v>
      </c>
      <c r="H11" s="10"/>
      <c r="I11" s="10"/>
      <c r="L11" s="10"/>
      <c r="M11" s="10"/>
      <c r="N11" s="10"/>
      <c r="O11" s="10"/>
      <c r="P11" s="10">
        <v>413.57799999999997</v>
      </c>
      <c r="Q11" s="10">
        <v>470.16899999999998</v>
      </c>
      <c r="R11" s="10">
        <v>339.15699999999998</v>
      </c>
      <c r="S11" s="10">
        <f t="shared" si="3"/>
        <v>377.68200000000013</v>
      </c>
      <c r="T11" s="10">
        <v>248.761</v>
      </c>
      <c r="U11" s="10">
        <v>258.988</v>
      </c>
      <c r="V11" s="10">
        <v>252.63</v>
      </c>
      <c r="W11" s="10">
        <f t="shared" si="4"/>
        <v>280.92900000000009</v>
      </c>
      <c r="X11" s="10">
        <v>287.23599999999999</v>
      </c>
      <c r="Y11" s="163">
        <v>320.11500000000001</v>
      </c>
      <c r="Z11" s="15">
        <v>330.387</v>
      </c>
      <c r="AA11" s="10"/>
    </row>
    <row r="12" spans="1:28" x14ac:dyDescent="0.25">
      <c r="B12" t="s">
        <v>199</v>
      </c>
      <c r="C12" s="10"/>
      <c r="D12" s="10"/>
      <c r="E12" s="10">
        <v>153.16</v>
      </c>
      <c r="F12" s="10">
        <v>722.21100000000001</v>
      </c>
      <c r="G12" s="15">
        <v>-34.674999999999997</v>
      </c>
      <c r="H12" s="10"/>
      <c r="I12" s="10"/>
      <c r="L12" s="10"/>
      <c r="M12" s="10"/>
      <c r="N12" s="10"/>
      <c r="O12" s="10"/>
      <c r="P12" s="10"/>
      <c r="Q12" s="10"/>
      <c r="R12" s="10">
        <v>12.15</v>
      </c>
      <c r="S12" s="10">
        <f>F12-R12-Q12-P12</f>
        <v>710.06100000000004</v>
      </c>
      <c r="T12" s="10">
        <v>0</v>
      </c>
      <c r="U12" s="10"/>
      <c r="V12" s="10">
        <v>7.18</v>
      </c>
      <c r="W12" s="10">
        <f t="shared" si="4"/>
        <v>-41.854999999999997</v>
      </c>
      <c r="X12" s="10">
        <v>-86.358000000000004</v>
      </c>
      <c r="Y12" s="163">
        <v>31.015999999999998</v>
      </c>
      <c r="Z12" s="15">
        <v>-0.14199999999999999</v>
      </c>
      <c r="AA12" s="10"/>
    </row>
    <row r="13" spans="1:28" x14ac:dyDescent="0.25">
      <c r="B13" t="s">
        <v>200</v>
      </c>
      <c r="C13" s="10">
        <v>10.14</v>
      </c>
      <c r="D13" s="10"/>
      <c r="E13" s="10"/>
      <c r="F13" s="10">
        <v>40.703000000000003</v>
      </c>
      <c r="G13" s="15">
        <v>142.59399999999999</v>
      </c>
      <c r="H13" s="10"/>
      <c r="I13" s="10"/>
      <c r="L13" s="10"/>
      <c r="M13" s="10"/>
      <c r="N13" s="10"/>
      <c r="O13" s="10"/>
      <c r="P13" s="10"/>
      <c r="Q13" s="10">
        <v>42.453000000000003</v>
      </c>
      <c r="R13" s="10">
        <v>-1.232</v>
      </c>
      <c r="S13" s="10">
        <f t="shared" si="3"/>
        <v>-0.51800000000000068</v>
      </c>
      <c r="T13" s="10">
        <v>144.489</v>
      </c>
      <c r="U13" s="10">
        <v>-1.0349999999999999</v>
      </c>
      <c r="V13" s="10">
        <v>-0.86</v>
      </c>
      <c r="W13" s="10">
        <f t="shared" si="4"/>
        <v>0</v>
      </c>
      <c r="X13" s="10"/>
      <c r="Y13" s="163">
        <v>0</v>
      </c>
      <c r="Z13" s="15"/>
      <c r="AA13" s="10"/>
    </row>
    <row r="14" spans="1:28" x14ac:dyDescent="0.25">
      <c r="B14" t="s">
        <v>25</v>
      </c>
      <c r="C14" s="10">
        <v>46.2</v>
      </c>
      <c r="D14" s="10">
        <v>124.66200000000001</v>
      </c>
      <c r="E14" s="10">
        <v>477.14800000000002</v>
      </c>
      <c r="F14" s="10">
        <v>74.593000000000004</v>
      </c>
      <c r="G14" s="15">
        <v>43.26</v>
      </c>
      <c r="H14" s="40"/>
      <c r="I14" s="40"/>
      <c r="L14" s="10"/>
      <c r="M14" s="10"/>
      <c r="N14" s="10"/>
      <c r="O14" s="10"/>
      <c r="P14" s="10">
        <v>258.62700000000001</v>
      </c>
      <c r="Q14" s="10">
        <v>422.762</v>
      </c>
      <c r="R14" s="10">
        <v>62.646000000000001</v>
      </c>
      <c r="S14" s="10">
        <f t="shared" si="3"/>
        <v>-669.44200000000001</v>
      </c>
      <c r="T14" s="10">
        <v>-15.222</v>
      </c>
      <c r="U14" s="10">
        <v>10.813000000000001</v>
      </c>
      <c r="V14" s="10">
        <v>3.512</v>
      </c>
      <c r="W14" s="10">
        <f t="shared" si="4"/>
        <v>44.156999999999996</v>
      </c>
      <c r="X14" s="10">
        <v>2.3759999999999999</v>
      </c>
      <c r="Y14" s="163">
        <v>34.383000000000003</v>
      </c>
      <c r="Z14" s="15">
        <v>-8.5559999999999992</v>
      </c>
      <c r="AA14" s="10"/>
    </row>
    <row r="15" spans="1:28" s="1" customFormat="1" x14ac:dyDescent="0.25">
      <c r="B15" s="1" t="s">
        <v>22</v>
      </c>
      <c r="C15" s="11">
        <f t="shared" ref="C15:I15" si="5">C6-SUM(C8:C14)</f>
        <v>-45.783000000000015</v>
      </c>
      <c r="D15" s="11">
        <f t="shared" si="5"/>
        <v>408.91099999999994</v>
      </c>
      <c r="E15" s="11">
        <f t="shared" si="5"/>
        <v>3076.5200000000004</v>
      </c>
      <c r="F15" s="11">
        <f t="shared" si="5"/>
        <v>-2710.2080000000001</v>
      </c>
      <c r="G15" s="14">
        <f t="shared" si="5"/>
        <v>-161.66200000000026</v>
      </c>
      <c r="H15" s="11">
        <f t="shared" si="5"/>
        <v>5810</v>
      </c>
      <c r="I15" s="11">
        <f t="shared" si="5"/>
        <v>6080</v>
      </c>
      <c r="J15" s="11"/>
      <c r="K15" s="11"/>
      <c r="L15" s="11">
        <f t="shared" ref="L15:AB15" si="6">L6-SUM(L8:L14)</f>
        <v>0</v>
      </c>
      <c r="M15" s="11">
        <f t="shared" si="6"/>
        <v>0</v>
      </c>
      <c r="N15" s="11">
        <f t="shared" si="6"/>
        <v>0</v>
      </c>
      <c r="O15" s="11">
        <f t="shared" si="6"/>
        <v>0</v>
      </c>
      <c r="P15" s="11">
        <f t="shared" si="6"/>
        <v>-554.46299999999974</v>
      </c>
      <c r="Q15" s="11">
        <f t="shared" si="6"/>
        <v>-1044.3890000000001</v>
      </c>
      <c r="R15" s="11">
        <f t="shared" si="6"/>
        <v>-556.48400000000004</v>
      </c>
      <c r="S15" s="11">
        <f t="shared" si="6"/>
        <v>-554.87199999999984</v>
      </c>
      <c r="T15" s="11">
        <f t="shared" si="6"/>
        <v>-123.89700000000005</v>
      </c>
      <c r="U15" s="11">
        <f t="shared" si="6"/>
        <v>-73.53899999999976</v>
      </c>
      <c r="V15" s="11">
        <f t="shared" si="6"/>
        <v>-79.833999999999946</v>
      </c>
      <c r="W15" s="11">
        <f t="shared" si="6"/>
        <v>115.60800000000006</v>
      </c>
      <c r="X15" s="11">
        <f t="shared" ref="X15" si="7">X6-SUM(X8:X14)</f>
        <v>760.3910000000003</v>
      </c>
      <c r="Y15" s="164">
        <f t="shared" si="6"/>
        <v>343.08899999999994</v>
      </c>
      <c r="Z15" s="14">
        <f>Z6-SUM(Z8:Z14)</f>
        <v>169.51300000000015</v>
      </c>
      <c r="AA15" s="11">
        <f t="shared" si="6"/>
        <v>1230</v>
      </c>
      <c r="AB15" s="11">
        <f t="shared" si="6"/>
        <v>1330</v>
      </c>
    </row>
    <row r="16" spans="1:28" x14ac:dyDescent="0.25">
      <c r="B16" t="s">
        <v>201</v>
      </c>
      <c r="C16" s="10"/>
      <c r="D16" s="10"/>
      <c r="E16" s="10">
        <v>29.16</v>
      </c>
      <c r="F16" s="10">
        <v>88.900999999999996</v>
      </c>
      <c r="G16" s="15">
        <v>82.766000000000005</v>
      </c>
      <c r="H16" s="40"/>
      <c r="I16" s="40"/>
      <c r="L16" s="10"/>
      <c r="M16" s="10"/>
      <c r="N16" s="10"/>
      <c r="O16" s="10"/>
      <c r="P16" s="10">
        <v>22.138000000000002</v>
      </c>
      <c r="Q16" s="10">
        <v>23.655999999999999</v>
      </c>
      <c r="R16" s="10">
        <v>21.507000000000001</v>
      </c>
      <c r="S16" s="10">
        <f t="shared" ref="S16:S17" si="8">F16-R16-Q16-P16</f>
        <v>21.599999999999991</v>
      </c>
      <c r="T16" s="10">
        <v>21.536000000000001</v>
      </c>
      <c r="U16" s="10">
        <v>21.672000000000001</v>
      </c>
      <c r="V16" s="10">
        <v>20.821000000000002</v>
      </c>
      <c r="W16" s="10">
        <f t="shared" ref="W16:W17" si="9">G16-V16-U16-T16</f>
        <v>18.737000000000009</v>
      </c>
      <c r="X16" s="10">
        <v>19.071000000000002</v>
      </c>
      <c r="Y16" s="163">
        <v>20.507000000000001</v>
      </c>
      <c r="Z16" s="15">
        <v>20.53</v>
      </c>
      <c r="AA16" s="10"/>
    </row>
    <row r="17" spans="2:28" x14ac:dyDescent="0.25">
      <c r="B17" t="s">
        <v>25</v>
      </c>
      <c r="C17" s="10">
        <v>-0.36699999999999999</v>
      </c>
      <c r="D17" s="10">
        <v>-0.248</v>
      </c>
      <c r="E17" s="10">
        <v>20.463000000000001</v>
      </c>
      <c r="F17" s="10">
        <v>265.47300000000001</v>
      </c>
      <c r="G17" s="15">
        <v>-167.583</v>
      </c>
      <c r="H17" s="40"/>
      <c r="I17" s="40"/>
      <c r="L17" s="10"/>
      <c r="M17" s="10"/>
      <c r="N17" s="10"/>
      <c r="O17" s="10"/>
      <c r="P17" s="10">
        <v>32.844000000000001</v>
      </c>
      <c r="Q17" s="10">
        <v>172.524</v>
      </c>
      <c r="R17" s="10">
        <v>65.698999999999998</v>
      </c>
      <c r="S17" s="10">
        <f t="shared" si="8"/>
        <v>-5.5940000000000012</v>
      </c>
      <c r="T17" s="10">
        <v>20.265000000000001</v>
      </c>
      <c r="U17" s="10">
        <v>-16.564</v>
      </c>
      <c r="V17" s="10">
        <v>-135.30699999999999</v>
      </c>
      <c r="W17" s="10">
        <f t="shared" si="9"/>
        <v>-35.977000000000011</v>
      </c>
      <c r="X17" s="10">
        <f>-650.429-45.605</f>
        <v>-696.03399999999999</v>
      </c>
      <c r="Y17" s="163">
        <f>319.02+63.827</f>
        <v>382.84699999999998</v>
      </c>
      <c r="Z17" s="15">
        <f>120.507-40.105</f>
        <v>80.402000000000015</v>
      </c>
      <c r="AA17" s="10"/>
    </row>
    <row r="18" spans="2:28" s="1" customFormat="1" x14ac:dyDescent="0.25">
      <c r="B18" s="1" t="s">
        <v>19</v>
      </c>
      <c r="C18" s="11">
        <f t="shared" ref="C18:I18" si="10">C15-SUM(C16:C17)</f>
        <v>-45.416000000000018</v>
      </c>
      <c r="D18" s="11">
        <f t="shared" si="10"/>
        <v>409.15899999999993</v>
      </c>
      <c r="E18" s="11">
        <f t="shared" si="10"/>
        <v>3026.8970000000004</v>
      </c>
      <c r="F18" s="11">
        <f t="shared" si="10"/>
        <v>-3064.5820000000003</v>
      </c>
      <c r="G18" s="14">
        <f t="shared" si="10"/>
        <v>-76.845000000000269</v>
      </c>
      <c r="H18" s="11">
        <f t="shared" si="10"/>
        <v>5810</v>
      </c>
      <c r="I18" s="11">
        <f t="shared" si="10"/>
        <v>6080</v>
      </c>
      <c r="L18" s="11">
        <f>L15-SUM(L16:L17)</f>
        <v>0</v>
      </c>
      <c r="M18" s="11">
        <f t="shared" ref="M18:AB18" si="11">M15-SUM(M16:M17)</f>
        <v>0</v>
      </c>
      <c r="N18" s="11">
        <f t="shared" si="11"/>
        <v>0</v>
      </c>
      <c r="O18" s="11">
        <f t="shared" si="11"/>
        <v>0</v>
      </c>
      <c r="P18" s="11">
        <f t="shared" si="11"/>
        <v>-609.44499999999971</v>
      </c>
      <c r="Q18" s="11">
        <f t="shared" si="11"/>
        <v>-1240.5690000000002</v>
      </c>
      <c r="R18" s="11">
        <f t="shared" si="11"/>
        <v>-643.69000000000005</v>
      </c>
      <c r="S18" s="11">
        <f t="shared" si="11"/>
        <v>-570.87799999999982</v>
      </c>
      <c r="T18" s="11">
        <f t="shared" si="11"/>
        <v>-165.69800000000004</v>
      </c>
      <c r="U18" s="11">
        <f t="shared" si="11"/>
        <v>-78.646999999999764</v>
      </c>
      <c r="V18" s="11">
        <f t="shared" si="11"/>
        <v>34.652000000000044</v>
      </c>
      <c r="W18" s="11">
        <f t="shared" si="11"/>
        <v>132.84800000000007</v>
      </c>
      <c r="X18" s="11">
        <f t="shared" ref="X18" si="12">X15-SUM(X16:X17)</f>
        <v>1437.3540000000003</v>
      </c>
      <c r="Y18" s="164">
        <f t="shared" si="11"/>
        <v>-60.265000000000043</v>
      </c>
      <c r="Z18" s="14">
        <f t="shared" ref="Z18" si="13">Z15-SUM(Z16:Z17)</f>
        <v>68.581000000000131</v>
      </c>
      <c r="AA18" s="11">
        <f t="shared" si="11"/>
        <v>1230</v>
      </c>
      <c r="AB18" s="11">
        <f t="shared" si="11"/>
        <v>1330</v>
      </c>
    </row>
    <row r="19" spans="2:28" x14ac:dyDescent="0.25">
      <c r="B19" t="s">
        <v>20</v>
      </c>
      <c r="C19" s="10">
        <v>-15.029</v>
      </c>
      <c r="D19" s="10">
        <v>86.882000000000005</v>
      </c>
      <c r="E19" s="10">
        <v>-597.173</v>
      </c>
      <c r="F19" s="10">
        <v>-439.63299999999998</v>
      </c>
      <c r="G19" s="15">
        <v>-171.71600000000001</v>
      </c>
      <c r="H19" s="40"/>
      <c r="I19" s="40"/>
      <c r="L19" s="10"/>
      <c r="M19" s="10"/>
      <c r="N19" s="10"/>
      <c r="O19" s="10"/>
      <c r="P19" s="10">
        <v>-179.786</v>
      </c>
      <c r="Q19" s="10">
        <v>-146.91499999999999</v>
      </c>
      <c r="R19" s="10">
        <v>-99.055000000000007</v>
      </c>
      <c r="S19" s="10">
        <f>F19-R19-Q19-P19</f>
        <v>-13.876999999999981</v>
      </c>
      <c r="T19" s="10">
        <v>-86.78</v>
      </c>
      <c r="U19" s="10">
        <v>18.722000000000001</v>
      </c>
      <c r="V19" s="10">
        <v>36.926000000000002</v>
      </c>
      <c r="W19" s="10">
        <f>G19-V19-U19-T19</f>
        <v>-140.584</v>
      </c>
      <c r="X19" s="10">
        <v>261.17899999999997</v>
      </c>
      <c r="Y19" s="163">
        <v>-96.387</v>
      </c>
      <c r="Z19" s="15">
        <v>-6.9139999999999997</v>
      </c>
      <c r="AA19" s="10"/>
    </row>
    <row r="20" spans="2:28" s="1" customFormat="1" x14ac:dyDescent="0.25">
      <c r="B20" s="1" t="s">
        <v>21</v>
      </c>
      <c r="C20" s="11">
        <f>C18-SUM(C19:C19)</f>
        <v>-30.387000000000018</v>
      </c>
      <c r="D20" s="11">
        <f>D18-SUM(D19:D19)</f>
        <v>322.27699999999993</v>
      </c>
      <c r="E20" s="11">
        <f>E18-SUM(E19:E19)</f>
        <v>3624.0700000000006</v>
      </c>
      <c r="F20" s="11">
        <f>F18-SUM(F19:F19)</f>
        <v>-2624.9490000000005</v>
      </c>
      <c r="G20" s="14">
        <f>G18-SUM(G19:G19)</f>
        <v>94.870999999999739</v>
      </c>
      <c r="H20" s="57">
        <f>H22*H21</f>
        <v>1325.8799999999999</v>
      </c>
      <c r="I20" s="57">
        <f>I22*I21</f>
        <v>906.78</v>
      </c>
      <c r="L20" s="11">
        <f t="shared" ref="L20:AB20" si="14">L18-SUM(L19:L19)</f>
        <v>0</v>
      </c>
      <c r="M20" s="11">
        <f t="shared" si="14"/>
        <v>0</v>
      </c>
      <c r="N20" s="11">
        <f t="shared" si="14"/>
        <v>0</v>
      </c>
      <c r="O20" s="11">
        <f t="shared" si="14"/>
        <v>0</v>
      </c>
      <c r="P20" s="11">
        <f t="shared" si="14"/>
        <v>-429.65899999999971</v>
      </c>
      <c r="Q20" s="11">
        <f t="shared" si="14"/>
        <v>-1093.6540000000002</v>
      </c>
      <c r="R20" s="11">
        <f t="shared" si="14"/>
        <v>-544.63499999999999</v>
      </c>
      <c r="S20" s="11">
        <f t="shared" si="14"/>
        <v>-557.00099999999986</v>
      </c>
      <c r="T20" s="11">
        <f t="shared" si="14"/>
        <v>-78.918000000000035</v>
      </c>
      <c r="U20" s="11">
        <f t="shared" si="14"/>
        <v>-97.368999999999772</v>
      </c>
      <c r="V20" s="11">
        <f t="shared" si="14"/>
        <v>-2.2739999999999583</v>
      </c>
      <c r="W20" s="11">
        <f t="shared" si="14"/>
        <v>273.43200000000007</v>
      </c>
      <c r="X20" s="11">
        <f t="shared" ref="X20" si="15">X18-SUM(X19:X19)</f>
        <v>1176.1750000000002</v>
      </c>
      <c r="Y20" s="164">
        <f t="shared" si="14"/>
        <v>36.121999999999957</v>
      </c>
      <c r="Z20" s="14">
        <f t="shared" ref="Z20" si="16">Z18-SUM(Z19:Z19)</f>
        <v>75.495000000000132</v>
      </c>
      <c r="AA20" s="11">
        <f t="shared" si="14"/>
        <v>1230</v>
      </c>
      <c r="AB20" s="11">
        <f t="shared" si="14"/>
        <v>1330</v>
      </c>
    </row>
    <row r="21" spans="2:28" x14ac:dyDescent="0.25">
      <c r="B21" t="s">
        <v>263</v>
      </c>
      <c r="C21" s="10">
        <v>61.317</v>
      </c>
      <c r="D21" s="10">
        <v>91.209000000000003</v>
      </c>
      <c r="E21" s="10">
        <v>219.965</v>
      </c>
      <c r="F21" s="10">
        <v>222.33799999999999</v>
      </c>
      <c r="G21" s="15">
        <v>254.39099999999999</v>
      </c>
      <c r="H21" s="40">
        <v>254</v>
      </c>
      <c r="I21" s="40">
        <v>254</v>
      </c>
      <c r="L21" s="10"/>
      <c r="M21" s="10"/>
      <c r="N21" s="10"/>
      <c r="O21" s="10"/>
      <c r="P21" s="10">
        <v>217.47200000000001</v>
      </c>
      <c r="Q21" s="10">
        <v>220.988</v>
      </c>
      <c r="R21" s="10">
        <v>223.916</v>
      </c>
      <c r="S21" s="10">
        <v>223.916</v>
      </c>
      <c r="T21" s="10">
        <v>231.489</v>
      </c>
      <c r="U21" s="10">
        <v>234.64099999999999</v>
      </c>
      <c r="V21" s="10">
        <v>237.27</v>
      </c>
      <c r="W21" s="10">
        <v>237.27</v>
      </c>
      <c r="X21" s="10">
        <v>242.79300000000001</v>
      </c>
      <c r="Y21" s="163">
        <v>266.83100000000002</v>
      </c>
      <c r="Z21" s="15">
        <v>267.44</v>
      </c>
      <c r="AA21" s="10"/>
    </row>
    <row r="22" spans="2:28" s="1" customFormat="1" x14ac:dyDescent="0.25">
      <c r="B22" s="1" t="s">
        <v>264</v>
      </c>
      <c r="C22" s="2">
        <f>C20/C21</f>
        <v>-0.49557219042027528</v>
      </c>
      <c r="D22" s="2">
        <f>D20/D21</f>
        <v>3.533390345251016</v>
      </c>
      <c r="E22" s="2">
        <f>E20/E21</f>
        <v>16.475666583320077</v>
      </c>
      <c r="F22" s="2">
        <f>F20/F21</f>
        <v>-11.806119511734389</v>
      </c>
      <c r="G22" s="35">
        <f>G20/G21</f>
        <v>0.37293379089668954</v>
      </c>
      <c r="H22" s="54">
        <v>5.22</v>
      </c>
      <c r="I22" s="55">
        <v>3.57</v>
      </c>
      <c r="L22" s="2"/>
      <c r="M22" s="2"/>
      <c r="N22" s="2"/>
      <c r="O22" s="2"/>
      <c r="P22" s="2">
        <f t="shared" ref="P22:T22" si="17">P20/P21</f>
        <v>-1.9756980208946424</v>
      </c>
      <c r="Q22" s="2">
        <f t="shared" si="17"/>
        <v>-4.9489293536300627</v>
      </c>
      <c r="R22" s="2">
        <f t="shared" si="17"/>
        <v>-2.4323183693885206</v>
      </c>
      <c r="S22" s="2">
        <f t="shared" si="17"/>
        <v>-2.4875444363064716</v>
      </c>
      <c r="T22" s="2">
        <f t="shared" si="17"/>
        <v>-0.34091468709096345</v>
      </c>
      <c r="U22" s="2">
        <f>U20/U21</f>
        <v>-0.41497010326413447</v>
      </c>
      <c r="V22" s="2">
        <f>V20/V21</f>
        <v>-9.5840182071056518E-3</v>
      </c>
      <c r="W22" s="2">
        <f>W20/W21</f>
        <v>1.1524086483752689</v>
      </c>
      <c r="X22" s="2">
        <f>X20/X21</f>
        <v>4.8443530085299003</v>
      </c>
      <c r="Y22" s="166">
        <f>Y20/Y21</f>
        <v>0.13537407572583379</v>
      </c>
      <c r="Z22" s="35">
        <f>Z20/Z21</f>
        <v>0.28228761591385032</v>
      </c>
      <c r="AA22" s="2"/>
    </row>
    <row r="23" spans="2:28" s="1" customFormat="1" x14ac:dyDescent="0.25">
      <c r="B23" s="9" t="s">
        <v>64</v>
      </c>
      <c r="C23" s="2"/>
      <c r="D23" s="2"/>
      <c r="E23" s="2"/>
      <c r="F23" s="2"/>
      <c r="G23" s="35"/>
      <c r="H23" s="44"/>
      <c r="I23" s="45"/>
      <c r="L23" s="50"/>
      <c r="M23" s="50"/>
      <c r="N23" s="50"/>
      <c r="O23" s="50"/>
      <c r="P23" s="50"/>
      <c r="Q23" s="50"/>
      <c r="R23" s="50"/>
      <c r="S23" s="50"/>
      <c r="T23" s="50"/>
      <c r="U23" s="50"/>
      <c r="V23" s="50"/>
      <c r="W23" s="49"/>
      <c r="X23" s="139">
        <v>1.1499999999999999</v>
      </c>
      <c r="Y23" s="167">
        <v>0.53</v>
      </c>
      <c r="Z23" s="140">
        <v>0.53</v>
      </c>
      <c r="AA23" s="50">
        <v>0.46</v>
      </c>
      <c r="AB23" s="50">
        <v>0.65</v>
      </c>
    </row>
    <row r="24" spans="2:28" s="1" customFormat="1" x14ac:dyDescent="0.25">
      <c r="B24" t="s">
        <v>30</v>
      </c>
      <c r="C24" s="3">
        <f>1-C8/C6</f>
        <v>0.84626265843536586</v>
      </c>
      <c r="D24" s="3">
        <f>1-D8/D6</f>
        <v>0.89392092719970007</v>
      </c>
      <c r="E24" s="3">
        <f>1-(E8+E9)/E6</f>
        <v>0.67350984017387061</v>
      </c>
      <c r="F24" s="3">
        <f>1-(F8+F9)/F6</f>
        <v>7.4501723118845176E-2</v>
      </c>
      <c r="G24" s="6">
        <f>1-(G8+G9)/G6</f>
        <v>0.43853572741840374</v>
      </c>
      <c r="H24" s="46"/>
      <c r="I24" s="46"/>
      <c r="L24" s="3" t="e">
        <f>1-(L8+L9)/L6</f>
        <v>#DIV/0!</v>
      </c>
      <c r="M24" s="3" t="e">
        <f t="shared" ref="M24:W24" si="18">1-(M8+M9)/M6</f>
        <v>#DIV/0!</v>
      </c>
      <c r="N24" s="3" t="e">
        <f t="shared" si="18"/>
        <v>#DIV/0!</v>
      </c>
      <c r="O24" s="3" t="e">
        <f t="shared" si="18"/>
        <v>#DIV/0!</v>
      </c>
      <c r="P24" s="3">
        <f t="shared" si="18"/>
        <v>0.27257903562647257</v>
      </c>
      <c r="Q24" s="3">
        <f t="shared" si="18"/>
        <v>3.9450715986762641E-2</v>
      </c>
      <c r="R24" s="3">
        <f>1-(R8+R9)/R6</f>
        <v>-0.11497631022175381</v>
      </c>
      <c r="S24" s="3">
        <f t="shared" si="18"/>
        <v>-6.9918042689013138E-2</v>
      </c>
      <c r="T24" s="3">
        <f t="shared" si="18"/>
        <v>0.41178526537623605</v>
      </c>
      <c r="U24" s="3">
        <f t="shared" si="18"/>
        <v>0.3942103010536101</v>
      </c>
      <c r="V24" s="3">
        <f t="shared" si="18"/>
        <v>0.38687273692814084</v>
      </c>
      <c r="W24" s="39">
        <f t="shared" si="18"/>
        <v>0.52961763071535684</v>
      </c>
      <c r="X24" s="39">
        <f>1-(X8+X9)/X6</f>
        <v>0.64869007633587794</v>
      </c>
      <c r="Y24" s="39">
        <f t="shared" ref="Y24:AA24" si="19">1-(Y8+Y9)/Y6</f>
        <v>0.61662872516556289</v>
      </c>
      <c r="Z24" s="6">
        <f t="shared" ref="Z24" si="20">1-(Z8+Z9)/Z6</f>
        <v>0.54428792732782216</v>
      </c>
      <c r="AA24" s="3">
        <f t="shared" si="19"/>
        <v>1</v>
      </c>
      <c r="AB24" s="3">
        <f t="shared" ref="AB24" si="21">1-(AB8+AB9)/AB6</f>
        <v>1</v>
      </c>
    </row>
    <row r="25" spans="2:28" x14ac:dyDescent="0.25">
      <c r="B25" t="s">
        <v>31</v>
      </c>
      <c r="C25" s="4">
        <f>C20/C6</f>
        <v>-5.6932747524520627E-2</v>
      </c>
      <c r="D25" s="4">
        <f>D20/D6</f>
        <v>0.25227537630696656</v>
      </c>
      <c r="E25" s="4">
        <f>E20/E6</f>
        <v>0.46228955962667528</v>
      </c>
      <c r="F25" s="4">
        <f>F20/F6</f>
        <v>-0.82178399152465975</v>
      </c>
      <c r="G25" s="7">
        <f>G20/G6</f>
        <v>3.0521013658870142E-2</v>
      </c>
      <c r="H25" s="47">
        <f>H20/H7</f>
        <v>0.2410690909090909</v>
      </c>
      <c r="I25" s="47">
        <f>I20/I7</f>
        <v>0.16106216696269982</v>
      </c>
      <c r="L25" s="4" t="e">
        <f t="shared" ref="L25:W25" si="22">L20/L6</f>
        <v>#DIV/0!</v>
      </c>
      <c r="M25" s="4" t="e">
        <f t="shared" si="22"/>
        <v>#DIV/0!</v>
      </c>
      <c r="N25" s="4" t="e">
        <f t="shared" si="22"/>
        <v>#DIV/0!</v>
      </c>
      <c r="O25" s="4" t="e">
        <f t="shared" si="22"/>
        <v>#DIV/0!</v>
      </c>
      <c r="P25" s="4">
        <f t="shared" si="22"/>
        <v>-0.3683519713040404</v>
      </c>
      <c r="Q25" s="4">
        <f t="shared" si="22"/>
        <v>-1.3529879689481339</v>
      </c>
      <c r="R25" s="4">
        <f t="shared" si="22"/>
        <v>-0.92258007687108579</v>
      </c>
      <c r="S25" s="4">
        <f t="shared" si="22"/>
        <v>-0.88538216013784554</v>
      </c>
      <c r="T25" s="4">
        <f t="shared" si="22"/>
        <v>-0.1021582975947144</v>
      </c>
      <c r="U25" s="4">
        <f t="shared" si="22"/>
        <v>-0.13753713201694442</v>
      </c>
      <c r="V25" s="4">
        <f t="shared" si="22"/>
        <v>-3.3731915821513941E-3</v>
      </c>
      <c r="W25" s="4">
        <f t="shared" si="22"/>
        <v>0.28667945774227033</v>
      </c>
      <c r="X25" s="4">
        <f>X20/X6</f>
        <v>0.71827480916030539</v>
      </c>
      <c r="Y25" s="168">
        <f t="shared" ref="Y25:AA25" si="23">Y20/Y6</f>
        <v>2.4918598233995552E-2</v>
      </c>
      <c r="Z25" s="7">
        <f t="shared" ref="Z25" si="24">Z20/Z6</f>
        <v>6.2641419258160427E-2</v>
      </c>
      <c r="AA25" s="4">
        <f t="shared" si="23"/>
        <v>1</v>
      </c>
      <c r="AB25" s="4">
        <f t="shared" ref="AB25" si="25">AB20/AB6</f>
        <v>1</v>
      </c>
    </row>
    <row r="26" spans="2:28" x14ac:dyDescent="0.25">
      <c r="B26" t="s">
        <v>32</v>
      </c>
      <c r="C26" s="3"/>
      <c r="D26" s="3">
        <f>D6/C6-1</f>
        <v>1.3934742896755878</v>
      </c>
      <c r="E26" s="3">
        <f>E6/D6-1</f>
        <v>5.1366032058402435</v>
      </c>
      <c r="F26" s="39">
        <f>F6/E6-1</f>
        <v>-0.59254401551956692</v>
      </c>
      <c r="G26" s="6">
        <f>G6/F6-1</f>
        <v>-2.686894529097672E-2</v>
      </c>
      <c r="H26" s="48">
        <f>H7/G6-1</f>
        <v>0.76940872472922428</v>
      </c>
      <c r="I26" s="48">
        <f>I7/H7-1</f>
        <v>2.3636363636363678E-2</v>
      </c>
      <c r="L26" s="4"/>
      <c r="M26" s="4"/>
      <c r="N26" s="4"/>
      <c r="O26" s="4"/>
      <c r="P26" s="4" t="e">
        <f t="shared" ref="P26:X26" si="26">P6/L6-1</f>
        <v>#DIV/0!</v>
      </c>
      <c r="Q26" s="4" t="e">
        <f t="shared" si="26"/>
        <v>#DIV/0!</v>
      </c>
      <c r="R26" s="4" t="e">
        <f t="shared" si="26"/>
        <v>#DIV/0!</v>
      </c>
      <c r="S26" s="4" t="e">
        <f t="shared" si="26"/>
        <v>#DIV/0!</v>
      </c>
      <c r="T26" s="4">
        <f t="shared" si="26"/>
        <v>-0.33772020067967734</v>
      </c>
      <c r="U26" s="4">
        <f t="shared" si="26"/>
        <v>-0.1241802492809202</v>
      </c>
      <c r="V26" s="4">
        <f t="shared" si="26"/>
        <v>0.1419523358612591</v>
      </c>
      <c r="W26" s="4">
        <f t="shared" si="26"/>
        <v>0.51609898459406001</v>
      </c>
      <c r="X26" s="4">
        <f t="shared" si="26"/>
        <v>1.1197218924877061</v>
      </c>
      <c r="Y26" s="168">
        <f>Y7/U6-1</f>
        <v>0.58203933345292769</v>
      </c>
      <c r="Z26" s="7">
        <f>Z7/V6-1</f>
        <v>0.66137843975797295</v>
      </c>
      <c r="AA26" s="4">
        <f>AA7/W6-1</f>
        <v>0.289592048564149</v>
      </c>
      <c r="AB26" s="4">
        <f>AB7/X6-1</f>
        <v>-0.1877862595419848</v>
      </c>
    </row>
    <row r="27" spans="2:28" x14ac:dyDescent="0.25">
      <c r="B27" t="s">
        <v>66</v>
      </c>
      <c r="C27" s="4">
        <f>C9/C6</f>
        <v>0.34669639427805937</v>
      </c>
      <c r="D27" s="4">
        <f>D9/D6</f>
        <v>0.21270923011770823</v>
      </c>
      <c r="E27" s="4">
        <f>E10/E6</f>
        <v>8.4660753114335102E-2</v>
      </c>
      <c r="F27" s="4">
        <f>F10/F6</f>
        <v>0.15969185475711037</v>
      </c>
      <c r="G27" s="7">
        <f>G10/G6</f>
        <v>0.10690831856949418</v>
      </c>
      <c r="H27" s="123"/>
      <c r="I27" s="123"/>
      <c r="L27" s="4" t="e">
        <f>L10/L6</f>
        <v>#DIV/0!</v>
      </c>
      <c r="M27" s="4" t="e">
        <f t="shared" ref="M27:W27" si="27">M10/M6</f>
        <v>#DIV/0!</v>
      </c>
      <c r="N27" s="4" t="e">
        <f t="shared" si="27"/>
        <v>#DIV/0!</v>
      </c>
      <c r="O27" s="4" t="e">
        <f t="shared" si="27"/>
        <v>#DIV/0!</v>
      </c>
      <c r="P27" s="4">
        <f t="shared" si="27"/>
        <v>0.17163736373020036</v>
      </c>
      <c r="Q27" s="4">
        <f t="shared" si="27"/>
        <v>0.17430365261497544</v>
      </c>
      <c r="R27" s="4">
        <f t="shared" si="27"/>
        <v>0.1285498671102536</v>
      </c>
      <c r="S27" s="4">
        <f t="shared" si="27"/>
        <v>0.14799207767187825</v>
      </c>
      <c r="T27" s="4">
        <f t="shared" si="27"/>
        <v>8.2816078042011271E-2</v>
      </c>
      <c r="U27" s="4">
        <f t="shared" si="27"/>
        <v>0.11844530734645388</v>
      </c>
      <c r="V27" s="4">
        <f t="shared" si="27"/>
        <v>0.11596718184232037</v>
      </c>
      <c r="W27" s="4">
        <f t="shared" si="27"/>
        <v>0.11145535180700153</v>
      </c>
      <c r="X27" s="4">
        <f t="shared" ref="X27:AA27" si="28">X10/X6</f>
        <v>6.0204580152671744E-2</v>
      </c>
      <c r="Y27" s="168">
        <f t="shared" si="28"/>
        <v>0.11400524282560705</v>
      </c>
      <c r="Z27" s="7">
        <f t="shared" ref="Z27" si="29">Z10/Z6</f>
        <v>0.13671669184935525</v>
      </c>
      <c r="AA27" s="4">
        <f t="shared" si="28"/>
        <v>0</v>
      </c>
      <c r="AB27" s="4">
        <f t="shared" ref="AB27" si="30">AB10/AB6</f>
        <v>0</v>
      </c>
    </row>
    <row r="28" spans="2:28" x14ac:dyDescent="0.25">
      <c r="B28" t="s">
        <v>133</v>
      </c>
      <c r="C28" s="4">
        <f>C10/C6</f>
        <v>4.5247173222666678E-2</v>
      </c>
      <c r="D28" s="4">
        <f>D10/D6</f>
        <v>4.444841058301454E-2</v>
      </c>
      <c r="E28" s="4">
        <f>E11/E6</f>
        <v>0.11600284409738815</v>
      </c>
      <c r="F28" s="4">
        <f>F11/F6</f>
        <v>0.50109009807752025</v>
      </c>
      <c r="G28" s="7">
        <f>G11/G6</f>
        <v>0.33499990187824347</v>
      </c>
      <c r="H28" s="123"/>
      <c r="I28" s="123"/>
      <c r="L28" s="4" t="e">
        <f>L11/L6</f>
        <v>#DIV/0!</v>
      </c>
      <c r="M28" s="4" t="e">
        <f t="shared" ref="M28:W28" si="31">M11/M6</f>
        <v>#DIV/0!</v>
      </c>
      <c r="N28" s="4" t="e">
        <f t="shared" si="31"/>
        <v>#DIV/0!</v>
      </c>
      <c r="O28" s="4" t="e">
        <f t="shared" si="31"/>
        <v>#DIV/0!</v>
      </c>
      <c r="P28" s="4">
        <f t="shared" si="31"/>
        <v>0.35456553124217693</v>
      </c>
      <c r="Q28" s="4">
        <f t="shared" si="31"/>
        <v>0.58165836761203726</v>
      </c>
      <c r="R28" s="4">
        <f t="shared" si="31"/>
        <v>0.57451227176249575</v>
      </c>
      <c r="S28" s="4">
        <f t="shared" si="31"/>
        <v>0.60034525073596268</v>
      </c>
      <c r="T28" s="4">
        <f t="shared" si="31"/>
        <v>0.32201779401351704</v>
      </c>
      <c r="U28" s="4">
        <f t="shared" si="31"/>
        <v>0.3658296454395597</v>
      </c>
      <c r="V28" s="4">
        <f t="shared" si="31"/>
        <v>0.37474467431790776</v>
      </c>
      <c r="W28" s="4">
        <f t="shared" si="31"/>
        <v>0.29453967854559182</v>
      </c>
      <c r="X28" s="4">
        <f t="shared" ref="X28:AA28" si="32">X11/X6</f>
        <v>0.17541129770992364</v>
      </c>
      <c r="Y28" s="168">
        <f t="shared" si="32"/>
        <v>0.22082988410596024</v>
      </c>
      <c r="Z28" s="7">
        <f t="shared" ref="Z28" si="33">Z11/Z6</f>
        <v>0.2741361756996597</v>
      </c>
      <c r="AA28" s="4">
        <f t="shared" si="32"/>
        <v>0</v>
      </c>
      <c r="AB28" s="4">
        <f t="shared" ref="AB28" si="34">AB11/AB6</f>
        <v>0</v>
      </c>
    </row>
    <row r="29" spans="2:28" x14ac:dyDescent="0.25">
      <c r="B29" t="s">
        <v>202</v>
      </c>
      <c r="C29" s="4"/>
      <c r="D29" s="4">
        <f t="shared" ref="D29:G30" si="35">D3/C3-1</f>
        <v>1.3675208691050851</v>
      </c>
      <c r="E29" s="4">
        <f t="shared" si="35"/>
        <v>5.2373911441066845</v>
      </c>
      <c r="F29" s="4">
        <f t="shared" si="35"/>
        <v>-0.65538213666105727</v>
      </c>
      <c r="G29" s="7">
        <f t="shared" si="35"/>
        <v>-0.35505236299805965</v>
      </c>
      <c r="H29" s="123"/>
      <c r="I29" s="123"/>
      <c r="L29" s="4"/>
      <c r="M29" s="4"/>
      <c r="N29" s="4"/>
      <c r="O29" s="4"/>
      <c r="P29" s="4"/>
      <c r="Q29" s="4"/>
      <c r="R29" s="4"/>
      <c r="S29" s="4"/>
      <c r="T29" s="4">
        <f t="shared" ref="T29:U29" si="36">T3/P3-1</f>
        <v>-0.63010890037471534</v>
      </c>
      <c r="U29" s="4">
        <f t="shared" si="36"/>
        <v>-0.50077608350261671</v>
      </c>
      <c r="V29" s="4">
        <f t="shared" ref="V29:X30" si="37">V3/R3-1</f>
        <v>-0.21125925197065609</v>
      </c>
      <c r="W29" s="4">
        <f t="shared" si="37"/>
        <v>0.64304140913366425</v>
      </c>
      <c r="X29" s="4">
        <f t="shared" si="37"/>
        <v>1.8733991081174128</v>
      </c>
      <c r="Y29" s="168">
        <f t="shared" ref="Y29:Z30" si="38">Y3/U3-1</f>
        <v>1.387357917199127</v>
      </c>
      <c r="Z29" s="7">
        <f t="shared" si="38"/>
        <v>0.98390019925495986</v>
      </c>
      <c r="AA29" s="4">
        <f t="shared" ref="AA29:AB30" si="39">AA3/W3-1</f>
        <v>-1</v>
      </c>
      <c r="AB29" s="4">
        <f t="shared" si="39"/>
        <v>-1</v>
      </c>
    </row>
    <row r="30" spans="2:28" x14ac:dyDescent="0.25">
      <c r="B30" t="s">
        <v>203</v>
      </c>
      <c r="C30" s="4"/>
      <c r="D30" s="4">
        <f t="shared" si="35"/>
        <v>1.255966706778981</v>
      </c>
      <c r="E30" s="4">
        <f t="shared" si="35"/>
        <v>10.500388949392127</v>
      </c>
      <c r="F30" s="4">
        <f t="shared" si="35"/>
        <v>0.53172463507634715</v>
      </c>
      <c r="G30" s="7">
        <f t="shared" si="35"/>
        <v>0.77509144291173926</v>
      </c>
      <c r="H30" s="123"/>
      <c r="I30" s="123"/>
      <c r="L30" s="4"/>
      <c r="M30" s="4"/>
      <c r="N30" s="4"/>
      <c r="O30" s="4"/>
      <c r="P30" s="4"/>
      <c r="Q30" s="4" t="e">
        <f t="shared" ref="Q30:U30" si="40">Q4/M4-1</f>
        <v>#DIV/0!</v>
      </c>
      <c r="R30" s="4" t="e">
        <f t="shared" si="40"/>
        <v>#DIV/0!</v>
      </c>
      <c r="S30" s="4" t="e">
        <f t="shared" si="40"/>
        <v>#DIV/0!</v>
      </c>
      <c r="T30" s="4">
        <f t="shared" si="40"/>
        <v>1.3816337953969247</v>
      </c>
      <c r="U30" s="4">
        <f t="shared" si="40"/>
        <v>1.2758531786416989</v>
      </c>
      <c r="V30" s="4">
        <f t="shared" si="37"/>
        <v>0.58864075778952674</v>
      </c>
      <c r="W30" s="4">
        <f t="shared" si="37"/>
        <v>0.32722695434182292</v>
      </c>
      <c r="X30" s="4">
        <f t="shared" si="37"/>
        <v>0.41264104981709493</v>
      </c>
      <c r="Y30" s="168">
        <f t="shared" si="38"/>
        <v>0.78572493277446176</v>
      </c>
      <c r="Z30" s="7">
        <f t="shared" si="38"/>
        <v>0.66285808265055923</v>
      </c>
      <c r="AA30" s="4">
        <f t="shared" si="39"/>
        <v>-1</v>
      </c>
      <c r="AB30" s="4">
        <f t="shared" si="39"/>
        <v>-1</v>
      </c>
    </row>
    <row r="31" spans="2:28" x14ac:dyDescent="0.25">
      <c r="B31" t="s">
        <v>36</v>
      </c>
      <c r="C31" s="3"/>
      <c r="D31" s="3">
        <v>1</v>
      </c>
      <c r="E31" s="3">
        <f>(E20/D20-1)</f>
        <v>10.245202108744966</v>
      </c>
      <c r="F31" s="39">
        <v>-1</v>
      </c>
      <c r="G31" s="6">
        <v>1</v>
      </c>
      <c r="H31" s="56">
        <f>H22/G22-1</f>
        <v>12.997122619135494</v>
      </c>
      <c r="I31" s="56">
        <f>I22/H22-1</f>
        <v>-0.31609195402298851</v>
      </c>
      <c r="L31" s="4"/>
      <c r="M31" s="4"/>
      <c r="N31" s="4"/>
      <c r="O31" s="4"/>
      <c r="P31" s="4" t="e">
        <f t="shared" ref="P31:Z31" si="41">P20/L20-1</f>
        <v>#DIV/0!</v>
      </c>
      <c r="Q31" s="4" t="e">
        <f t="shared" si="41"/>
        <v>#DIV/0!</v>
      </c>
      <c r="R31" s="4" t="e">
        <f t="shared" si="41"/>
        <v>#DIV/0!</v>
      </c>
      <c r="S31" s="4" t="e">
        <f t="shared" si="41"/>
        <v>#DIV/0!</v>
      </c>
      <c r="T31" s="4">
        <f t="shared" si="41"/>
        <v>-0.81632410818812107</v>
      </c>
      <c r="U31" s="4">
        <f t="shared" si="41"/>
        <v>-0.91096909991642716</v>
      </c>
      <c r="V31" s="4">
        <f t="shared" si="41"/>
        <v>-0.99582472665179445</v>
      </c>
      <c r="W31" s="4">
        <f t="shared" si="41"/>
        <v>-1.4909003754032759</v>
      </c>
      <c r="X31" s="4">
        <f t="shared" si="41"/>
        <v>-15.903760865708707</v>
      </c>
      <c r="Y31" s="168">
        <f t="shared" si="41"/>
        <v>-1.3709804968727217</v>
      </c>
      <c r="Z31" s="7">
        <f t="shared" si="41"/>
        <v>-34.199208443272433</v>
      </c>
      <c r="AA31" s="4">
        <f t="shared" ref="AA31:AB31" si="42">AA20/W20-1</f>
        <v>3.4983761959097679</v>
      </c>
      <c r="AB31" s="4">
        <f t="shared" si="42"/>
        <v>0.13078410950751351</v>
      </c>
    </row>
    <row r="32" spans="2:28" x14ac:dyDescent="0.25">
      <c r="B32" t="s">
        <v>79</v>
      </c>
      <c r="C32" s="131"/>
      <c r="D32" s="131"/>
      <c r="E32" s="131"/>
      <c r="F32" s="131">
        <f>F16/F6</f>
        <v>2.7831938308338092E-2</v>
      </c>
      <c r="G32" s="130">
        <f>G16/G6</f>
        <v>2.6626705911079816E-2</v>
      </c>
      <c r="H32" s="131">
        <f>H16/H7</f>
        <v>0</v>
      </c>
      <c r="I32" s="131">
        <f>I16/I7</f>
        <v>0</v>
      </c>
      <c r="L32" s="4"/>
      <c r="M32" s="4"/>
      <c r="N32" s="4"/>
      <c r="O32" s="4"/>
      <c r="P32" s="4"/>
      <c r="Q32" s="4"/>
      <c r="R32" s="4"/>
      <c r="S32" s="4"/>
      <c r="T32" s="4"/>
      <c r="U32" s="4"/>
      <c r="V32" s="4"/>
      <c r="W32" s="4"/>
      <c r="X32" s="4"/>
      <c r="Z32" s="15"/>
      <c r="AA32" s="10"/>
    </row>
    <row r="33" spans="2:26" x14ac:dyDescent="0.25">
      <c r="B33" t="s">
        <v>80</v>
      </c>
      <c r="C33" s="129"/>
      <c r="D33" s="129"/>
      <c r="E33" s="129"/>
      <c r="F33" s="129"/>
      <c r="G33" s="130"/>
      <c r="H33" s="131"/>
      <c r="I33" s="131"/>
      <c r="L33" s="4"/>
      <c r="M33" s="4"/>
      <c r="N33" s="4"/>
      <c r="O33" s="4"/>
      <c r="P33" s="4"/>
      <c r="Q33" s="4"/>
      <c r="R33" s="4"/>
      <c r="S33" s="4"/>
      <c r="T33" s="4"/>
      <c r="U33" s="4"/>
      <c r="V33" s="4"/>
      <c r="W33" s="4"/>
      <c r="X33" s="4"/>
    </row>
    <row r="36" spans="2:26" s="1" customFormat="1" x14ac:dyDescent="0.25">
      <c r="B36" s="1" t="s">
        <v>40</v>
      </c>
      <c r="C36" s="11">
        <f>C37+C38+C41-C60-C64</f>
        <v>0</v>
      </c>
      <c r="D36" s="11">
        <f>D37+D38+D41-D60-D64</f>
        <v>870.27200000000005</v>
      </c>
      <c r="E36" s="11">
        <f>E37+E38+E41-E60-E64</f>
        <v>3443.0649999999996</v>
      </c>
      <c r="F36" s="11">
        <f>F37+F38+F41-F60-F64</f>
        <v>1767.0899999999997</v>
      </c>
      <c r="G36" s="14">
        <f>G37+G38+G41-G60-G64</f>
        <v>2695.4340000000007</v>
      </c>
      <c r="L36" s="11">
        <f t="shared" ref="L36:W36" si="43">L37+L38+L41-L60-L64</f>
        <v>0</v>
      </c>
      <c r="M36" s="11">
        <f t="shared" si="43"/>
        <v>0</v>
      </c>
      <c r="N36" s="11">
        <f t="shared" si="43"/>
        <v>0</v>
      </c>
      <c r="O36" s="11">
        <f t="shared" si="43"/>
        <v>0</v>
      </c>
      <c r="P36" s="11">
        <f t="shared" si="43"/>
        <v>0</v>
      </c>
      <c r="Q36" s="11">
        <f t="shared" si="43"/>
        <v>0</v>
      </c>
      <c r="R36" s="11">
        <f t="shared" si="43"/>
        <v>0</v>
      </c>
      <c r="S36" s="11">
        <f t="shared" si="43"/>
        <v>1767.0899999999997</v>
      </c>
      <c r="T36" s="11">
        <f t="shared" si="43"/>
        <v>1784.5359999999996</v>
      </c>
      <c r="U36" s="11">
        <f t="shared" si="43"/>
        <v>2024.1780000000003</v>
      </c>
      <c r="V36" s="11">
        <f t="shared" si="43"/>
        <v>2342.0630000000001</v>
      </c>
      <c r="W36" s="11">
        <f t="shared" si="43"/>
        <v>2695.4340000000007</v>
      </c>
      <c r="X36" s="11">
        <f>X37+X38+X41-X60-X64</f>
        <v>3107.7489999999989</v>
      </c>
      <c r="Y36" s="164">
        <f>Y37+Y38+Y41-Y60-Y64</f>
        <v>3850.9719999999998</v>
      </c>
      <c r="Z36" s="14">
        <f>Z37+Z38+Z41-Z60-Z64</f>
        <v>4130.8059999999996</v>
      </c>
    </row>
    <row r="37" spans="2:26" x14ac:dyDescent="0.25">
      <c r="B37" t="s">
        <v>23</v>
      </c>
      <c r="C37" s="10"/>
      <c r="D37" s="10">
        <v>1061.8499999999999</v>
      </c>
      <c r="E37" s="10">
        <v>7123.4780000000001</v>
      </c>
      <c r="F37" s="10">
        <v>4425.0209999999997</v>
      </c>
      <c r="G37" s="15">
        <v>5139.3509999999997</v>
      </c>
      <c r="L37" s="10"/>
      <c r="M37" s="10"/>
      <c r="N37" s="10"/>
      <c r="O37" s="10"/>
      <c r="P37" s="10"/>
      <c r="Q37" s="10"/>
      <c r="R37" s="10"/>
      <c r="S37" s="10">
        <f>F37</f>
        <v>4425.0209999999997</v>
      </c>
      <c r="T37" s="10">
        <v>5018.4089999999997</v>
      </c>
      <c r="U37" s="10">
        <v>5166.7330000000002</v>
      </c>
      <c r="V37" s="10">
        <v>5100.799</v>
      </c>
      <c r="W37" s="10">
        <f>G37</f>
        <v>5139.3509999999997</v>
      </c>
      <c r="X37" s="10">
        <v>6711.4</v>
      </c>
      <c r="Y37" s="163">
        <v>7225.5349999999999</v>
      </c>
      <c r="Z37" s="15">
        <v>7723.8059999999996</v>
      </c>
    </row>
    <row r="38" spans="2:26" x14ac:dyDescent="0.25">
      <c r="B38" t="s">
        <v>74</v>
      </c>
      <c r="C38" s="10"/>
      <c r="D38" s="10">
        <v>30.786999999999999</v>
      </c>
      <c r="E38" s="10">
        <v>30.951000000000001</v>
      </c>
      <c r="F38" s="10">
        <v>25.873000000000001</v>
      </c>
      <c r="G38" s="15">
        <v>22.992000000000001</v>
      </c>
      <c r="L38" s="10"/>
      <c r="M38" s="10"/>
      <c r="N38" s="10"/>
      <c r="O38" s="10"/>
      <c r="P38" s="10"/>
      <c r="Q38" s="10"/>
      <c r="R38" s="10"/>
      <c r="S38" s="10">
        <f t="shared" ref="S38:S46" si="44">F38</f>
        <v>25.873000000000001</v>
      </c>
      <c r="T38" s="10">
        <v>26.712</v>
      </c>
      <c r="U38" s="10">
        <v>20.696999999999999</v>
      </c>
      <c r="V38" s="10">
        <v>26.318999999999999</v>
      </c>
      <c r="W38" s="10">
        <f t="shared" ref="W38:W45" si="45">G38</f>
        <v>22.992000000000001</v>
      </c>
      <c r="X38" s="10">
        <v>33.499000000000002</v>
      </c>
      <c r="Y38" s="163">
        <v>34.281999999999996</v>
      </c>
      <c r="Z38" s="15">
        <v>31.881</v>
      </c>
    </row>
    <row r="39" spans="2:26" x14ac:dyDescent="0.25">
      <c r="B39" t="s">
        <v>174</v>
      </c>
      <c r="C39" s="10"/>
      <c r="D39" s="10">
        <v>3763.3919999999998</v>
      </c>
      <c r="E39" s="10">
        <v>10526.233</v>
      </c>
      <c r="F39" s="10">
        <v>5041.1189999999997</v>
      </c>
      <c r="G39" s="15">
        <v>4570.8450000000003</v>
      </c>
      <c r="L39" s="10"/>
      <c r="M39" s="10"/>
      <c r="N39" s="10"/>
      <c r="O39" s="10"/>
      <c r="P39" s="10"/>
      <c r="Q39" s="10"/>
      <c r="R39" s="10"/>
      <c r="S39" s="10">
        <f t="shared" si="44"/>
        <v>5041.1189999999997</v>
      </c>
      <c r="T39" s="10">
        <v>5370.6580000000004</v>
      </c>
      <c r="U39" s="10">
        <v>3848.078</v>
      </c>
      <c r="V39" s="10">
        <v>3474.489</v>
      </c>
      <c r="W39" s="10">
        <f t="shared" si="45"/>
        <v>4570.8450000000003</v>
      </c>
      <c r="X39" s="10">
        <v>5201.9059999999999</v>
      </c>
      <c r="Y39" s="163">
        <v>4197.8370000000004</v>
      </c>
      <c r="Z39" s="15">
        <v>4035.0450000000001</v>
      </c>
    </row>
    <row r="40" spans="2:26" x14ac:dyDescent="0.25">
      <c r="B40" t="s">
        <v>175</v>
      </c>
      <c r="C40" s="10"/>
      <c r="D40" s="10"/>
      <c r="E40" s="10"/>
      <c r="F40" s="10">
        <v>75413.187999999995</v>
      </c>
      <c r="G40" s="15">
        <v>192583.06</v>
      </c>
      <c r="L40" s="10"/>
      <c r="M40" s="10"/>
      <c r="N40" s="10"/>
      <c r="O40" s="10"/>
      <c r="P40" s="10"/>
      <c r="Q40" s="10"/>
      <c r="R40" s="10"/>
      <c r="S40" s="10">
        <f t="shared" si="44"/>
        <v>75413.187999999995</v>
      </c>
      <c r="T40" s="10">
        <v>124357.889</v>
      </c>
      <c r="U40" s="10">
        <v>124243.587</v>
      </c>
      <c r="V40" s="10">
        <v>114291.909</v>
      </c>
      <c r="W40" s="10">
        <f t="shared" si="45"/>
        <v>192583.06</v>
      </c>
      <c r="X40" s="10">
        <v>329506.47700000001</v>
      </c>
      <c r="Y40" s="163">
        <v>269198.06699999998</v>
      </c>
      <c r="Z40" s="15">
        <v>272669.30699999997</v>
      </c>
    </row>
    <row r="41" spans="2:26" x14ac:dyDescent="0.25">
      <c r="B41" t="s">
        <v>176</v>
      </c>
      <c r="C41" s="10"/>
      <c r="D41" s="10">
        <v>48.938000000000002</v>
      </c>
      <c r="E41" s="10">
        <v>100.096</v>
      </c>
      <c r="F41" s="10">
        <v>861.149</v>
      </c>
      <c r="G41" s="15">
        <v>576.02800000000002</v>
      </c>
      <c r="L41" s="10"/>
      <c r="M41" s="10"/>
      <c r="N41" s="10"/>
      <c r="O41" s="10"/>
      <c r="P41" s="10"/>
      <c r="Q41" s="10"/>
      <c r="R41" s="10"/>
      <c r="S41" s="10">
        <f t="shared" si="44"/>
        <v>861.149</v>
      </c>
      <c r="T41" s="10">
        <v>302.851</v>
      </c>
      <c r="U41" s="10">
        <v>315.50799999999998</v>
      </c>
      <c r="V41" s="10">
        <v>400.79899999999998</v>
      </c>
      <c r="W41" s="10">
        <f t="shared" si="45"/>
        <v>576.02800000000002</v>
      </c>
      <c r="X41" s="10">
        <v>860.66899999999998</v>
      </c>
      <c r="Y41" s="163">
        <v>1056.6479999999999</v>
      </c>
      <c r="Z41" s="15">
        <v>871.42499999999995</v>
      </c>
    </row>
    <row r="42" spans="2:26" x14ac:dyDescent="0.25">
      <c r="B42" t="s">
        <v>257</v>
      </c>
      <c r="C42" s="10"/>
      <c r="D42" s="10"/>
      <c r="E42" s="10"/>
      <c r="F42" s="10"/>
      <c r="G42" s="15"/>
      <c r="L42" s="10"/>
      <c r="M42" s="10"/>
      <c r="N42" s="10"/>
      <c r="O42" s="10"/>
      <c r="P42" s="10"/>
      <c r="Q42" s="10"/>
      <c r="R42" s="10"/>
      <c r="S42" s="10"/>
      <c r="T42" s="10"/>
      <c r="U42" s="10"/>
      <c r="V42" s="10"/>
      <c r="W42" s="10"/>
      <c r="X42" s="10">
        <v>529.14300000000003</v>
      </c>
      <c r="Y42" s="163">
        <v>440.351</v>
      </c>
      <c r="Z42" s="15">
        <v>398.23899999999998</v>
      </c>
    </row>
    <row r="43" spans="2:26" x14ac:dyDescent="0.25">
      <c r="B43" t="s">
        <v>256</v>
      </c>
      <c r="C43" s="10"/>
      <c r="D43" s="10"/>
      <c r="E43" s="10"/>
      <c r="F43" s="10"/>
      <c r="G43" s="15"/>
      <c r="L43" s="10"/>
      <c r="M43" s="10"/>
      <c r="N43" s="10"/>
      <c r="O43" s="10"/>
      <c r="P43" s="10"/>
      <c r="Q43" s="10"/>
      <c r="R43" s="10"/>
      <c r="S43" s="10"/>
      <c r="T43" s="10"/>
      <c r="U43" s="10"/>
      <c r="V43" s="10"/>
      <c r="W43" s="10"/>
      <c r="X43" s="10">
        <f>106.61+231.348</f>
        <v>337.95800000000003</v>
      </c>
      <c r="Y43" s="163">
        <f>21.119+223.123</f>
        <v>244.24199999999999</v>
      </c>
      <c r="Z43" s="15">
        <v>252.88499999999999</v>
      </c>
    </row>
    <row r="44" spans="2:26" x14ac:dyDescent="0.25">
      <c r="B44" t="s">
        <v>24</v>
      </c>
      <c r="C44" s="10"/>
      <c r="D44" s="10">
        <v>189.471</v>
      </c>
      <c r="E44" s="10">
        <v>396.02499999999998</v>
      </c>
      <c r="F44" s="10">
        <v>404.37599999999998</v>
      </c>
      <c r="G44" s="15">
        <v>361.71499999999997</v>
      </c>
      <c r="L44" s="10"/>
      <c r="M44" s="10"/>
      <c r="N44" s="10"/>
      <c r="O44" s="10"/>
      <c r="P44" s="10"/>
      <c r="Q44" s="10"/>
      <c r="R44" s="10"/>
      <c r="S44" s="10">
        <f t="shared" si="44"/>
        <v>404.37599999999998</v>
      </c>
      <c r="T44" s="10">
        <v>480.404</v>
      </c>
      <c r="U44" s="10">
        <v>427.21</v>
      </c>
      <c r="V44" s="10">
        <v>397.46600000000001</v>
      </c>
      <c r="W44" s="10">
        <f t="shared" si="45"/>
        <v>361.71499999999997</v>
      </c>
      <c r="X44" s="10">
        <v>280.35700000000003</v>
      </c>
      <c r="Y44" s="163">
        <v>236.44399999999999</v>
      </c>
      <c r="Z44" s="15">
        <v>187.00399999999999</v>
      </c>
    </row>
    <row r="45" spans="2:26" x14ac:dyDescent="0.25">
      <c r="B45" t="s">
        <v>177</v>
      </c>
      <c r="C45" s="10"/>
      <c r="D45" s="10"/>
      <c r="E45" s="10">
        <v>61.231000000000002</v>
      </c>
      <c r="F45" s="10">
        <v>60.441000000000003</v>
      </c>
      <c r="G45" s="15">
        <v>63.725999999999999</v>
      </c>
      <c r="L45" s="10"/>
      <c r="M45" s="10"/>
      <c r="N45" s="10"/>
      <c r="O45" s="10"/>
      <c r="P45" s="10"/>
      <c r="Q45" s="10"/>
      <c r="R45" s="10"/>
      <c r="S45" s="10">
        <f t="shared" si="44"/>
        <v>60.441000000000003</v>
      </c>
      <c r="T45" s="10">
        <v>67.947000000000003</v>
      </c>
      <c r="U45" s="10">
        <v>64.759</v>
      </c>
      <c r="V45" s="10">
        <v>69.727000000000004</v>
      </c>
      <c r="W45" s="10">
        <f t="shared" si="45"/>
        <v>63.725999999999999</v>
      </c>
      <c r="X45" s="10">
        <v>0</v>
      </c>
      <c r="Y45" s="163">
        <v>0</v>
      </c>
      <c r="Z45" s="15"/>
    </row>
    <row r="46" spans="2:26" x14ac:dyDescent="0.25">
      <c r="B46" t="s">
        <v>261</v>
      </c>
      <c r="C46" s="10"/>
      <c r="D46" s="10">
        <v>39.51</v>
      </c>
      <c r="E46" s="10">
        <v>135.84899999999999</v>
      </c>
      <c r="F46" s="10">
        <v>217.048</v>
      </c>
      <c r="G46" s="15">
        <v>148.81399999999999</v>
      </c>
      <c r="L46" s="10"/>
      <c r="M46" s="10"/>
      <c r="N46" s="10"/>
      <c r="O46" s="10"/>
      <c r="P46" s="10"/>
      <c r="Q46" s="10"/>
      <c r="R46" s="10"/>
      <c r="S46" s="10">
        <f t="shared" si="44"/>
        <v>217.048</v>
      </c>
      <c r="T46" s="10">
        <v>219.07499999999999</v>
      </c>
      <c r="U46" s="10">
        <v>175.399</v>
      </c>
      <c r="V46" s="10">
        <v>157.714</v>
      </c>
      <c r="W46" s="10">
        <f>G46</f>
        <v>148.81399999999999</v>
      </c>
      <c r="X46" s="10">
        <v>379.53699999999998</v>
      </c>
      <c r="Y46" s="163">
        <v>253.226</v>
      </c>
      <c r="Z46" s="15">
        <v>255.97499999999999</v>
      </c>
    </row>
    <row r="47" spans="2:26" s="1" customFormat="1" x14ac:dyDescent="0.25">
      <c r="B47" s="1" t="s">
        <v>61</v>
      </c>
      <c r="C47" s="11">
        <f>SUM(C37:C46)</f>
        <v>0</v>
      </c>
      <c r="D47" s="11">
        <f>SUM(D37:D46)</f>
        <v>5133.9480000000003</v>
      </c>
      <c r="E47" s="11">
        <f>SUM(E37:E46)</f>
        <v>18373.863000000001</v>
      </c>
      <c r="F47" s="11">
        <f>SUM(F37:F46)</f>
        <v>86448.215000000011</v>
      </c>
      <c r="G47" s="14">
        <f>SUM(G37:G46)</f>
        <v>203466.53099999999</v>
      </c>
      <c r="L47" s="11">
        <f t="shared" ref="L47:X47" si="46">SUM(L37:L46)</f>
        <v>0</v>
      </c>
      <c r="M47" s="11">
        <f t="shared" si="46"/>
        <v>0</v>
      </c>
      <c r="N47" s="11">
        <f t="shared" si="46"/>
        <v>0</v>
      </c>
      <c r="O47" s="11">
        <f t="shared" si="46"/>
        <v>0</v>
      </c>
      <c r="P47" s="11">
        <f t="shared" si="46"/>
        <v>0</v>
      </c>
      <c r="Q47" s="11">
        <f t="shared" si="46"/>
        <v>0</v>
      </c>
      <c r="R47" s="11">
        <f t="shared" si="46"/>
        <v>0</v>
      </c>
      <c r="S47" s="11">
        <f t="shared" si="46"/>
        <v>86448.215000000011</v>
      </c>
      <c r="T47" s="11">
        <f t="shared" si="46"/>
        <v>135843.94500000001</v>
      </c>
      <c r="U47" s="11">
        <f t="shared" si="46"/>
        <v>134261.97099999999</v>
      </c>
      <c r="V47" s="11">
        <f t="shared" si="46"/>
        <v>123919.22200000001</v>
      </c>
      <c r="W47" s="11">
        <f t="shared" si="46"/>
        <v>203466.53099999999</v>
      </c>
      <c r="X47" s="11">
        <f t="shared" si="46"/>
        <v>343840.946</v>
      </c>
      <c r="Y47" s="164">
        <f t="shared" ref="Y47:Z47" si="47">SUM(Y37:Y46)</f>
        <v>282886.63200000004</v>
      </c>
      <c r="Z47" s="14">
        <f t="shared" si="47"/>
        <v>286425.56699999998</v>
      </c>
    </row>
    <row r="48" spans="2:26" x14ac:dyDescent="0.25">
      <c r="B48" t="s">
        <v>178</v>
      </c>
      <c r="C48" s="10"/>
      <c r="D48" s="10">
        <v>316.09399999999999</v>
      </c>
      <c r="E48" s="10">
        <v>988.19299999999998</v>
      </c>
      <c r="F48" s="10">
        <v>424.39299999999997</v>
      </c>
      <c r="G48" s="15">
        <v>449.92500000000001</v>
      </c>
      <c r="L48" s="10"/>
      <c r="M48" s="10"/>
      <c r="N48" s="10"/>
      <c r="O48" s="10"/>
      <c r="P48" s="10"/>
      <c r="Q48" s="10"/>
      <c r="R48" s="10"/>
      <c r="S48" s="10">
        <f t="shared" ref="S48:S54" si="48">F48</f>
        <v>424.39299999999997</v>
      </c>
      <c r="T48" s="10">
        <v>514.50199999999995</v>
      </c>
      <c r="U48" s="10">
        <v>485.34699999999998</v>
      </c>
      <c r="V48" s="10">
        <v>455.98599999999999</v>
      </c>
      <c r="W48" s="10">
        <f t="shared" ref="W48:W54" si="49">G48</f>
        <v>449.92500000000001</v>
      </c>
      <c r="X48" s="10">
        <v>1522.328</v>
      </c>
      <c r="Y48" s="163">
        <v>1234.1579999999999</v>
      </c>
      <c r="Z48" s="15">
        <v>1260.7180000000001</v>
      </c>
    </row>
    <row r="49" spans="2:26" x14ac:dyDescent="0.25">
      <c r="B49" t="s">
        <v>179</v>
      </c>
      <c r="C49" s="10"/>
      <c r="D49" s="10"/>
      <c r="E49" s="10"/>
      <c r="F49" s="10">
        <v>1046.7909999999999</v>
      </c>
      <c r="G49" s="15">
        <v>1272.2329999999999</v>
      </c>
      <c r="L49" s="10"/>
      <c r="M49" s="10"/>
      <c r="N49" s="10"/>
      <c r="O49" s="10"/>
      <c r="P49" s="10"/>
      <c r="Q49" s="10"/>
      <c r="R49" s="10"/>
      <c r="S49" s="10">
        <f t="shared" si="48"/>
        <v>1046.7909999999999</v>
      </c>
      <c r="T49" s="10"/>
      <c r="U49" s="10"/>
      <c r="V49" s="10"/>
      <c r="W49" s="10">
        <f t="shared" si="49"/>
        <v>1272.2329999999999</v>
      </c>
      <c r="X49" s="10">
        <v>879.67100000000005</v>
      </c>
      <c r="Y49" s="163">
        <v>1010.154</v>
      </c>
      <c r="Z49" s="15">
        <v>1032.9590000000001</v>
      </c>
    </row>
    <row r="50" spans="2:26" x14ac:dyDescent="0.25">
      <c r="B50" t="s">
        <v>180</v>
      </c>
      <c r="C50" s="10"/>
      <c r="D50" s="10">
        <v>100.845</v>
      </c>
      <c r="E50" s="10">
        <v>98.385000000000005</v>
      </c>
      <c r="F50" s="10">
        <v>69.356999999999999</v>
      </c>
      <c r="G50" s="15">
        <v>12.737</v>
      </c>
      <c r="L50" s="10"/>
      <c r="M50" s="10"/>
      <c r="N50" s="10"/>
      <c r="O50" s="10"/>
      <c r="P50" s="10"/>
      <c r="Q50" s="10"/>
      <c r="R50" s="10"/>
      <c r="S50" s="10">
        <f t="shared" si="48"/>
        <v>69.356999999999999</v>
      </c>
      <c r="T50" s="10">
        <v>38.863999999999997</v>
      </c>
      <c r="U50" s="10">
        <v>18.21</v>
      </c>
      <c r="V50" s="10">
        <v>15.412000000000001</v>
      </c>
      <c r="W50" s="10">
        <f t="shared" si="49"/>
        <v>12.737</v>
      </c>
      <c r="X50" s="10">
        <v>0</v>
      </c>
      <c r="Y50" s="163"/>
      <c r="Z50" s="15"/>
    </row>
    <row r="51" spans="2:26" x14ac:dyDescent="0.25">
      <c r="B51" t="s">
        <v>75</v>
      </c>
      <c r="C51" s="10"/>
      <c r="D51" s="10">
        <v>49.25</v>
      </c>
      <c r="E51" s="10">
        <v>59.23</v>
      </c>
      <c r="F51" s="10">
        <v>171.85300000000001</v>
      </c>
      <c r="G51" s="15">
        <v>192.55</v>
      </c>
      <c r="L51" s="10"/>
      <c r="M51" s="10"/>
      <c r="N51" s="10"/>
      <c r="O51" s="10"/>
      <c r="P51" s="10"/>
      <c r="Q51" s="10"/>
      <c r="R51" s="10"/>
      <c r="S51" s="10">
        <f t="shared" si="48"/>
        <v>171.85300000000001</v>
      </c>
      <c r="T51" s="10">
        <v>172.84299999999999</v>
      </c>
      <c r="U51" s="10">
        <v>186.04599999999999</v>
      </c>
      <c r="V51" s="10">
        <v>202.274</v>
      </c>
      <c r="W51" s="10">
        <f t="shared" si="49"/>
        <v>192.55</v>
      </c>
      <c r="X51" s="10">
        <v>0</v>
      </c>
      <c r="Y51" s="163"/>
      <c r="Z51" s="15"/>
    </row>
    <row r="52" spans="2:26" s="1" customFormat="1" x14ac:dyDescent="0.25">
      <c r="B52" t="s">
        <v>26</v>
      </c>
      <c r="C52" s="10"/>
      <c r="D52" s="10">
        <v>77.212000000000003</v>
      </c>
      <c r="E52" s="10">
        <v>625.75800000000004</v>
      </c>
      <c r="F52" s="10">
        <v>1073.9059999999999</v>
      </c>
      <c r="G52" s="15">
        <v>1139.67</v>
      </c>
      <c r="L52" s="10"/>
      <c r="M52" s="10"/>
      <c r="N52" s="10"/>
      <c r="O52" s="10"/>
      <c r="P52" s="10"/>
      <c r="Q52" s="10"/>
      <c r="R52" s="10"/>
      <c r="S52" s="10">
        <f t="shared" si="48"/>
        <v>1073.9059999999999</v>
      </c>
      <c r="T52" s="10">
        <v>1139.67</v>
      </c>
      <c r="U52" s="10">
        <v>1139.67</v>
      </c>
      <c r="V52" s="10">
        <v>1139.67</v>
      </c>
      <c r="W52" s="10">
        <f t="shared" si="49"/>
        <v>1139.67</v>
      </c>
      <c r="X52" s="10">
        <v>1139.67</v>
      </c>
      <c r="Y52" s="163">
        <v>1139.67</v>
      </c>
      <c r="Z52" s="15">
        <v>1139.57</v>
      </c>
    </row>
    <row r="53" spans="2:26" s="1" customFormat="1" x14ac:dyDescent="0.25">
      <c r="B53" t="s">
        <v>76</v>
      </c>
      <c r="C53" s="10"/>
      <c r="D53" s="10">
        <v>60.825000000000003</v>
      </c>
      <c r="E53" s="10">
        <v>176.68899999999999</v>
      </c>
      <c r="F53" s="10">
        <v>135.429</v>
      </c>
      <c r="G53" s="15">
        <v>86.421999999999997</v>
      </c>
      <c r="L53" s="10"/>
      <c r="M53" s="10"/>
      <c r="N53" s="10"/>
      <c r="O53" s="10"/>
      <c r="P53" s="10"/>
      <c r="Q53" s="10"/>
      <c r="R53" s="10"/>
      <c r="S53" s="10">
        <f t="shared" si="48"/>
        <v>135.429</v>
      </c>
      <c r="T53" s="10">
        <v>129.69200000000001</v>
      </c>
      <c r="U53" s="10">
        <v>108.134</v>
      </c>
      <c r="V53" s="10">
        <v>94.935000000000002</v>
      </c>
      <c r="W53" s="10">
        <f t="shared" si="49"/>
        <v>86.421999999999997</v>
      </c>
      <c r="X53" s="10">
        <v>0</v>
      </c>
      <c r="Y53" s="163"/>
      <c r="Z53" s="15"/>
    </row>
    <row r="54" spans="2:26" s="1" customFormat="1" x14ac:dyDescent="0.25">
      <c r="B54" t="s">
        <v>25</v>
      </c>
      <c r="C54" s="10"/>
      <c r="D54" s="10">
        <v>117.24</v>
      </c>
      <c r="E54" s="10">
        <v>952.30700000000002</v>
      </c>
      <c r="F54" s="10">
        <v>354.92899999999997</v>
      </c>
      <c r="G54" s="15">
        <v>362.88499999999999</v>
      </c>
      <c r="L54" s="10"/>
      <c r="M54" s="10"/>
      <c r="N54" s="10"/>
      <c r="O54" s="10"/>
      <c r="P54" s="10"/>
      <c r="Q54" s="10"/>
      <c r="R54" s="10"/>
      <c r="S54" s="10">
        <f t="shared" si="48"/>
        <v>354.92899999999997</v>
      </c>
      <c r="T54" s="10">
        <v>1462.3430000000001</v>
      </c>
      <c r="U54" s="10">
        <v>1451.1969999999999</v>
      </c>
      <c r="V54" s="10">
        <v>1478.096</v>
      </c>
      <c r="W54" s="10">
        <f t="shared" si="49"/>
        <v>362.88499999999999</v>
      </c>
      <c r="X54" s="10">
        <v>653.86199999999997</v>
      </c>
      <c r="Y54" s="163">
        <v>688.55899999999997</v>
      </c>
      <c r="Z54" s="15">
        <v>699.69399999999996</v>
      </c>
    </row>
    <row r="55" spans="2:26" x14ac:dyDescent="0.25">
      <c r="B55" s="1" t="s">
        <v>27</v>
      </c>
      <c r="C55" s="11">
        <f>SUM(C47:C54)</f>
        <v>0</v>
      </c>
      <c r="D55" s="11">
        <f>SUM(D47:D54)</f>
        <v>5855.4140000000007</v>
      </c>
      <c r="E55" s="11">
        <f>SUM(E47:E54)</f>
        <v>21274.424999999999</v>
      </c>
      <c r="F55" s="11">
        <f>SUM(F47:F54)</f>
        <v>89724.873000000021</v>
      </c>
      <c r="G55" s="14">
        <f>SUM(G47:G54)</f>
        <v>206982.95299999998</v>
      </c>
      <c r="L55" s="11">
        <f t="shared" ref="L55:W55" si="50">SUM(L47:L54)</f>
        <v>0</v>
      </c>
      <c r="M55" s="11">
        <f t="shared" si="50"/>
        <v>0</v>
      </c>
      <c r="N55" s="11">
        <f t="shared" si="50"/>
        <v>0</v>
      </c>
      <c r="O55" s="11">
        <f t="shared" si="50"/>
        <v>0</v>
      </c>
      <c r="P55" s="11">
        <f t="shared" si="50"/>
        <v>0</v>
      </c>
      <c r="Q55" s="11">
        <f t="shared" si="50"/>
        <v>0</v>
      </c>
      <c r="R55" s="11">
        <f t="shared" si="50"/>
        <v>0</v>
      </c>
      <c r="S55" s="11">
        <f t="shared" si="50"/>
        <v>89724.873000000021</v>
      </c>
      <c r="T55" s="11">
        <f t="shared" si="50"/>
        <v>139301.85900000003</v>
      </c>
      <c r="U55" s="11">
        <f t="shared" si="50"/>
        <v>137650.57499999998</v>
      </c>
      <c r="V55" s="11">
        <f t="shared" si="50"/>
        <v>127305.59500000002</v>
      </c>
      <c r="W55" s="11">
        <f t="shared" si="50"/>
        <v>206982.95299999998</v>
      </c>
      <c r="X55" s="11">
        <f t="shared" ref="X55:Y55" si="51">SUM(X47:X54)</f>
        <v>348036.47699999996</v>
      </c>
      <c r="Y55" s="164">
        <f t="shared" si="51"/>
        <v>286959.17300000001</v>
      </c>
      <c r="Z55" s="14">
        <f t="shared" ref="Z55" si="52">SUM(Z47:Z54)</f>
        <v>290558.50799999997</v>
      </c>
    </row>
    <row r="56" spans="2:26" x14ac:dyDescent="0.25">
      <c r="B56" t="s">
        <v>181</v>
      </c>
      <c r="C56" s="10"/>
      <c r="D56" s="10">
        <v>3849.4679999999998</v>
      </c>
      <c r="E56" s="10">
        <v>10480.611999999999</v>
      </c>
      <c r="F56" s="10">
        <v>4829.5870000000004</v>
      </c>
      <c r="G56" s="15">
        <v>4570.8450000000003</v>
      </c>
      <c r="L56" s="10"/>
      <c r="M56" s="10"/>
      <c r="N56" s="10"/>
      <c r="O56" s="10"/>
      <c r="P56" s="10"/>
      <c r="Q56" s="10"/>
      <c r="R56" s="10"/>
      <c r="S56" s="10">
        <f t="shared" ref="S56:S61" si="53">F56</f>
        <v>4829.5870000000004</v>
      </c>
      <c r="T56" s="10">
        <v>5365.6580000000004</v>
      </c>
      <c r="U56" s="10">
        <v>3848.078</v>
      </c>
      <c r="V56" s="10">
        <v>3474.489</v>
      </c>
      <c r="W56" s="10">
        <f t="shared" ref="W56:W61" si="54">G56</f>
        <v>4570.8450000000003</v>
      </c>
      <c r="X56" s="10">
        <v>5201.9059999999999</v>
      </c>
      <c r="Y56" s="163">
        <v>4197.8370000000004</v>
      </c>
      <c r="Z56" s="15">
        <v>4035.0450000000001</v>
      </c>
    </row>
    <row r="57" spans="2:26" x14ac:dyDescent="0.25">
      <c r="B57" t="s">
        <v>175</v>
      </c>
      <c r="C57" s="10"/>
      <c r="D57" s="10"/>
      <c r="E57" s="10"/>
      <c r="F57" s="10">
        <v>75413.187999999995</v>
      </c>
      <c r="G57" s="15">
        <v>192583.06</v>
      </c>
      <c r="L57" s="10"/>
      <c r="M57" s="10"/>
      <c r="N57" s="10"/>
      <c r="O57" s="10"/>
      <c r="P57" s="10"/>
      <c r="Q57" s="10"/>
      <c r="R57" s="10"/>
      <c r="S57" s="10">
        <f t="shared" si="53"/>
        <v>75413.187999999995</v>
      </c>
      <c r="T57" s="10">
        <v>124357.889</v>
      </c>
      <c r="U57" s="10">
        <v>124243.587</v>
      </c>
      <c r="V57" s="10">
        <v>114291.909</v>
      </c>
      <c r="W57" s="10">
        <f t="shared" si="54"/>
        <v>192583.06</v>
      </c>
      <c r="X57" s="10">
        <v>329506.47700000001</v>
      </c>
      <c r="Y57" s="163">
        <v>269198.06699999998</v>
      </c>
      <c r="Z57" s="15">
        <v>272669.30699999997</v>
      </c>
    </row>
    <row r="58" spans="2:26" x14ac:dyDescent="0.25">
      <c r="B58" t="s">
        <v>29</v>
      </c>
      <c r="C58" s="10"/>
      <c r="D58" s="10">
        <v>12.031000000000001</v>
      </c>
      <c r="E58" s="10">
        <v>39.832999999999998</v>
      </c>
      <c r="F58" s="10">
        <v>56.042999999999999</v>
      </c>
      <c r="G58" s="15">
        <v>39.293999999999997</v>
      </c>
      <c r="L58" s="10"/>
      <c r="M58" s="10"/>
      <c r="N58" s="10"/>
      <c r="O58" s="10"/>
      <c r="P58" s="10"/>
      <c r="Q58" s="10"/>
      <c r="R58" s="10"/>
      <c r="S58" s="10">
        <f t="shared" si="53"/>
        <v>56.042999999999999</v>
      </c>
      <c r="T58" s="10">
        <v>23.693999999999999</v>
      </c>
      <c r="U58" s="10">
        <v>27.983000000000001</v>
      </c>
      <c r="V58" s="10">
        <v>36.744</v>
      </c>
      <c r="W58" s="10">
        <f t="shared" si="54"/>
        <v>39.293999999999997</v>
      </c>
      <c r="X58" s="10"/>
      <c r="Y58" s="163"/>
      <c r="Z58" s="15"/>
    </row>
    <row r="59" spans="2:26" x14ac:dyDescent="0.25">
      <c r="B59" t="s">
        <v>182</v>
      </c>
      <c r="C59" s="10"/>
      <c r="D59" s="10">
        <v>88.783000000000001</v>
      </c>
      <c r="E59" s="10">
        <v>439.55900000000003</v>
      </c>
      <c r="F59" s="10">
        <v>331.23599999999999</v>
      </c>
      <c r="G59" s="15">
        <v>447.05</v>
      </c>
      <c r="L59" s="10"/>
      <c r="M59" s="10"/>
      <c r="N59" s="10"/>
      <c r="O59" s="10"/>
      <c r="P59" s="10"/>
      <c r="Q59" s="10"/>
      <c r="R59" s="10"/>
      <c r="S59" s="10">
        <f t="shared" si="53"/>
        <v>331.23599999999999</v>
      </c>
      <c r="T59" s="10">
        <v>274.983</v>
      </c>
      <c r="U59" s="10">
        <v>262.25099999999998</v>
      </c>
      <c r="V59" s="10">
        <v>374.37400000000002</v>
      </c>
      <c r="W59" s="10">
        <f t="shared" si="54"/>
        <v>447.05</v>
      </c>
      <c r="X59" s="10"/>
      <c r="Y59" s="163"/>
      <c r="Z59" s="15"/>
    </row>
    <row r="60" spans="2:26" x14ac:dyDescent="0.25">
      <c r="B60" t="s">
        <v>183</v>
      </c>
      <c r="C60" s="10"/>
      <c r="D60" s="10">
        <v>271.303</v>
      </c>
      <c r="E60" s="10">
        <v>426.66500000000002</v>
      </c>
      <c r="F60" s="10">
        <v>151.505</v>
      </c>
      <c r="G60" s="15">
        <v>62.98</v>
      </c>
      <c r="L60" s="10"/>
      <c r="M60" s="10"/>
      <c r="N60" s="10"/>
      <c r="O60" s="10"/>
      <c r="P60" s="10"/>
      <c r="Q60" s="10"/>
      <c r="R60" s="10"/>
      <c r="S60" s="10">
        <f t="shared" si="53"/>
        <v>151.505</v>
      </c>
      <c r="T60" s="10">
        <v>167.82300000000001</v>
      </c>
      <c r="U60" s="10">
        <v>144.50299999999999</v>
      </c>
      <c r="V60" s="10">
        <v>109.255</v>
      </c>
      <c r="W60" s="10">
        <f t="shared" si="54"/>
        <v>62.98</v>
      </c>
      <c r="X60" s="10">
        <v>272.80500000000001</v>
      </c>
      <c r="Y60" s="163">
        <v>237.47399999999999</v>
      </c>
      <c r="Z60" s="15">
        <v>265.25900000000001</v>
      </c>
    </row>
    <row r="61" spans="2:26" x14ac:dyDescent="0.25">
      <c r="B61" t="s">
        <v>180</v>
      </c>
      <c r="C61" s="10"/>
      <c r="D61" s="10">
        <v>25.27</v>
      </c>
      <c r="E61" s="10">
        <v>32.366</v>
      </c>
      <c r="F61" s="10">
        <v>33.734000000000002</v>
      </c>
      <c r="G61" s="15">
        <v>10.901999999999999</v>
      </c>
      <c r="L61" s="10"/>
      <c r="M61" s="10"/>
      <c r="N61" s="10"/>
      <c r="O61" s="10"/>
      <c r="P61" s="10"/>
      <c r="Q61" s="10"/>
      <c r="R61" s="10"/>
      <c r="S61" s="10">
        <f t="shared" si="53"/>
        <v>33.734000000000002</v>
      </c>
      <c r="T61" s="10">
        <v>12.776</v>
      </c>
      <c r="U61" s="10">
        <v>12.35</v>
      </c>
      <c r="V61" s="10">
        <v>12.015000000000001</v>
      </c>
      <c r="W61" s="10">
        <f t="shared" si="54"/>
        <v>10.901999999999999</v>
      </c>
      <c r="X61" s="10">
        <f>315.09+438.321</f>
        <v>753.41100000000006</v>
      </c>
      <c r="Y61" s="163">
        <f>272.171+448.17</f>
        <v>720.34100000000001</v>
      </c>
      <c r="Z61" s="15">
        <f>118.224+500.603</f>
        <v>618.827</v>
      </c>
    </row>
    <row r="62" spans="2:26" s="1" customFormat="1" x14ac:dyDescent="0.25">
      <c r="B62" s="1" t="s">
        <v>62</v>
      </c>
      <c r="C62" s="11">
        <f>SUM(C56:C61)</f>
        <v>0</v>
      </c>
      <c r="D62" s="11">
        <f>SUM(D56:D61)</f>
        <v>4246.8550000000005</v>
      </c>
      <c r="E62" s="11">
        <f>SUM(E56:E61)</f>
        <v>11419.035</v>
      </c>
      <c r="F62" s="11">
        <f>SUM(F56:F61)</f>
        <v>80815.293000000005</v>
      </c>
      <c r="G62" s="14">
        <f>SUM(G56:G61)</f>
        <v>197714.13099999999</v>
      </c>
      <c r="L62" s="11">
        <f t="shared" ref="L62:W62" si="55">SUM(L56:L61)</f>
        <v>0</v>
      </c>
      <c r="M62" s="11">
        <f t="shared" si="55"/>
        <v>0</v>
      </c>
      <c r="N62" s="11">
        <f t="shared" si="55"/>
        <v>0</v>
      </c>
      <c r="O62" s="11">
        <f t="shared" si="55"/>
        <v>0</v>
      </c>
      <c r="P62" s="11">
        <f t="shared" si="55"/>
        <v>0</v>
      </c>
      <c r="Q62" s="11">
        <f t="shared" si="55"/>
        <v>0</v>
      </c>
      <c r="R62" s="11">
        <f t="shared" si="55"/>
        <v>0</v>
      </c>
      <c r="S62" s="11">
        <f t="shared" si="55"/>
        <v>80815.293000000005</v>
      </c>
      <c r="T62" s="11">
        <f t="shared" si="55"/>
        <v>130202.82299999999</v>
      </c>
      <c r="U62" s="11">
        <f t="shared" si="55"/>
        <v>128538.75199999999</v>
      </c>
      <c r="V62" s="11">
        <f t="shared" si="55"/>
        <v>118298.78600000001</v>
      </c>
      <c r="W62" s="11">
        <f t="shared" si="55"/>
        <v>197714.13099999999</v>
      </c>
      <c r="X62" s="11">
        <f t="shared" ref="X62:Y62" si="56">SUM(X56:X61)</f>
        <v>335734.59900000005</v>
      </c>
      <c r="Y62" s="164">
        <f t="shared" si="56"/>
        <v>274353.71899999998</v>
      </c>
      <c r="Z62" s="14">
        <f t="shared" ref="Z62" si="57">SUM(Z56:Z61)</f>
        <v>277588.43799999997</v>
      </c>
    </row>
    <row r="63" spans="2:26" x14ac:dyDescent="0.25">
      <c r="B63" t="s">
        <v>184</v>
      </c>
      <c r="C63" s="10"/>
      <c r="D63" s="10">
        <v>82.507999999999996</v>
      </c>
      <c r="E63" s="10">
        <v>74.078000000000003</v>
      </c>
      <c r="F63" s="10">
        <v>42.043999999999997</v>
      </c>
      <c r="G63" s="15">
        <v>3.8210000000000002</v>
      </c>
      <c r="L63" s="10"/>
      <c r="M63" s="10"/>
      <c r="N63" s="10"/>
      <c r="O63" s="10"/>
      <c r="P63" s="10"/>
      <c r="Q63" s="10"/>
      <c r="R63" s="10"/>
      <c r="S63" s="10">
        <f t="shared" ref="S63:S65" si="58">F63</f>
        <v>42.043999999999997</v>
      </c>
      <c r="T63" s="10">
        <v>11.289</v>
      </c>
      <c r="U63" s="10">
        <v>8.6110000000000007</v>
      </c>
      <c r="V63" s="10">
        <v>5.69</v>
      </c>
      <c r="W63" s="10">
        <f t="shared" ref="W63:W65" si="59">G63</f>
        <v>3.8210000000000002</v>
      </c>
      <c r="X63" s="10">
        <v>0</v>
      </c>
      <c r="Y63" s="163">
        <v>0</v>
      </c>
      <c r="Z63" s="15"/>
    </row>
    <row r="64" spans="2:26" x14ac:dyDescent="0.25">
      <c r="B64" t="s">
        <v>77</v>
      </c>
      <c r="C64" s="10"/>
      <c r="D64" s="10"/>
      <c r="E64" s="10">
        <v>3384.7950000000001</v>
      </c>
      <c r="F64" s="10">
        <v>3393.4479999999999</v>
      </c>
      <c r="G64" s="15">
        <v>2979.9569999999999</v>
      </c>
      <c r="L64" s="10"/>
      <c r="M64" s="10"/>
      <c r="N64" s="10"/>
      <c r="O64" s="10"/>
      <c r="P64" s="10"/>
      <c r="Q64" s="10"/>
      <c r="R64" s="10"/>
      <c r="S64" s="10">
        <f t="shared" si="58"/>
        <v>3393.4479999999999</v>
      </c>
      <c r="T64" s="10">
        <v>3395.6129999999998</v>
      </c>
      <c r="U64" s="10">
        <v>3334.2570000000001</v>
      </c>
      <c r="V64" s="10">
        <v>3076.5990000000002</v>
      </c>
      <c r="W64" s="10">
        <f t="shared" si="59"/>
        <v>2979.9569999999999</v>
      </c>
      <c r="X64" s="10">
        <v>4225.0140000000001</v>
      </c>
      <c r="Y64" s="163">
        <v>4228.0190000000002</v>
      </c>
      <c r="Z64" s="15">
        <v>4231.0469999999996</v>
      </c>
    </row>
    <row r="65" spans="2:26" x14ac:dyDescent="0.25">
      <c r="B65" t="s">
        <v>25</v>
      </c>
      <c r="C65" s="10"/>
      <c r="D65" s="10"/>
      <c r="E65" s="10">
        <v>14.827999999999999</v>
      </c>
      <c r="F65" s="10">
        <v>19.530999999999999</v>
      </c>
      <c r="G65" s="15">
        <v>3.395</v>
      </c>
      <c r="L65" s="10"/>
      <c r="M65" s="10"/>
      <c r="N65" s="10"/>
      <c r="O65" s="10"/>
      <c r="P65" s="10"/>
      <c r="Q65" s="10"/>
      <c r="R65" s="10"/>
      <c r="S65" s="10">
        <f t="shared" si="58"/>
        <v>19.530999999999999</v>
      </c>
      <c r="T65" s="10">
        <v>17.187999999999999</v>
      </c>
      <c r="U65" s="10">
        <v>14.252000000000001</v>
      </c>
      <c r="V65" s="10">
        <v>3.395</v>
      </c>
      <c r="W65" s="10">
        <f t="shared" si="59"/>
        <v>3.395</v>
      </c>
      <c r="X65" s="10">
        <v>5.87</v>
      </c>
      <c r="Y65" s="163">
        <v>6.6660000000000004</v>
      </c>
      <c r="Z65" s="15">
        <v>11.000999999999999</v>
      </c>
    </row>
    <row r="66" spans="2:26" x14ac:dyDescent="0.25">
      <c r="B66" s="1" t="s">
        <v>28</v>
      </c>
      <c r="C66" s="11">
        <f>SUM(C62:C65)</f>
        <v>0</v>
      </c>
      <c r="D66" s="11">
        <f>SUM(D62:D65)</f>
        <v>4329.3630000000003</v>
      </c>
      <c r="E66" s="11">
        <f>SUM(E62:E65)</f>
        <v>14892.735999999999</v>
      </c>
      <c r="F66" s="11">
        <f>SUM(F62:F65)</f>
        <v>84270.316000000006</v>
      </c>
      <c r="G66" s="14">
        <f>SUM(G62:G65)</f>
        <v>200701.30399999997</v>
      </c>
      <c r="L66" s="11">
        <f t="shared" ref="L66:W66" si="60">SUM(L62:L65)</f>
        <v>0</v>
      </c>
      <c r="M66" s="11">
        <f t="shared" si="60"/>
        <v>0</v>
      </c>
      <c r="N66" s="11">
        <f t="shared" si="60"/>
        <v>0</v>
      </c>
      <c r="O66" s="11">
        <f t="shared" si="60"/>
        <v>0</v>
      </c>
      <c r="P66" s="11">
        <f t="shared" si="60"/>
        <v>0</v>
      </c>
      <c r="Q66" s="11">
        <f t="shared" si="60"/>
        <v>0</v>
      </c>
      <c r="R66" s="11">
        <f t="shared" si="60"/>
        <v>0</v>
      </c>
      <c r="S66" s="11">
        <f t="shared" si="60"/>
        <v>84270.316000000006</v>
      </c>
      <c r="T66" s="11">
        <f t="shared" si="60"/>
        <v>133626.913</v>
      </c>
      <c r="U66" s="11">
        <f t="shared" si="60"/>
        <v>131895.872</v>
      </c>
      <c r="V66" s="11">
        <f t="shared" si="60"/>
        <v>121384.47000000002</v>
      </c>
      <c r="W66" s="11">
        <f t="shared" si="60"/>
        <v>200701.30399999997</v>
      </c>
      <c r="X66" s="11">
        <f t="shared" ref="X66:Y66" si="61">SUM(X62:X65)</f>
        <v>339965.48300000007</v>
      </c>
      <c r="Y66" s="164">
        <f t="shared" si="61"/>
        <v>278588.40400000004</v>
      </c>
      <c r="Z66" s="14">
        <f t="shared" ref="Z66" si="62">SUM(Z62:Z65)</f>
        <v>281830.48599999998</v>
      </c>
    </row>
    <row r="67" spans="2:26" x14ac:dyDescent="0.25">
      <c r="B67" t="s">
        <v>78</v>
      </c>
      <c r="C67" s="10"/>
      <c r="D67" s="10">
        <f>D55-D66</f>
        <v>1526.0510000000004</v>
      </c>
      <c r="E67" s="10">
        <f>E55-E66</f>
        <v>6381.6890000000003</v>
      </c>
      <c r="F67" s="10">
        <f>F55-F66</f>
        <v>5454.5570000000153</v>
      </c>
      <c r="G67" s="15">
        <f>G55-G66</f>
        <v>6281.6490000000049</v>
      </c>
      <c r="S67" s="10">
        <f t="shared" ref="S67:Y67" si="63">S55-S66</f>
        <v>5454.5570000000153</v>
      </c>
      <c r="T67" s="10">
        <f t="shared" si="63"/>
        <v>5674.9460000000254</v>
      </c>
      <c r="U67" s="10">
        <f t="shared" si="63"/>
        <v>5754.7029999999795</v>
      </c>
      <c r="V67" s="10">
        <f t="shared" si="63"/>
        <v>5921.125</v>
      </c>
      <c r="W67" s="10">
        <f t="shared" si="63"/>
        <v>6281.6490000000049</v>
      </c>
      <c r="X67" s="10">
        <f t="shared" si="63"/>
        <v>8070.9939999998896</v>
      </c>
      <c r="Y67" s="163">
        <f t="shared" si="63"/>
        <v>8370.7689999999711</v>
      </c>
      <c r="Z67" s="15">
        <f t="shared" ref="Z67" si="64">Z55-Z66</f>
        <v>8728.0219999999972</v>
      </c>
    </row>
    <row r="69" spans="2:26" s="1" customFormat="1" x14ac:dyDescent="0.25">
      <c r="C69" s="52"/>
      <c r="D69" s="52"/>
      <c r="E69" s="52"/>
      <c r="F69" s="52"/>
      <c r="G69" s="53"/>
      <c r="Y69" s="169"/>
      <c r="Z69" s="16"/>
    </row>
    <row r="70" spans="2:26" x14ac:dyDescent="0.25">
      <c r="B70" t="s">
        <v>185</v>
      </c>
      <c r="C70" s="10">
        <f>C39+C40-C56-C57</f>
        <v>0</v>
      </c>
      <c r="D70" s="10">
        <f>D39+D40-D56-D57</f>
        <v>-86.076000000000022</v>
      </c>
      <c r="E70" s="10">
        <f>E39+E40-E56-E57</f>
        <v>45.621000000001004</v>
      </c>
      <c r="F70" s="10">
        <f>F39+F40-F56-F57</f>
        <v>211.53200000000652</v>
      </c>
      <c r="G70" s="15">
        <f>G39+G40-G56-G57</f>
        <v>0</v>
      </c>
      <c r="S70" s="10">
        <f t="shared" ref="S70:X70" si="65">S39+S40-S56-S57</f>
        <v>211.53200000000652</v>
      </c>
      <c r="T70" s="10">
        <f t="shared" si="65"/>
        <v>5</v>
      </c>
      <c r="U70" s="10">
        <f t="shared" si="65"/>
        <v>0</v>
      </c>
      <c r="V70" s="10">
        <f t="shared" si="65"/>
        <v>0</v>
      </c>
      <c r="W70" s="10">
        <f t="shared" si="65"/>
        <v>0</v>
      </c>
      <c r="X70" s="10">
        <f t="shared" si="65"/>
        <v>0</v>
      </c>
      <c r="Y70" s="163">
        <f>Y39+Y40-Y56-Y57</f>
        <v>0</v>
      </c>
      <c r="Z70" s="15">
        <f>Z39+Z40-Z56-Z57</f>
        <v>0</v>
      </c>
    </row>
    <row r="71" spans="2:26" x14ac:dyDescent="0.25">
      <c r="B71" t="s">
        <v>228</v>
      </c>
      <c r="E71" s="133"/>
      <c r="F71" s="133">
        <f>F64/E64-1</f>
        <v>2.5564325165925439E-3</v>
      </c>
      <c r="G71" s="132">
        <f>G64/F64-1</f>
        <v>-0.12184981175488763</v>
      </c>
    </row>
    <row r="87" spans="7:26" s="9" customFormat="1" x14ac:dyDescent="0.25">
      <c r="G87" s="41"/>
      <c r="Y87" s="170"/>
      <c r="Z87" s="41"/>
    </row>
    <row r="88" spans="7:26" s="1" customFormat="1" x14ac:dyDescent="0.25">
      <c r="G88" s="16"/>
      <c r="Y88" s="169"/>
      <c r="Z88"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6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7E47-4816-401B-9FD7-E38B4EFF846B}">
  <dimension ref="A1:U34"/>
  <sheetViews>
    <sheetView zoomScaleNormal="100" workbookViewId="0">
      <pane xSplit="1" ySplit="1" topLeftCell="N2" activePane="bottomRight" state="frozen"/>
      <selection pane="topRight" activeCell="B1" sqref="B1"/>
      <selection pane="bottomLeft" activeCell="A2" sqref="A2"/>
      <selection pane="bottomRight" activeCell="T3" sqref="T3"/>
    </sheetView>
  </sheetViews>
  <sheetFormatPr defaultRowHeight="15" x14ac:dyDescent="0.25"/>
  <cols>
    <col min="1" max="1" width="26.42578125" bestFit="1" customWidth="1"/>
    <col min="19" max="19" width="9.140625" style="162"/>
    <col min="20" max="20" width="9.140625" style="13"/>
  </cols>
  <sheetData>
    <row r="1" spans="1:21" x14ac:dyDescent="0.25">
      <c r="A1" s="134" t="s">
        <v>187</v>
      </c>
      <c r="B1">
        <v>2019</v>
      </c>
      <c r="C1">
        <v>2020</v>
      </c>
      <c r="D1">
        <v>2021</v>
      </c>
      <c r="E1">
        <v>2022</v>
      </c>
      <c r="F1">
        <v>2023</v>
      </c>
      <c r="G1">
        <v>2024</v>
      </c>
      <c r="J1" t="s">
        <v>13</v>
      </c>
      <c r="K1" t="s">
        <v>6</v>
      </c>
      <c r="L1" t="s">
        <v>7</v>
      </c>
      <c r="M1" t="s">
        <v>8</v>
      </c>
      <c r="N1" t="s">
        <v>9</v>
      </c>
      <c r="O1" t="s">
        <v>37</v>
      </c>
      <c r="P1" t="s">
        <v>41</v>
      </c>
      <c r="Q1" t="s">
        <v>42</v>
      </c>
      <c r="R1" t="s">
        <v>63</v>
      </c>
      <c r="S1" s="162" t="s">
        <v>67</v>
      </c>
      <c r="T1" s="13" t="s">
        <v>259</v>
      </c>
      <c r="U1" t="s">
        <v>260</v>
      </c>
    </row>
    <row r="2" spans="1:21" s="1" customFormat="1" x14ac:dyDescent="0.25">
      <c r="A2" s="1" t="s">
        <v>188</v>
      </c>
      <c r="B2" s="11">
        <f t="shared" ref="B2:E2" si="0">SUM(B3:B4)</f>
        <v>463.005</v>
      </c>
      <c r="C2" s="11">
        <f t="shared" si="0"/>
        <v>1096.174</v>
      </c>
      <c r="D2" s="11">
        <f t="shared" si="0"/>
        <v>6837.2660000000005</v>
      </c>
      <c r="E2" s="11">
        <f t="shared" si="0"/>
        <v>2356.2440000000001</v>
      </c>
      <c r="F2" s="11">
        <f>SUM(F3:F4)</f>
        <v>1519.654</v>
      </c>
      <c r="J2" s="11">
        <f>SUM(J3:J4)</f>
        <v>1013.0360000000001</v>
      </c>
      <c r="K2" s="11">
        <f t="shared" ref="K2:Q2" si="1">SUM(K3:K4)</f>
        <v>655.21299999999997</v>
      </c>
      <c r="L2" s="11">
        <f t="shared" si="1"/>
        <v>365.86799999999999</v>
      </c>
      <c r="M2" s="11">
        <f t="shared" si="1"/>
        <v>322.12700000000018</v>
      </c>
      <c r="N2" s="11">
        <f t="shared" si="1"/>
        <v>374.71299999999997</v>
      </c>
      <c r="O2" s="11">
        <f t="shared" si="1"/>
        <v>327.09799999999996</v>
      </c>
      <c r="P2" s="11">
        <f t="shared" si="1"/>
        <v>288.57499999999999</v>
      </c>
      <c r="Q2" s="11">
        <f t="shared" si="1"/>
        <v>529.26800000000014</v>
      </c>
      <c r="R2" s="11">
        <f>SUM(R3:R4)</f>
        <v>1076.7</v>
      </c>
      <c r="S2" s="164">
        <f>SUM(S3:S4)</f>
        <v>780.9</v>
      </c>
      <c r="T2" s="14">
        <f>SUM(T3:T4)</f>
        <v>0</v>
      </c>
    </row>
    <row r="3" spans="1:21" x14ac:dyDescent="0.25">
      <c r="A3" t="s">
        <v>204</v>
      </c>
      <c r="B3" s="10">
        <v>432.91899999999998</v>
      </c>
      <c r="C3" s="10">
        <v>1040.2460000000001</v>
      </c>
      <c r="D3" s="10">
        <v>6490.9920000000002</v>
      </c>
      <c r="E3" s="10">
        <v>2236.9</v>
      </c>
      <c r="F3" s="10">
        <v>1429.49</v>
      </c>
      <c r="J3" s="10">
        <v>965.84100000000001</v>
      </c>
      <c r="K3" s="10">
        <v>616.21199999999999</v>
      </c>
      <c r="L3" s="10">
        <v>346.09100000000001</v>
      </c>
      <c r="M3" s="10">
        <f>E3-L3-K3-J3</f>
        <v>308.7560000000002</v>
      </c>
      <c r="N3" s="10">
        <v>352.40199999999999</v>
      </c>
      <c r="O3" s="10">
        <v>310.03699999999998</v>
      </c>
      <c r="P3" s="10">
        <v>274.505</v>
      </c>
      <c r="Q3" s="10">
        <f>F3-P3-O3-N3</f>
        <v>492.54600000000011</v>
      </c>
      <c r="R3" s="142">
        <f>935.2+56.1</f>
        <v>991.30000000000007</v>
      </c>
      <c r="S3" s="171">
        <f>664.8+52.5</f>
        <v>717.3</v>
      </c>
    </row>
    <row r="4" spans="1:21" x14ac:dyDescent="0.25">
      <c r="A4" t="s">
        <v>189</v>
      </c>
      <c r="B4" s="10">
        <v>30.085999999999999</v>
      </c>
      <c r="C4" s="10">
        <v>55.927999999999997</v>
      </c>
      <c r="D4" s="10">
        <v>346.274</v>
      </c>
      <c r="E4" s="10">
        <v>119.34399999999999</v>
      </c>
      <c r="F4" s="10">
        <v>90.164000000000001</v>
      </c>
      <c r="J4" s="10">
        <v>47.195</v>
      </c>
      <c r="K4" s="10">
        <v>39.000999999999998</v>
      </c>
      <c r="L4" s="10">
        <v>19.777000000000001</v>
      </c>
      <c r="M4" s="10">
        <f>E4-L4-K4-J4</f>
        <v>13.370999999999995</v>
      </c>
      <c r="N4" s="10">
        <v>22.311</v>
      </c>
      <c r="O4" s="10">
        <v>17.061</v>
      </c>
      <c r="P4" s="10">
        <v>14.07</v>
      </c>
      <c r="Q4" s="10">
        <f>F4-P4-O4-N4</f>
        <v>36.721999999999994</v>
      </c>
      <c r="R4" s="142">
        <v>85.4</v>
      </c>
      <c r="S4" s="171">
        <v>63.6</v>
      </c>
    </row>
    <row r="5" spans="1:21" x14ac:dyDescent="0.25">
      <c r="B5" s="10"/>
      <c r="C5" s="10"/>
      <c r="D5" s="10"/>
      <c r="E5" s="10"/>
      <c r="F5" s="10"/>
      <c r="J5" s="10"/>
      <c r="K5" s="10"/>
      <c r="L5" s="10"/>
      <c r="M5" s="10"/>
      <c r="N5" s="10"/>
      <c r="O5" s="10"/>
      <c r="P5" s="10"/>
      <c r="Q5" s="10"/>
    </row>
    <row r="6" spans="1:21" s="1" customFormat="1" x14ac:dyDescent="0.25">
      <c r="A6" s="1" t="s">
        <v>190</v>
      </c>
      <c r="B6" s="11">
        <f>SUM(B7:B11)</f>
        <v>19.944000000000003</v>
      </c>
      <c r="C6" s="11">
        <f>SUM(C7:C11)</f>
        <v>44.993000000000002</v>
      </c>
      <c r="D6" s="11">
        <f t="shared" ref="D6:F6" si="2">SUM(D7:D11)</f>
        <v>517.43700000000001</v>
      </c>
      <c r="E6" s="11">
        <f t="shared" si="2"/>
        <v>792.57099999999991</v>
      </c>
      <c r="F6" s="11">
        <f t="shared" si="2"/>
        <v>1406.886</v>
      </c>
      <c r="J6" s="11">
        <f t="shared" ref="J6" si="3">SUM(J7:J11)</f>
        <v>151.85500000000002</v>
      </c>
      <c r="K6" s="11">
        <f t="shared" ref="K6" si="4">SUM(K7:K11)</f>
        <v>147.39000000000001</v>
      </c>
      <c r="L6" s="11">
        <f t="shared" ref="L6" si="5">SUM(L7:L11)</f>
        <v>210.50700000000003</v>
      </c>
      <c r="M6" s="11">
        <f t="shared" ref="M6" si="6">SUM(M7:M11)</f>
        <v>282.81900000000002</v>
      </c>
      <c r="N6" s="11">
        <f t="shared" ref="N6" si="7">SUM(N7:N11)</f>
        <v>361.66300000000001</v>
      </c>
      <c r="O6" s="11">
        <f t="shared" ref="O6" si="8">SUM(O7:O11)</f>
        <v>335.43800000000005</v>
      </c>
      <c r="P6" s="11">
        <f t="shared" ref="P6" si="9">SUM(P7:P11)</f>
        <v>334.41999999999996</v>
      </c>
      <c r="Q6" s="11">
        <f t="shared" ref="Q6:T6" si="10">SUM(Q7:Q11)</f>
        <v>375.36500000000001</v>
      </c>
      <c r="R6" s="11">
        <f t="shared" si="10"/>
        <v>510.90000000000003</v>
      </c>
      <c r="S6" s="164">
        <f t="shared" si="10"/>
        <v>599</v>
      </c>
      <c r="T6" s="14">
        <f t="shared" si="10"/>
        <v>0</v>
      </c>
    </row>
    <row r="7" spans="1:21" x14ac:dyDescent="0.25">
      <c r="A7" t="s">
        <v>191</v>
      </c>
      <c r="B7" s="10"/>
      <c r="C7" s="10"/>
      <c r="D7" s="10">
        <v>9.8819999999999997</v>
      </c>
      <c r="E7" s="10">
        <v>245.71</v>
      </c>
      <c r="F7" s="10">
        <v>694.24699999999996</v>
      </c>
      <c r="J7" s="10"/>
      <c r="K7" s="10"/>
      <c r="L7" s="10">
        <v>76.858000000000004</v>
      </c>
      <c r="M7" s="10">
        <f>E7-L7-K7-J7</f>
        <v>168.852</v>
      </c>
      <c r="N7" s="10">
        <v>198.9</v>
      </c>
      <c r="O7" s="10">
        <v>151.4</v>
      </c>
      <c r="P7" s="10">
        <v>172.357</v>
      </c>
      <c r="Q7" s="10">
        <f>F7-P7-O7-N7</f>
        <v>171.59</v>
      </c>
      <c r="R7" s="142">
        <v>197.3</v>
      </c>
      <c r="S7" s="171">
        <v>240.4</v>
      </c>
    </row>
    <row r="8" spans="1:21" x14ac:dyDescent="0.25">
      <c r="A8" t="s">
        <v>252</v>
      </c>
      <c r="B8" s="10">
        <v>0.188</v>
      </c>
      <c r="C8" s="10">
        <v>10.413</v>
      </c>
      <c r="D8" s="10">
        <v>223.005</v>
      </c>
      <c r="E8" s="10">
        <v>275.50700000000001</v>
      </c>
      <c r="F8" s="10">
        <v>330.88499999999999</v>
      </c>
      <c r="J8" s="10">
        <v>81.894999999999996</v>
      </c>
      <c r="K8" s="10">
        <v>68.41</v>
      </c>
      <c r="L8" s="10">
        <v>62.759</v>
      </c>
      <c r="M8" s="10">
        <f>E8-L8-K8-J8</f>
        <v>62.442999999999998</v>
      </c>
      <c r="N8" s="10">
        <v>73.748999999999995</v>
      </c>
      <c r="O8" s="10">
        <v>87.613</v>
      </c>
      <c r="P8" s="10">
        <v>74.460999999999999</v>
      </c>
      <c r="Q8" s="10">
        <f>F8-P8-O8-N8</f>
        <v>95.061999999999983</v>
      </c>
      <c r="R8" s="142">
        <v>150.9</v>
      </c>
      <c r="S8" s="171">
        <v>185.1</v>
      </c>
    </row>
    <row r="9" spans="1:21" x14ac:dyDescent="0.25">
      <c r="A9" t="s">
        <v>186</v>
      </c>
      <c r="B9" s="10">
        <v>14.414</v>
      </c>
      <c r="C9" s="10">
        <v>5.5350000000000001</v>
      </c>
      <c r="D9" s="10">
        <v>15.952999999999999</v>
      </c>
      <c r="E9" s="10">
        <v>81.245999999999995</v>
      </c>
      <c r="F9" s="10">
        <v>173.91399999999999</v>
      </c>
      <c r="J9" s="10">
        <v>31.693999999999999</v>
      </c>
      <c r="K9" s="10">
        <v>32.514000000000003</v>
      </c>
      <c r="L9" s="10">
        <v>24.92</v>
      </c>
      <c r="M9" s="10">
        <f>E9-L9-K9-J9</f>
        <v>-7.8820000000000086</v>
      </c>
      <c r="N9" s="10">
        <v>17.042999999999999</v>
      </c>
      <c r="O9" s="10">
        <v>50</v>
      </c>
      <c r="P9" s="10">
        <v>39.466999999999999</v>
      </c>
      <c r="Q9" s="10">
        <f>F9-P9-O9-N9</f>
        <v>67.403999999999996</v>
      </c>
      <c r="R9" s="142">
        <v>66.7</v>
      </c>
      <c r="S9" s="171">
        <v>69.400000000000006</v>
      </c>
    </row>
    <row r="10" spans="1:21" x14ac:dyDescent="0.25">
      <c r="A10" t="s">
        <v>192</v>
      </c>
      <c r="B10" s="10">
        <v>3.0089999999999999</v>
      </c>
      <c r="C10" s="10">
        <v>18.561</v>
      </c>
      <c r="D10" s="10">
        <v>136.29300000000001</v>
      </c>
      <c r="E10" s="10">
        <v>79.846999999999994</v>
      </c>
      <c r="F10" s="10">
        <v>69.501000000000005</v>
      </c>
      <c r="J10" s="10">
        <v>10.454000000000001</v>
      </c>
      <c r="K10" s="10">
        <v>22.178000000000001</v>
      </c>
      <c r="L10" s="10">
        <v>14.532</v>
      </c>
      <c r="M10" s="10">
        <f>E10-L10-K10-J10</f>
        <v>32.683</v>
      </c>
      <c r="N10" s="10">
        <v>41.9</v>
      </c>
      <c r="O10" s="10">
        <v>16.992000000000001</v>
      </c>
      <c r="P10" s="10">
        <v>15.805</v>
      </c>
      <c r="Q10" s="10">
        <f>F10-P10-O10-N10</f>
        <v>-5.1959999999999908</v>
      </c>
      <c r="R10" s="142">
        <v>32.299999999999997</v>
      </c>
      <c r="S10" s="171">
        <v>34.5</v>
      </c>
    </row>
    <row r="11" spans="1:21" x14ac:dyDescent="0.25">
      <c r="A11" t="s">
        <v>25</v>
      </c>
      <c r="B11" s="10">
        <f>0.117+2.216</f>
        <v>2.3330000000000002</v>
      </c>
      <c r="C11" s="10">
        <f>7.72+2.764</f>
        <v>10.484</v>
      </c>
      <c r="D11" s="10">
        <v>132.304</v>
      </c>
      <c r="E11" s="10">
        <v>110.261</v>
      </c>
      <c r="F11" s="10">
        <v>138.339</v>
      </c>
      <c r="J11" s="10">
        <v>27.812000000000001</v>
      </c>
      <c r="K11" s="10">
        <v>24.288</v>
      </c>
      <c r="L11" s="10">
        <v>31.437999999999999</v>
      </c>
      <c r="M11" s="10">
        <f>E11-L11-K11-J11</f>
        <v>26.722999999999995</v>
      </c>
      <c r="N11" s="10">
        <v>30.071000000000002</v>
      </c>
      <c r="O11" s="10">
        <v>29.433</v>
      </c>
      <c r="P11" s="10">
        <v>32.33</v>
      </c>
      <c r="Q11" s="10">
        <f>F11-P11-O11-N11</f>
        <v>46.504999999999995</v>
      </c>
      <c r="R11" s="142">
        <v>63.7</v>
      </c>
      <c r="S11" s="171">
        <v>69.599999999999994</v>
      </c>
    </row>
    <row r="12" spans="1:21" x14ac:dyDescent="0.25">
      <c r="B12" s="10"/>
      <c r="C12" s="10"/>
      <c r="D12" s="10"/>
      <c r="E12" s="10"/>
      <c r="F12" s="10"/>
      <c r="J12" s="10"/>
      <c r="K12" s="10"/>
      <c r="L12" s="10"/>
      <c r="M12" s="10"/>
      <c r="N12" s="10"/>
      <c r="O12" s="10"/>
      <c r="P12" s="10"/>
      <c r="Q12" s="10"/>
    </row>
    <row r="13" spans="1:21" s="1" customFormat="1" x14ac:dyDescent="0.25">
      <c r="A13" s="1" t="s">
        <v>25</v>
      </c>
      <c r="B13" s="11">
        <f>SUM(B14:B15)</f>
        <v>50.786000000000001</v>
      </c>
      <c r="C13" s="11">
        <f>SUM(C14:C15)</f>
        <v>136.31399999999999</v>
      </c>
      <c r="D13" s="11">
        <f t="shared" ref="D13:F13" si="11">SUM(D14:D15)</f>
        <v>484.69100000000003</v>
      </c>
      <c r="E13" s="11">
        <f t="shared" si="11"/>
        <v>45.393000000000001</v>
      </c>
      <c r="F13" s="11">
        <f t="shared" si="11"/>
        <v>181.84299999999999</v>
      </c>
      <c r="J13" s="11">
        <f t="shared" ref="J13" si="12">SUM(J14:J15)</f>
        <v>1.5449999999999999</v>
      </c>
      <c r="K13" s="11">
        <f t="shared" ref="K13" si="13">SUM(K14:K15)</f>
        <v>5.7220000000000004</v>
      </c>
      <c r="L13" s="11">
        <f t="shared" ref="L13" si="14">SUM(L14:L15)</f>
        <v>13.964</v>
      </c>
      <c r="M13" s="11">
        <f t="shared" ref="M13" si="15">SUM(M14:M15)</f>
        <v>24.162000000000003</v>
      </c>
      <c r="N13" s="11">
        <f t="shared" ref="N13" si="16">SUM(N14:N15)</f>
        <v>36.131</v>
      </c>
      <c r="O13" s="11">
        <f t="shared" ref="O13" si="17">SUM(O14:O15)</f>
        <v>45.411000000000001</v>
      </c>
      <c r="P13" s="11">
        <f t="shared" ref="P13" si="18">SUM(P14:P15)</f>
        <v>51.143999999999998</v>
      </c>
      <c r="Q13" s="11">
        <f t="shared" ref="Q13:T13" si="19">SUM(Q14:Q15)</f>
        <v>49.156999999999989</v>
      </c>
      <c r="R13" s="11">
        <f t="shared" si="19"/>
        <v>49.9</v>
      </c>
      <c r="S13" s="164">
        <f t="shared" si="19"/>
        <v>69.7</v>
      </c>
      <c r="T13" s="14">
        <f t="shared" si="19"/>
        <v>0</v>
      </c>
    </row>
    <row r="14" spans="1:21" x14ac:dyDescent="0.25">
      <c r="A14" t="s">
        <v>193</v>
      </c>
      <c r="B14" s="10">
        <v>10.923</v>
      </c>
      <c r="C14" s="10">
        <v>2.6259999999999999</v>
      </c>
      <c r="D14" s="10">
        <v>2.141</v>
      </c>
      <c r="E14" s="10">
        <v>44.768000000000001</v>
      </c>
      <c r="F14" s="10">
        <v>181.827</v>
      </c>
      <c r="J14" s="10">
        <v>0.97599999999999998</v>
      </c>
      <c r="K14" s="10">
        <v>5.6740000000000004</v>
      </c>
      <c r="L14" s="10">
        <v>13.964</v>
      </c>
      <c r="M14" s="10">
        <f>E14-L14-K14-J14</f>
        <v>24.154000000000003</v>
      </c>
      <c r="N14" s="10">
        <v>36.131</v>
      </c>
      <c r="O14" s="10">
        <v>45.411000000000001</v>
      </c>
      <c r="P14" s="10">
        <v>51.143999999999998</v>
      </c>
      <c r="Q14" s="10">
        <f>F14-P14-O14-N14</f>
        <v>49.140999999999991</v>
      </c>
      <c r="R14" s="142">
        <v>49.9</v>
      </c>
      <c r="S14" s="171">
        <v>69.7</v>
      </c>
    </row>
    <row r="15" spans="1:21" x14ac:dyDescent="0.25">
      <c r="A15" t="s">
        <v>194</v>
      </c>
      <c r="B15" s="10">
        <v>39.863</v>
      </c>
      <c r="C15" s="10">
        <v>133.68799999999999</v>
      </c>
      <c r="D15" s="10">
        <v>482.55</v>
      </c>
      <c r="E15" s="10">
        <v>0.625</v>
      </c>
      <c r="F15" s="10">
        <v>1.6E-2</v>
      </c>
      <c r="J15" s="10">
        <v>0.56899999999999995</v>
      </c>
      <c r="K15" s="10">
        <v>4.8000000000000001E-2</v>
      </c>
      <c r="L15" s="10"/>
      <c r="M15" s="10">
        <f>E15-L15-K15-J15</f>
        <v>8.0000000000000071E-3</v>
      </c>
      <c r="N15" s="10"/>
      <c r="O15" s="10"/>
      <c r="P15" s="10"/>
      <c r="Q15" s="10">
        <f>F15-P15-O15-N15</f>
        <v>1.6E-2</v>
      </c>
      <c r="R15" s="142"/>
      <c r="S15" s="171"/>
    </row>
    <row r="16" spans="1:21" x14ac:dyDescent="0.25">
      <c r="B16" s="10"/>
      <c r="C16" s="10"/>
      <c r="D16" s="10"/>
      <c r="E16" s="10"/>
      <c r="F16" s="10"/>
      <c r="J16" s="10"/>
      <c r="K16" s="10"/>
      <c r="L16" s="10"/>
      <c r="M16" s="10"/>
      <c r="N16" s="10"/>
      <c r="O16" s="10"/>
      <c r="P16" s="10"/>
      <c r="Q16" s="10"/>
    </row>
    <row r="17" spans="1:20" s="1" customFormat="1" x14ac:dyDescent="0.25">
      <c r="A17" s="1" t="s">
        <v>112</v>
      </c>
      <c r="B17" s="11">
        <f>B2+B6+B13</f>
        <v>533.73500000000001</v>
      </c>
      <c r="C17" s="11">
        <f>C2+C6+C13</f>
        <v>1277.481</v>
      </c>
      <c r="D17" s="11">
        <f>D2+D6+D13</f>
        <v>7839.3940000000002</v>
      </c>
      <c r="E17" s="11">
        <f t="shared" ref="E17:F17" si="20">E2+E6+E13</f>
        <v>3194.2080000000001</v>
      </c>
      <c r="F17" s="11">
        <f t="shared" si="20"/>
        <v>3108.3829999999998</v>
      </c>
      <c r="J17" s="11">
        <f t="shared" ref="J17:R17" si="21">J2+J6+J13</f>
        <v>1166.4360000000001</v>
      </c>
      <c r="K17" s="11">
        <f t="shared" si="21"/>
        <v>808.32499999999993</v>
      </c>
      <c r="L17" s="11">
        <f t="shared" si="21"/>
        <v>590.33900000000006</v>
      </c>
      <c r="M17" s="11">
        <f t="shared" si="21"/>
        <v>629.10800000000017</v>
      </c>
      <c r="N17" s="11">
        <f t="shared" si="21"/>
        <v>772.50699999999995</v>
      </c>
      <c r="O17" s="11">
        <f>O2+O6+O13</f>
        <v>707.94700000000012</v>
      </c>
      <c r="P17" s="11">
        <f t="shared" si="21"/>
        <v>674.1389999999999</v>
      </c>
      <c r="Q17" s="11">
        <f t="shared" si="21"/>
        <v>953.79000000000019</v>
      </c>
      <c r="R17" s="11">
        <f t="shared" si="21"/>
        <v>1637.5000000000002</v>
      </c>
      <c r="S17" s="164">
        <f t="shared" ref="S17:T17" si="22">S2+S6+S13</f>
        <v>1449.6000000000001</v>
      </c>
      <c r="T17" s="14">
        <f t="shared" si="22"/>
        <v>0</v>
      </c>
    </row>
    <row r="19" spans="1:20" x14ac:dyDescent="0.25">
      <c r="A19" t="s">
        <v>243</v>
      </c>
      <c r="C19" s="3">
        <f>C3/B3-1</f>
        <v>1.4028652011115246</v>
      </c>
      <c r="D19" s="3">
        <f>D3/C3-1</f>
        <v>5.239862494063904</v>
      </c>
      <c r="E19" s="3">
        <f>E3/D3-1</f>
        <v>-0.6553839536391356</v>
      </c>
      <c r="F19" s="3">
        <f>F3/E3-1</f>
        <v>-0.36095042245965403</v>
      </c>
      <c r="J19" s="3"/>
      <c r="K19" s="3"/>
      <c r="L19" s="3"/>
      <c r="M19" s="3"/>
      <c r="N19" s="3">
        <f>N3/J3-1</f>
        <v>-0.63513456148579328</v>
      </c>
      <c r="O19" s="3">
        <f t="shared" ref="O19:P19" si="23">O3/K3-1</f>
        <v>-0.49686633820827897</v>
      </c>
      <c r="P19" s="3">
        <f t="shared" si="23"/>
        <v>-0.20684155323310927</v>
      </c>
      <c r="Q19" s="3">
        <f>Q3/M3-1</f>
        <v>0.59525968726113754</v>
      </c>
      <c r="R19" s="39">
        <f>R3/N3-1</f>
        <v>1.8129806300758795</v>
      </c>
      <c r="S19" s="39">
        <f>S3/O3-1</f>
        <v>1.31359482900428</v>
      </c>
      <c r="T19" s="6">
        <f>T3/P3-1</f>
        <v>-1</v>
      </c>
    </row>
    <row r="20" spans="1:20" x14ac:dyDescent="0.25">
      <c r="A20" t="s">
        <v>242</v>
      </c>
      <c r="C20" s="3"/>
      <c r="D20" s="3"/>
      <c r="E20" s="3">
        <f>E7/D7-1</f>
        <v>23.864399919044729</v>
      </c>
      <c r="F20" s="3">
        <f>F7/E7-1</f>
        <v>1.8254731187171869</v>
      </c>
      <c r="P20" s="3">
        <f>P7/L7-1</f>
        <v>1.2425381873064612</v>
      </c>
      <c r="Q20" s="3">
        <f>Q7/M7-1</f>
        <v>1.6215383886480472E-2</v>
      </c>
      <c r="R20" s="39">
        <f>R7/N7-1</f>
        <v>-8.0442433383609568E-3</v>
      </c>
      <c r="S20" s="39">
        <f>S7/O7-1</f>
        <v>0.58784676354029064</v>
      </c>
      <c r="T20" s="6">
        <f>T7/P7-1</f>
        <v>-1</v>
      </c>
    </row>
    <row r="21" spans="1:20" x14ac:dyDescent="0.25">
      <c r="A21" t="s">
        <v>244</v>
      </c>
      <c r="C21" s="3">
        <f>C6/B6-1</f>
        <v>1.255966706778981</v>
      </c>
      <c r="D21" s="3">
        <f>D6/C6-1</f>
        <v>10.500388949392127</v>
      </c>
      <c r="E21" s="3">
        <f>E6/D6-1</f>
        <v>0.53172463507634715</v>
      </c>
      <c r="F21" s="3">
        <f>F6/E6-1</f>
        <v>0.77509144291173926</v>
      </c>
      <c r="N21" s="3">
        <f t="shared" ref="N21:T21" si="24">N6/J6-1</f>
        <v>1.3816337953969247</v>
      </c>
      <c r="O21" s="3">
        <f t="shared" si="24"/>
        <v>1.2758531786416989</v>
      </c>
      <c r="P21" s="3">
        <f t="shared" si="24"/>
        <v>0.58864075778952674</v>
      </c>
      <c r="Q21" s="3">
        <f t="shared" si="24"/>
        <v>0.32722695434182292</v>
      </c>
      <c r="R21" s="39">
        <f t="shared" si="24"/>
        <v>0.41264104981709493</v>
      </c>
      <c r="S21" s="39">
        <f t="shared" si="24"/>
        <v>0.78572493277446176</v>
      </c>
      <c r="T21" s="6">
        <f t="shared" si="24"/>
        <v>-1</v>
      </c>
    </row>
    <row r="24" spans="1:20" x14ac:dyDescent="0.25">
      <c r="A24" s="134" t="s">
        <v>245</v>
      </c>
    </row>
    <row r="25" spans="1:20" x14ac:dyDescent="0.25">
      <c r="A25" t="s">
        <v>246</v>
      </c>
      <c r="E25">
        <v>167</v>
      </c>
      <c r="F25">
        <v>75</v>
      </c>
      <c r="M25">
        <v>20</v>
      </c>
      <c r="N25">
        <v>21</v>
      </c>
      <c r="O25">
        <v>14</v>
      </c>
      <c r="P25">
        <v>11</v>
      </c>
      <c r="Q25">
        <v>29</v>
      </c>
      <c r="R25">
        <v>56</v>
      </c>
      <c r="S25" s="162">
        <v>37</v>
      </c>
      <c r="T25" s="13">
        <v>37</v>
      </c>
    </row>
    <row r="26" spans="1:20" x14ac:dyDescent="0.25">
      <c r="A26" t="s">
        <v>189</v>
      </c>
      <c r="E26">
        <v>663</v>
      </c>
      <c r="F26">
        <v>393</v>
      </c>
      <c r="M26">
        <v>125</v>
      </c>
      <c r="N26">
        <v>124</v>
      </c>
      <c r="O26">
        <v>78</v>
      </c>
      <c r="P26">
        <v>65</v>
      </c>
      <c r="Q26">
        <v>125</v>
      </c>
      <c r="R26">
        <v>256</v>
      </c>
      <c r="S26" s="162">
        <v>189</v>
      </c>
      <c r="T26" s="13">
        <v>189</v>
      </c>
    </row>
    <row r="27" spans="1:20" s="1" customFormat="1" x14ac:dyDescent="0.25">
      <c r="A27" s="1" t="s">
        <v>247</v>
      </c>
      <c r="E27" s="1">
        <f>SUM(E25:E26)</f>
        <v>830</v>
      </c>
      <c r="F27" s="1">
        <f>SUM(F25:F26)</f>
        <v>468</v>
      </c>
      <c r="M27" s="1">
        <f>SUM(M25:M26)</f>
        <v>145</v>
      </c>
      <c r="N27" s="1">
        <f t="shared" ref="N27:R27" si="25">SUM(N25:N26)</f>
        <v>145</v>
      </c>
      <c r="O27" s="1">
        <f t="shared" si="25"/>
        <v>92</v>
      </c>
      <c r="P27" s="1">
        <f t="shared" si="25"/>
        <v>76</v>
      </c>
      <c r="Q27" s="1">
        <f t="shared" si="25"/>
        <v>154</v>
      </c>
      <c r="R27" s="1">
        <f t="shared" si="25"/>
        <v>312</v>
      </c>
      <c r="S27" s="169">
        <f t="shared" ref="S27:T27" si="26">SUM(S25:S26)</f>
        <v>226</v>
      </c>
      <c r="T27" s="16">
        <f t="shared" si="26"/>
        <v>226</v>
      </c>
    </row>
    <row r="30" spans="1:20" x14ac:dyDescent="0.25">
      <c r="A30" t="s">
        <v>248</v>
      </c>
      <c r="E30" s="3">
        <v>0.28999999999999998</v>
      </c>
      <c r="F30" s="3">
        <v>0.34</v>
      </c>
      <c r="M30" s="3">
        <v>0.35</v>
      </c>
      <c r="N30" s="3">
        <v>0.32</v>
      </c>
      <c r="O30" s="3">
        <v>0.4</v>
      </c>
      <c r="P30" s="3">
        <v>0.38</v>
      </c>
      <c r="Q30" s="3">
        <v>0.31</v>
      </c>
      <c r="R30" s="39">
        <v>0.33</v>
      </c>
      <c r="S30" s="39">
        <v>0.35</v>
      </c>
      <c r="T30" s="6">
        <v>0.35</v>
      </c>
    </row>
    <row r="31" spans="1:20" x14ac:dyDescent="0.25">
      <c r="A31" t="s">
        <v>249</v>
      </c>
      <c r="E31" s="3">
        <v>0.25</v>
      </c>
      <c r="F31" s="3">
        <v>0.2</v>
      </c>
      <c r="M31" s="3">
        <v>0.33</v>
      </c>
      <c r="N31" s="3">
        <v>0.24</v>
      </c>
      <c r="O31" s="3">
        <v>0.23</v>
      </c>
      <c r="P31" s="3">
        <v>0.19</v>
      </c>
      <c r="Q31" s="3">
        <v>0.15</v>
      </c>
      <c r="R31" s="39">
        <v>0.13</v>
      </c>
      <c r="S31" s="39">
        <v>0.15</v>
      </c>
      <c r="T31" s="6">
        <v>0.15</v>
      </c>
    </row>
    <row r="32" spans="1:20" x14ac:dyDescent="0.25">
      <c r="A32" t="s">
        <v>250</v>
      </c>
      <c r="E32" s="3">
        <v>0</v>
      </c>
      <c r="F32" s="3">
        <v>0.11</v>
      </c>
      <c r="M32" s="3">
        <v>0</v>
      </c>
      <c r="N32" s="3">
        <v>0</v>
      </c>
      <c r="O32" s="3">
        <v>0</v>
      </c>
      <c r="P32" s="3">
        <v>0.15</v>
      </c>
      <c r="Q32" s="3">
        <v>0.13</v>
      </c>
      <c r="R32" s="39">
        <v>0.11</v>
      </c>
      <c r="S32" s="39">
        <v>0.1</v>
      </c>
      <c r="T32" s="6">
        <v>0.1</v>
      </c>
    </row>
    <row r="33" spans="1:20" x14ac:dyDescent="0.25">
      <c r="A33" t="s">
        <v>251</v>
      </c>
      <c r="E33" s="3">
        <v>0.46</v>
      </c>
      <c r="F33" s="3">
        <v>0.35</v>
      </c>
      <c r="M33" s="3">
        <v>0.33</v>
      </c>
      <c r="N33" s="3">
        <v>0.45</v>
      </c>
      <c r="O33" s="3">
        <v>0.38</v>
      </c>
      <c r="P33" s="3">
        <v>0.28000000000000003</v>
      </c>
      <c r="Q33" s="3">
        <v>0.42</v>
      </c>
      <c r="R33" s="39">
        <v>0.43</v>
      </c>
      <c r="S33" s="39">
        <v>0.4</v>
      </c>
      <c r="T33" s="6">
        <v>0.4</v>
      </c>
    </row>
    <row r="34" spans="1:20" s="1" customFormat="1" x14ac:dyDescent="0.25">
      <c r="A34" s="1" t="s">
        <v>247</v>
      </c>
      <c r="E34" s="135">
        <f>SUM(E30:E33)</f>
        <v>1</v>
      </c>
      <c r="F34" s="135">
        <f>SUM(F30:F33)</f>
        <v>1</v>
      </c>
      <c r="M34" s="135">
        <f t="shared" ref="M34:Q34" si="27">SUM(M30:M33)</f>
        <v>1.01</v>
      </c>
      <c r="N34" s="135">
        <f t="shared" si="27"/>
        <v>1.01</v>
      </c>
      <c r="O34" s="135">
        <f t="shared" si="27"/>
        <v>1.01</v>
      </c>
      <c r="P34" s="135">
        <f t="shared" si="27"/>
        <v>1</v>
      </c>
      <c r="Q34" s="135">
        <f t="shared" si="27"/>
        <v>1.01</v>
      </c>
      <c r="R34" s="141">
        <f t="shared" ref="R34:S34" si="28">SUM(R30:R33)</f>
        <v>1</v>
      </c>
      <c r="S34" s="141">
        <f t="shared" si="28"/>
        <v>1</v>
      </c>
      <c r="T34" s="136">
        <f t="shared" ref="T34" si="29">SUM(T30:T33)</f>
        <v>1</v>
      </c>
    </row>
  </sheetData>
  <phoneticPr fontId="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Y22" sqref="Y22"/>
    </sheetView>
  </sheetViews>
  <sheetFormatPr defaultRowHeight="15" x14ac:dyDescent="0.25"/>
  <sheetData>
    <row r="1" spans="1:1" x14ac:dyDescent="0.25">
      <c r="A1" s="8" t="s">
        <v>39</v>
      </c>
    </row>
  </sheetData>
  <hyperlinks>
    <hyperlink ref="A1" location="Main!A1" display="Main" xr:uid="{58C3B527-2D5B-414E-8D16-78915C434B1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sqref="A1:C1048576"/>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39</v>
      </c>
      <c r="B1" t="s">
        <v>52</v>
      </c>
      <c r="C1" s="17" t="s">
        <v>53</v>
      </c>
    </row>
    <row r="2" spans="1:13" x14ac:dyDescent="0.25">
      <c r="B2" s="12">
        <v>44298</v>
      </c>
      <c r="C2" s="17">
        <v>342</v>
      </c>
      <c r="E2" t="s">
        <v>52</v>
      </c>
      <c r="F2" t="s">
        <v>54</v>
      </c>
      <c r="M2" t="s">
        <v>55</v>
      </c>
    </row>
    <row r="3" spans="1:13" x14ac:dyDescent="0.25">
      <c r="B3" s="12">
        <v>44305</v>
      </c>
      <c r="C3" s="17">
        <v>291.60000600000001</v>
      </c>
      <c r="E3" s="12">
        <v>45328</v>
      </c>
      <c r="F3" t="s">
        <v>57</v>
      </c>
      <c r="M3" s="12"/>
    </row>
    <row r="4" spans="1:13" x14ac:dyDescent="0.25">
      <c r="B4" s="12">
        <v>44312</v>
      </c>
      <c r="C4" s="17">
        <v>297.64001500000001</v>
      </c>
      <c r="E4" s="12">
        <v>45302</v>
      </c>
      <c r="F4" t="s">
        <v>57</v>
      </c>
      <c r="M4" s="12"/>
    </row>
    <row r="5" spans="1:13" x14ac:dyDescent="0.25">
      <c r="B5" s="12">
        <v>44319</v>
      </c>
      <c r="C5" s="17">
        <v>263.70001200000002</v>
      </c>
      <c r="M5" s="12"/>
    </row>
    <row r="6" spans="1:13" x14ac:dyDescent="0.25">
      <c r="B6" s="12">
        <v>44326</v>
      </c>
      <c r="C6" s="17">
        <v>258.36999500000002</v>
      </c>
      <c r="M6" s="12"/>
    </row>
    <row r="7" spans="1:13" x14ac:dyDescent="0.25">
      <c r="B7" s="12">
        <v>44333</v>
      </c>
      <c r="C7" s="17">
        <v>224.35000600000001</v>
      </c>
      <c r="M7" s="12"/>
    </row>
    <row r="8" spans="1:13" x14ac:dyDescent="0.25">
      <c r="B8" s="12">
        <v>44340</v>
      </c>
      <c r="C8" s="17">
        <v>236.53999300000001</v>
      </c>
      <c r="M8" s="12"/>
    </row>
    <row r="9" spans="1:13" x14ac:dyDescent="0.25">
      <c r="B9" s="12">
        <v>44347</v>
      </c>
      <c r="C9" s="17">
        <v>228.78999300000001</v>
      </c>
      <c r="M9" s="12"/>
    </row>
    <row r="10" spans="1:13" x14ac:dyDescent="0.25">
      <c r="B10" s="12">
        <v>44354</v>
      </c>
      <c r="C10" s="17">
        <v>223.91999799999999</v>
      </c>
      <c r="M10" s="12"/>
    </row>
    <row r="11" spans="1:13" x14ac:dyDescent="0.25">
      <c r="B11" s="12">
        <v>44361</v>
      </c>
      <c r="C11" s="17">
        <v>229.28999300000001</v>
      </c>
      <c r="M11" s="12"/>
    </row>
    <row r="12" spans="1:13" x14ac:dyDescent="0.25">
      <c r="B12" s="12">
        <v>44368</v>
      </c>
      <c r="C12" s="17">
        <v>224.53999300000001</v>
      </c>
      <c r="M12" s="12"/>
    </row>
    <row r="13" spans="1:13" x14ac:dyDescent="0.25">
      <c r="B13" s="12">
        <v>44375</v>
      </c>
      <c r="C13" s="17">
        <v>240.720001</v>
      </c>
    </row>
    <row r="14" spans="1:13" x14ac:dyDescent="0.25">
      <c r="B14" s="12">
        <v>44382</v>
      </c>
      <c r="C14" s="17">
        <v>253.88000500000001</v>
      </c>
    </row>
    <row r="15" spans="1:13" x14ac:dyDescent="0.25">
      <c r="B15" s="12">
        <v>44389</v>
      </c>
      <c r="C15" s="17">
        <v>225.009995</v>
      </c>
    </row>
    <row r="16" spans="1:13" x14ac:dyDescent="0.25">
      <c r="B16" s="12">
        <v>44396</v>
      </c>
      <c r="C16" s="17">
        <v>224.91999799999999</v>
      </c>
    </row>
    <row r="17" spans="2:3" x14ac:dyDescent="0.25">
      <c r="B17" s="12">
        <v>44403</v>
      </c>
      <c r="C17" s="17">
        <v>236.58000200000001</v>
      </c>
    </row>
    <row r="18" spans="2:3" x14ac:dyDescent="0.25">
      <c r="B18" s="12">
        <v>44410</v>
      </c>
      <c r="C18" s="17">
        <v>258.26001000000002</v>
      </c>
    </row>
    <row r="19" spans="2:3" x14ac:dyDescent="0.25">
      <c r="B19" s="12">
        <v>44417</v>
      </c>
      <c r="C19" s="17">
        <v>261.25</v>
      </c>
    </row>
    <row r="20" spans="2:3" x14ac:dyDescent="0.25">
      <c r="B20" s="12">
        <v>44424</v>
      </c>
      <c r="C20" s="17">
        <v>257.32000699999998</v>
      </c>
    </row>
    <row r="21" spans="2:3" x14ac:dyDescent="0.25">
      <c r="B21" s="12">
        <v>44431</v>
      </c>
      <c r="C21" s="17">
        <v>259.11999500000002</v>
      </c>
    </row>
    <row r="22" spans="2:3" x14ac:dyDescent="0.25">
      <c r="B22" s="12">
        <v>44438</v>
      </c>
      <c r="C22" s="17">
        <v>278.44000199999999</v>
      </c>
    </row>
    <row r="23" spans="2:3" x14ac:dyDescent="0.25">
      <c r="B23" s="12">
        <v>44445</v>
      </c>
      <c r="C23" s="17">
        <v>248.320007</v>
      </c>
    </row>
    <row r="24" spans="2:3" x14ac:dyDescent="0.25">
      <c r="B24" s="12">
        <v>44452</v>
      </c>
      <c r="C24" s="17">
        <v>245.19000199999999</v>
      </c>
    </row>
    <row r="25" spans="2:3" x14ac:dyDescent="0.25">
      <c r="B25" s="12">
        <v>44459</v>
      </c>
      <c r="C25" s="17">
        <v>231.820007</v>
      </c>
    </row>
    <row r="26" spans="2:3" x14ac:dyDescent="0.25">
      <c r="B26" s="12">
        <v>44466</v>
      </c>
      <c r="C26" s="17">
        <v>231.14999399999999</v>
      </c>
    </row>
    <row r="27" spans="2:3" x14ac:dyDescent="0.25">
      <c r="B27" s="12">
        <v>44473</v>
      </c>
      <c r="C27" s="17">
        <v>248.13999899999999</v>
      </c>
    </row>
    <row r="28" spans="2:3" x14ac:dyDescent="0.25">
      <c r="B28" s="12">
        <v>44480</v>
      </c>
      <c r="C28" s="17">
        <v>280.60998499999999</v>
      </c>
    </row>
    <row r="29" spans="2:3" x14ac:dyDescent="0.25">
      <c r="B29" s="12">
        <v>44487</v>
      </c>
      <c r="C29" s="17">
        <v>300.83999599999999</v>
      </c>
    </row>
    <row r="30" spans="2:3" x14ac:dyDescent="0.25">
      <c r="B30" s="12">
        <v>44494</v>
      </c>
      <c r="C30" s="17">
        <v>319.42001299999998</v>
      </c>
    </row>
    <row r="31" spans="2:3" x14ac:dyDescent="0.25">
      <c r="B31" s="12">
        <v>44501</v>
      </c>
      <c r="C31" s="17">
        <v>337.04998799999998</v>
      </c>
    </row>
    <row r="32" spans="2:3" x14ac:dyDescent="0.25">
      <c r="B32" s="12">
        <v>44508</v>
      </c>
      <c r="C32" s="17">
        <v>342.98001099999999</v>
      </c>
    </row>
    <row r="33" spans="2:3" x14ac:dyDescent="0.25">
      <c r="B33" s="12">
        <v>44515</v>
      </c>
      <c r="C33" s="17">
        <v>332.54998799999998</v>
      </c>
    </row>
    <row r="34" spans="2:3" x14ac:dyDescent="0.25">
      <c r="B34" s="12">
        <v>44522</v>
      </c>
      <c r="C34" s="17">
        <v>303.19000199999999</v>
      </c>
    </row>
    <row r="35" spans="2:3" x14ac:dyDescent="0.25">
      <c r="B35" s="12">
        <v>44529</v>
      </c>
      <c r="C35" s="17">
        <v>265.64999399999999</v>
      </c>
    </row>
    <row r="36" spans="2:3" x14ac:dyDescent="0.25">
      <c r="B36" s="12">
        <v>44536</v>
      </c>
      <c r="C36" s="17">
        <v>255.759995</v>
      </c>
    </row>
    <row r="37" spans="2:3" x14ac:dyDescent="0.25">
      <c r="B37" s="12">
        <v>44543</v>
      </c>
      <c r="C37" s="17">
        <v>243.35000600000001</v>
      </c>
    </row>
    <row r="38" spans="2:3" x14ac:dyDescent="0.25">
      <c r="B38" s="12">
        <v>44550</v>
      </c>
      <c r="C38" s="17">
        <v>268.14999399999999</v>
      </c>
    </row>
    <row r="39" spans="2:3" x14ac:dyDescent="0.25">
      <c r="B39" s="12">
        <v>44557</v>
      </c>
      <c r="C39" s="17">
        <v>252.36999499999999</v>
      </c>
    </row>
    <row r="40" spans="2:3" x14ac:dyDescent="0.25">
      <c r="B40" s="12">
        <v>44564</v>
      </c>
      <c r="C40" s="17">
        <v>232.33000200000001</v>
      </c>
    </row>
    <row r="41" spans="2:3" x14ac:dyDescent="0.25">
      <c r="B41" s="12">
        <v>44571</v>
      </c>
      <c r="C41" s="17">
        <v>230.029999</v>
      </c>
    </row>
    <row r="42" spans="2:3" x14ac:dyDescent="0.25">
      <c r="B42" s="12">
        <v>44578</v>
      </c>
      <c r="C42" s="17">
        <v>191.970001</v>
      </c>
    </row>
    <row r="43" spans="2:3" x14ac:dyDescent="0.25">
      <c r="B43" s="12">
        <v>44585</v>
      </c>
      <c r="C43" s="17">
        <v>177.58000200000001</v>
      </c>
    </row>
    <row r="44" spans="2:3" x14ac:dyDescent="0.25">
      <c r="B44" s="12">
        <v>44592</v>
      </c>
      <c r="C44" s="17">
        <v>194.44000199999999</v>
      </c>
    </row>
    <row r="45" spans="2:3" x14ac:dyDescent="0.25">
      <c r="B45" s="12">
        <v>44599</v>
      </c>
      <c r="C45" s="17">
        <v>194.529999</v>
      </c>
    </row>
    <row r="46" spans="2:3" x14ac:dyDescent="0.25">
      <c r="B46" s="12">
        <v>44606</v>
      </c>
      <c r="C46" s="17">
        <v>189.16000399999999</v>
      </c>
    </row>
    <row r="47" spans="2:3" x14ac:dyDescent="0.25">
      <c r="B47" s="12">
        <v>44613</v>
      </c>
      <c r="C47" s="17">
        <v>176.83000200000001</v>
      </c>
    </row>
    <row r="48" spans="2:3" x14ac:dyDescent="0.25">
      <c r="B48" s="12">
        <v>44620</v>
      </c>
      <c r="C48" s="17">
        <v>165.75</v>
      </c>
    </row>
    <row r="49" spans="2:3" x14ac:dyDescent="0.25">
      <c r="B49" s="12">
        <v>44627</v>
      </c>
      <c r="C49" s="17">
        <v>160.070007</v>
      </c>
    </row>
    <row r="50" spans="2:3" x14ac:dyDescent="0.25">
      <c r="B50" s="12">
        <v>44634</v>
      </c>
      <c r="C50" s="17">
        <v>185.94000199999999</v>
      </c>
    </row>
    <row r="51" spans="2:3" x14ac:dyDescent="0.25">
      <c r="B51" s="12">
        <v>44641</v>
      </c>
      <c r="C51" s="17">
        <v>186.71000699999999</v>
      </c>
    </row>
    <row r="52" spans="2:3" x14ac:dyDescent="0.25">
      <c r="B52" s="12">
        <v>44648</v>
      </c>
      <c r="C52" s="17">
        <v>186.96000699999999</v>
      </c>
    </row>
    <row r="53" spans="2:3" x14ac:dyDescent="0.25">
      <c r="B53" s="12">
        <v>44655</v>
      </c>
      <c r="C53" s="17">
        <v>160.94000199999999</v>
      </c>
    </row>
    <row r="54" spans="2:3" x14ac:dyDescent="0.25">
      <c r="B54" s="12">
        <v>44662</v>
      </c>
      <c r="C54" s="17">
        <v>147.28999300000001</v>
      </c>
    </row>
    <row r="55" spans="2:3" x14ac:dyDescent="0.25">
      <c r="B55" s="12">
        <v>44669</v>
      </c>
      <c r="C55" s="17">
        <v>131.520004</v>
      </c>
    </row>
    <row r="56" spans="2:3" x14ac:dyDescent="0.25">
      <c r="B56" s="12">
        <v>44676</v>
      </c>
      <c r="C56" s="17">
        <v>112.709999</v>
      </c>
    </row>
    <row r="57" spans="2:3" x14ac:dyDescent="0.25">
      <c r="B57" s="12">
        <v>44683</v>
      </c>
      <c r="C57" s="17">
        <v>103.739998</v>
      </c>
    </row>
    <row r="58" spans="2:3" x14ac:dyDescent="0.25">
      <c r="B58" s="12">
        <v>44690</v>
      </c>
      <c r="C58" s="17">
        <v>67.870002999999997</v>
      </c>
    </row>
    <row r="59" spans="2:3" x14ac:dyDescent="0.25">
      <c r="B59" s="12">
        <v>44697</v>
      </c>
      <c r="C59" s="17">
        <v>66.150002000000001</v>
      </c>
    </row>
    <row r="60" spans="2:3" x14ac:dyDescent="0.25">
      <c r="B60" s="12">
        <v>44704</v>
      </c>
      <c r="C60" s="17">
        <v>75.319999999999993</v>
      </c>
    </row>
    <row r="61" spans="2:3" x14ac:dyDescent="0.25">
      <c r="B61" s="12">
        <v>44711</v>
      </c>
      <c r="C61" s="17">
        <v>66.690002000000007</v>
      </c>
    </row>
    <row r="62" spans="2:3" x14ac:dyDescent="0.25">
      <c r="B62" s="12">
        <v>44718</v>
      </c>
      <c r="C62" s="17">
        <v>58.709999000000003</v>
      </c>
    </row>
    <row r="63" spans="2:3" x14ac:dyDescent="0.25">
      <c r="B63" s="12">
        <v>44725</v>
      </c>
      <c r="C63" s="17">
        <v>51.220001000000003</v>
      </c>
    </row>
    <row r="64" spans="2:3" x14ac:dyDescent="0.25">
      <c r="B64" s="12">
        <v>44732</v>
      </c>
      <c r="C64" s="17">
        <v>62.709999000000003</v>
      </c>
    </row>
    <row r="65" spans="2:3" x14ac:dyDescent="0.25">
      <c r="B65" s="12">
        <v>44739</v>
      </c>
      <c r="C65" s="17">
        <v>49.040000999999997</v>
      </c>
    </row>
    <row r="66" spans="2:3" x14ac:dyDescent="0.25">
      <c r="B66" s="12">
        <v>44746</v>
      </c>
      <c r="C66" s="17">
        <v>60.290000999999997</v>
      </c>
    </row>
    <row r="67" spans="2:3" x14ac:dyDescent="0.25">
      <c r="B67" s="12">
        <v>44753</v>
      </c>
      <c r="C67" s="17">
        <v>53.790000999999997</v>
      </c>
    </row>
    <row r="68" spans="2:3" x14ac:dyDescent="0.25">
      <c r="B68" s="12">
        <v>44760</v>
      </c>
      <c r="C68" s="17">
        <v>70.819999999999993</v>
      </c>
    </row>
    <row r="69" spans="2:3" x14ac:dyDescent="0.25">
      <c r="B69" s="12">
        <v>44767</v>
      </c>
      <c r="C69" s="17">
        <v>62.959999000000003</v>
      </c>
    </row>
    <row r="70" spans="2:3" x14ac:dyDescent="0.25">
      <c r="B70" s="12">
        <v>44774</v>
      </c>
      <c r="C70" s="17">
        <v>93.050003000000004</v>
      </c>
    </row>
    <row r="71" spans="2:3" x14ac:dyDescent="0.25">
      <c r="B71" s="12">
        <v>44781</v>
      </c>
      <c r="C71" s="17">
        <v>90.489998</v>
      </c>
    </row>
    <row r="72" spans="2:3" x14ac:dyDescent="0.25">
      <c r="B72" s="12">
        <v>44788</v>
      </c>
      <c r="C72" s="17">
        <v>74.059997999999993</v>
      </c>
    </row>
    <row r="73" spans="2:3" x14ac:dyDescent="0.25">
      <c r="B73" s="12">
        <v>44795</v>
      </c>
      <c r="C73" s="17">
        <v>66.739998</v>
      </c>
    </row>
    <row r="74" spans="2:3" x14ac:dyDescent="0.25">
      <c r="B74" s="12">
        <v>44802</v>
      </c>
      <c r="C74" s="17">
        <v>65.260002</v>
      </c>
    </row>
    <row r="75" spans="2:3" x14ac:dyDescent="0.25">
      <c r="B75" s="12">
        <v>44809</v>
      </c>
      <c r="C75" s="17">
        <v>80.870002999999997</v>
      </c>
    </row>
    <row r="76" spans="2:3" x14ac:dyDescent="0.25">
      <c r="B76" s="12">
        <v>44816</v>
      </c>
      <c r="C76" s="17">
        <v>74</v>
      </c>
    </row>
    <row r="77" spans="2:3" x14ac:dyDescent="0.25">
      <c r="B77" s="12">
        <v>44823</v>
      </c>
      <c r="C77" s="17">
        <v>61.880001</v>
      </c>
    </row>
    <row r="78" spans="2:3" x14ac:dyDescent="0.25">
      <c r="B78" s="12">
        <v>44830</v>
      </c>
      <c r="C78" s="17">
        <v>64.489998</v>
      </c>
    </row>
    <row r="79" spans="2:3" x14ac:dyDescent="0.25">
      <c r="B79" s="12">
        <v>44837</v>
      </c>
      <c r="C79" s="17">
        <v>67</v>
      </c>
    </row>
    <row r="80" spans="2:3" x14ac:dyDescent="0.25">
      <c r="B80" s="12">
        <v>44844</v>
      </c>
      <c r="C80" s="17">
        <v>63.59</v>
      </c>
    </row>
    <row r="81" spans="2:3" x14ac:dyDescent="0.25">
      <c r="B81" s="12">
        <v>44851</v>
      </c>
      <c r="C81" s="17">
        <v>66.379997000000003</v>
      </c>
    </row>
    <row r="82" spans="2:3" x14ac:dyDescent="0.25">
      <c r="B82" s="12">
        <v>44858</v>
      </c>
      <c r="C82" s="17">
        <v>72.069999999999993</v>
      </c>
    </row>
    <row r="83" spans="2:3" x14ac:dyDescent="0.25">
      <c r="B83" s="12">
        <v>44865</v>
      </c>
      <c r="C83" s="17">
        <v>58.82</v>
      </c>
    </row>
    <row r="84" spans="2:3" x14ac:dyDescent="0.25">
      <c r="B84" s="12">
        <v>44872</v>
      </c>
      <c r="C84" s="17">
        <v>57.459999000000003</v>
      </c>
    </row>
    <row r="85" spans="2:3" x14ac:dyDescent="0.25">
      <c r="B85" s="12">
        <v>44879</v>
      </c>
      <c r="C85" s="17">
        <v>45.259998000000003</v>
      </c>
    </row>
    <row r="86" spans="2:3" x14ac:dyDescent="0.25">
      <c r="B86" s="12">
        <v>44886</v>
      </c>
      <c r="C86" s="17">
        <v>44.279998999999997</v>
      </c>
    </row>
    <row r="87" spans="2:3" x14ac:dyDescent="0.25">
      <c r="B87" s="12">
        <v>44893</v>
      </c>
      <c r="C87" s="17">
        <v>47.669998</v>
      </c>
    </row>
    <row r="88" spans="2:3" x14ac:dyDescent="0.25">
      <c r="B88" s="12">
        <v>44900</v>
      </c>
      <c r="C88" s="17">
        <v>40.240001999999997</v>
      </c>
    </row>
    <row r="89" spans="2:3" x14ac:dyDescent="0.25">
      <c r="B89" s="12">
        <v>44907</v>
      </c>
      <c r="C89" s="17">
        <v>36.599997999999999</v>
      </c>
    </row>
    <row r="90" spans="2:3" x14ac:dyDescent="0.25">
      <c r="B90" s="12">
        <v>44914</v>
      </c>
      <c r="C90" s="17">
        <v>35.490001999999997</v>
      </c>
    </row>
    <row r="91" spans="2:3" x14ac:dyDescent="0.25">
      <c r="B91" s="12">
        <v>44921</v>
      </c>
      <c r="C91" s="17">
        <v>35.389999000000003</v>
      </c>
    </row>
    <row r="92" spans="2:3" x14ac:dyDescent="0.25">
      <c r="B92" s="12">
        <v>44928</v>
      </c>
      <c r="C92" s="17">
        <v>33.259998000000003</v>
      </c>
    </row>
    <row r="93" spans="2:3" x14ac:dyDescent="0.25">
      <c r="B93" s="12">
        <v>44935</v>
      </c>
      <c r="C93" s="17">
        <v>49.98</v>
      </c>
    </row>
    <row r="94" spans="2:3" x14ac:dyDescent="0.25">
      <c r="B94" s="12">
        <v>44942</v>
      </c>
      <c r="C94" s="17">
        <v>55.16</v>
      </c>
    </row>
    <row r="95" spans="2:3" x14ac:dyDescent="0.25">
      <c r="B95" s="12">
        <v>44949</v>
      </c>
      <c r="C95" s="17">
        <v>61.369999</v>
      </c>
    </row>
    <row r="96" spans="2:3" x14ac:dyDescent="0.25">
      <c r="B96" s="12">
        <v>44956</v>
      </c>
      <c r="C96" s="17">
        <v>74.629997000000003</v>
      </c>
    </row>
    <row r="97" spans="2:3" x14ac:dyDescent="0.25">
      <c r="B97" s="12">
        <v>44963</v>
      </c>
      <c r="C97" s="17">
        <v>57.09</v>
      </c>
    </row>
    <row r="98" spans="2:3" x14ac:dyDescent="0.25">
      <c r="B98" s="12">
        <v>44970</v>
      </c>
      <c r="C98" s="17">
        <v>65.199996999999996</v>
      </c>
    </row>
    <row r="99" spans="2:3" x14ac:dyDescent="0.25">
      <c r="B99" s="12">
        <v>44977</v>
      </c>
      <c r="C99" s="17">
        <v>58.439999</v>
      </c>
    </row>
    <row r="100" spans="2:3" x14ac:dyDescent="0.25">
      <c r="B100" s="12">
        <v>44984</v>
      </c>
      <c r="C100" s="17">
        <v>64.510002</v>
      </c>
    </row>
    <row r="101" spans="2:3" x14ac:dyDescent="0.25">
      <c r="B101" s="12">
        <v>44991</v>
      </c>
      <c r="C101" s="17">
        <v>53.439999</v>
      </c>
    </row>
    <row r="102" spans="2:3" x14ac:dyDescent="0.25">
      <c r="B102" s="12">
        <v>44998</v>
      </c>
      <c r="C102" s="17">
        <v>74.980002999999996</v>
      </c>
    </row>
    <row r="103" spans="2:3" x14ac:dyDescent="0.25">
      <c r="B103" s="12">
        <v>45005</v>
      </c>
      <c r="C103" s="17">
        <v>67.830001999999993</v>
      </c>
    </row>
    <row r="104" spans="2:3" x14ac:dyDescent="0.25">
      <c r="B104" s="12">
        <v>45012</v>
      </c>
      <c r="C104" s="17">
        <v>67.569999999999993</v>
      </c>
    </row>
    <row r="105" spans="2:3" x14ac:dyDescent="0.25">
      <c r="B105" s="12">
        <v>45019</v>
      </c>
      <c r="C105" s="17">
        <v>61.439999</v>
      </c>
    </row>
    <row r="106" spans="2:3" x14ac:dyDescent="0.25">
      <c r="B106" s="12">
        <v>45026</v>
      </c>
      <c r="C106" s="17">
        <v>69.910004000000001</v>
      </c>
    </row>
    <row r="107" spans="2:3" x14ac:dyDescent="0.25">
      <c r="B107" s="12">
        <v>45033</v>
      </c>
      <c r="C107" s="17">
        <v>59.040000999999997</v>
      </c>
    </row>
    <row r="108" spans="2:3" x14ac:dyDescent="0.25">
      <c r="B108" s="12">
        <v>45040</v>
      </c>
      <c r="C108" s="17">
        <v>53.790000999999997</v>
      </c>
    </row>
    <row r="109" spans="2:3" x14ac:dyDescent="0.25">
      <c r="B109" s="12">
        <v>45047</v>
      </c>
      <c r="C109" s="17">
        <v>58.240001999999997</v>
      </c>
    </row>
    <row r="110" spans="2:3" x14ac:dyDescent="0.25">
      <c r="B110" s="12">
        <v>45054</v>
      </c>
      <c r="C110" s="17">
        <v>57.34</v>
      </c>
    </row>
    <row r="111" spans="2:3" x14ac:dyDescent="0.25">
      <c r="B111" s="12">
        <v>45061</v>
      </c>
      <c r="C111" s="17">
        <v>56.779998999999997</v>
      </c>
    </row>
    <row r="112" spans="2:3" x14ac:dyDescent="0.25">
      <c r="B112" s="12">
        <v>45068</v>
      </c>
      <c r="C112" s="17">
        <v>56.919998</v>
      </c>
    </row>
    <row r="113" spans="2:3" x14ac:dyDescent="0.25">
      <c r="B113" s="12">
        <v>45075</v>
      </c>
      <c r="C113" s="17">
        <v>64.550003000000004</v>
      </c>
    </row>
    <row r="114" spans="2:3" x14ac:dyDescent="0.25">
      <c r="B114" s="12">
        <v>45082</v>
      </c>
      <c r="C114" s="17">
        <v>53.279998999999997</v>
      </c>
    </row>
    <row r="115" spans="2:3" x14ac:dyDescent="0.25">
      <c r="B115" s="12">
        <v>45089</v>
      </c>
      <c r="C115" s="17">
        <v>55.59</v>
      </c>
    </row>
    <row r="116" spans="2:3" x14ac:dyDescent="0.25">
      <c r="B116" s="12">
        <v>45096</v>
      </c>
      <c r="C116" s="17">
        <v>61.470001000000003</v>
      </c>
    </row>
    <row r="117" spans="2:3" x14ac:dyDescent="0.25">
      <c r="B117" s="12">
        <v>45103</v>
      </c>
      <c r="C117" s="17">
        <v>71.550003000000004</v>
      </c>
    </row>
    <row r="118" spans="2:3" x14ac:dyDescent="0.25">
      <c r="B118" s="12">
        <v>45110</v>
      </c>
      <c r="C118" s="17">
        <v>78.720000999999996</v>
      </c>
    </row>
    <row r="119" spans="2:3" x14ac:dyDescent="0.25">
      <c r="B119" s="12">
        <v>45117</v>
      </c>
      <c r="C119" s="17">
        <v>105.30999799999999</v>
      </c>
    </row>
    <row r="120" spans="2:3" x14ac:dyDescent="0.25">
      <c r="B120" s="12">
        <v>45124</v>
      </c>
      <c r="C120" s="17">
        <v>100.82</v>
      </c>
    </row>
    <row r="121" spans="2:3" x14ac:dyDescent="0.25">
      <c r="B121" s="12">
        <v>45131</v>
      </c>
      <c r="C121" s="17">
        <v>94.760002</v>
      </c>
    </row>
    <row r="122" spans="2:3" x14ac:dyDescent="0.25">
      <c r="B122" s="12">
        <v>45138</v>
      </c>
      <c r="C122" s="17">
        <v>87.309997999999993</v>
      </c>
    </row>
    <row r="123" spans="2:3" x14ac:dyDescent="0.25">
      <c r="B123" s="12">
        <v>45145</v>
      </c>
      <c r="C123" s="17">
        <v>81.010002</v>
      </c>
    </row>
    <row r="124" spans="2:3" x14ac:dyDescent="0.25">
      <c r="B124" s="12">
        <v>45152</v>
      </c>
      <c r="C124" s="17">
        <v>73.190002000000007</v>
      </c>
    </row>
    <row r="125" spans="2:3" x14ac:dyDescent="0.25">
      <c r="B125" s="12">
        <v>45159</v>
      </c>
      <c r="C125" s="17">
        <v>74.260002</v>
      </c>
    </row>
    <row r="126" spans="2:3" x14ac:dyDescent="0.25">
      <c r="B126" s="12">
        <v>45166</v>
      </c>
      <c r="C126" s="17">
        <v>77.989998</v>
      </c>
    </row>
    <row r="127" spans="2:3" x14ac:dyDescent="0.25">
      <c r="B127" s="12">
        <v>45173</v>
      </c>
      <c r="C127" s="17">
        <v>82.089995999999999</v>
      </c>
    </row>
    <row r="128" spans="2:3" x14ac:dyDescent="0.25">
      <c r="B128" s="12">
        <v>45180</v>
      </c>
      <c r="C128" s="17">
        <v>82.150002000000001</v>
      </c>
    </row>
    <row r="129" spans="2:3" x14ac:dyDescent="0.25">
      <c r="B129" s="12">
        <v>45187</v>
      </c>
      <c r="C129" s="17">
        <v>70.959998999999996</v>
      </c>
    </row>
    <row r="130" spans="2:3" x14ac:dyDescent="0.25">
      <c r="B130" s="12">
        <v>45194</v>
      </c>
      <c r="C130" s="17">
        <v>75.080001999999993</v>
      </c>
    </row>
    <row r="131" spans="2:3" x14ac:dyDescent="0.25">
      <c r="B131" s="12">
        <v>45201</v>
      </c>
      <c r="C131" s="17">
        <v>78.459998999999996</v>
      </c>
    </row>
    <row r="132" spans="2:3" x14ac:dyDescent="0.25">
      <c r="B132" s="12">
        <v>45208</v>
      </c>
      <c r="C132" s="17">
        <v>73.430000000000007</v>
      </c>
    </row>
    <row r="133" spans="2:3" x14ac:dyDescent="0.25">
      <c r="B133" s="12">
        <v>45215</v>
      </c>
      <c r="C133" s="17">
        <v>74.660004000000001</v>
      </c>
    </row>
    <row r="134" spans="2:3" x14ac:dyDescent="0.25">
      <c r="B134" s="12">
        <v>45222</v>
      </c>
      <c r="C134" s="17">
        <v>70.779999000000004</v>
      </c>
    </row>
    <row r="135" spans="2:3" x14ac:dyDescent="0.25">
      <c r="B135" s="12">
        <v>45229</v>
      </c>
      <c r="C135" s="17">
        <v>85.800003000000004</v>
      </c>
    </row>
    <row r="136" spans="2:3" x14ac:dyDescent="0.25">
      <c r="B136" s="12">
        <v>45236</v>
      </c>
      <c r="C136" s="17">
        <v>92.919998000000007</v>
      </c>
    </row>
    <row r="137" spans="2:3" x14ac:dyDescent="0.25">
      <c r="B137" s="12">
        <v>45243</v>
      </c>
      <c r="C137" s="17">
        <v>99.050003000000004</v>
      </c>
    </row>
    <row r="138" spans="2:3" x14ac:dyDescent="0.25">
      <c r="B138" s="12">
        <v>45250</v>
      </c>
      <c r="C138" s="17">
        <v>115.540001</v>
      </c>
    </row>
    <row r="139" spans="2:3" x14ac:dyDescent="0.25">
      <c r="B139" s="12">
        <v>45257</v>
      </c>
      <c r="C139" s="17">
        <v>133.759995</v>
      </c>
    </row>
    <row r="140" spans="2:3" x14ac:dyDescent="0.25">
      <c r="B140" s="12">
        <v>45264</v>
      </c>
      <c r="C140" s="17">
        <v>146.61999499999999</v>
      </c>
    </row>
    <row r="141" spans="2:3" x14ac:dyDescent="0.25">
      <c r="B141" s="12">
        <v>45271</v>
      </c>
      <c r="C141" s="17">
        <v>147.89999399999999</v>
      </c>
    </row>
    <row r="142" spans="2:3" x14ac:dyDescent="0.25">
      <c r="B142" s="12">
        <v>45278</v>
      </c>
      <c r="C142" s="17">
        <v>175.479996</v>
      </c>
    </row>
    <row r="143" spans="2:3" x14ac:dyDescent="0.25">
      <c r="B143" s="12">
        <v>45285</v>
      </c>
      <c r="C143" s="17">
        <v>173.91999799999999</v>
      </c>
    </row>
    <row r="144" spans="2:3" x14ac:dyDescent="0.25">
      <c r="B144" s="12">
        <v>45292</v>
      </c>
      <c r="C144" s="17">
        <v>153.979996</v>
      </c>
    </row>
    <row r="145" spans="2:3" x14ac:dyDescent="0.25">
      <c r="B145" s="12">
        <v>45299</v>
      </c>
      <c r="C145" s="17">
        <v>130.779999</v>
      </c>
    </row>
    <row r="146" spans="2:3" x14ac:dyDescent="0.25">
      <c r="B146" s="12">
        <v>45306</v>
      </c>
      <c r="C146" s="17">
        <v>124.75</v>
      </c>
    </row>
    <row r="147" spans="2:3" x14ac:dyDescent="0.25">
      <c r="B147" s="12">
        <v>45313</v>
      </c>
      <c r="C147" s="17">
        <v>125.199997</v>
      </c>
    </row>
    <row r="148" spans="2:3" x14ac:dyDescent="0.25">
      <c r="B148" s="12">
        <v>45320</v>
      </c>
      <c r="C148" s="17">
        <v>129.220001</v>
      </c>
    </row>
    <row r="149" spans="2:3" x14ac:dyDescent="0.25">
      <c r="B149" s="12">
        <v>45327</v>
      </c>
      <c r="C149" s="17">
        <v>141.990005</v>
      </c>
    </row>
    <row r="150" spans="2:3" x14ac:dyDescent="0.25">
      <c r="B150" s="12">
        <v>45334</v>
      </c>
      <c r="C150" s="17">
        <v>180.30999800000001</v>
      </c>
    </row>
    <row r="151" spans="2:3" x14ac:dyDescent="0.25">
      <c r="B151" s="12">
        <v>45341</v>
      </c>
      <c r="C151" s="17">
        <v>165.979996</v>
      </c>
    </row>
    <row r="152" spans="2:3" x14ac:dyDescent="0.25">
      <c r="B152" s="12">
        <v>45348</v>
      </c>
      <c r="C152" s="17">
        <v>205.770004</v>
      </c>
    </row>
    <row r="153" spans="2:3" x14ac:dyDescent="0.25">
      <c r="B153" s="12">
        <v>45355</v>
      </c>
      <c r="C153" s="17">
        <v>256.61999500000002</v>
      </c>
    </row>
    <row r="154" spans="2:3" x14ac:dyDescent="0.25">
      <c r="B154" s="12">
        <v>45362</v>
      </c>
      <c r="C154" s="17">
        <v>242.36000100000001</v>
      </c>
    </row>
    <row r="155" spans="2:3" x14ac:dyDescent="0.25">
      <c r="B155" s="12">
        <v>45369</v>
      </c>
      <c r="C155" s="17">
        <v>255.509995</v>
      </c>
    </row>
    <row r="156" spans="2:3" x14ac:dyDescent="0.25">
      <c r="B156" s="12">
        <v>45376</v>
      </c>
      <c r="C156" s="17">
        <v>265.11999500000002</v>
      </c>
    </row>
    <row r="157" spans="2:3" x14ac:dyDescent="0.25">
      <c r="B157" s="12">
        <v>45383</v>
      </c>
      <c r="C157" s="17">
        <v>240.89999399999999</v>
      </c>
    </row>
    <row r="158" spans="2:3" x14ac:dyDescent="0.25">
      <c r="B158" s="12">
        <v>45390</v>
      </c>
      <c r="C158" s="17">
        <v>256.98998999999998</v>
      </c>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77"/>
  <sheetViews>
    <sheetView workbookViewId="0">
      <selection activeCell="G175" sqref="G174:G175"/>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39</v>
      </c>
      <c r="B1" s="1" t="s">
        <v>52</v>
      </c>
      <c r="C1" s="1" t="s">
        <v>0</v>
      </c>
      <c r="D1" s="1" t="s">
        <v>93</v>
      </c>
      <c r="H1" s="152" t="s">
        <v>94</v>
      </c>
      <c r="I1" s="153"/>
      <c r="J1" s="153"/>
      <c r="K1" s="153"/>
      <c r="L1" s="153"/>
      <c r="M1" s="154"/>
    </row>
    <row r="2" spans="1:13" ht="15.75" thickBot="1" x14ac:dyDescent="0.3">
      <c r="B2" s="12">
        <v>44298</v>
      </c>
      <c r="C2" s="17">
        <v>342</v>
      </c>
      <c r="D2" s="124">
        <f>C3/C2-1</f>
        <v>-0.14736840350877189</v>
      </c>
      <c r="H2" s="61"/>
      <c r="I2" s="62"/>
      <c r="J2" s="62"/>
      <c r="K2" s="62"/>
      <c r="L2" s="62"/>
      <c r="M2" s="63"/>
    </row>
    <row r="3" spans="1:13" ht="15.75" thickBot="1" x14ac:dyDescent="0.3">
      <c r="B3" s="12">
        <v>44305</v>
      </c>
      <c r="C3" s="17">
        <v>291.60000600000001</v>
      </c>
      <c r="D3" s="124">
        <f t="shared" ref="D3:D66" si="0">C4/C3-1</f>
        <v>2.0713336336488197E-2</v>
      </c>
      <c r="H3" s="64" t="s">
        <v>95</v>
      </c>
      <c r="I3" s="65" t="s">
        <v>96</v>
      </c>
      <c r="J3" s="66" t="s">
        <v>97</v>
      </c>
      <c r="K3" s="67" t="s">
        <v>98</v>
      </c>
      <c r="L3" s="67" t="s">
        <v>99</v>
      </c>
      <c r="M3" s="68" t="s">
        <v>100</v>
      </c>
    </row>
    <row r="4" spans="1:13" x14ac:dyDescent="0.25">
      <c r="B4" s="12">
        <v>44312</v>
      </c>
      <c r="C4" s="17">
        <v>297.64001500000001</v>
      </c>
      <c r="D4" s="124">
        <f t="shared" si="0"/>
        <v>-0.11403037659435677</v>
      </c>
      <c r="H4" s="69">
        <f>$I$19-3*$I$23</f>
        <v>-0.37837718089249911</v>
      </c>
      <c r="I4" s="70">
        <f>H4</f>
        <v>-0.37837718089249911</v>
      </c>
      <c r="J4" s="71">
        <f>COUNTIF(D:D,"&lt;="&amp;H4)</f>
        <v>0</v>
      </c>
      <c r="K4" s="71" t="str">
        <f>"Less than "&amp;TEXT(H4,"0,00%")</f>
        <v>Less than -37,84%</v>
      </c>
      <c r="L4" s="72">
        <f>J4/$I$31</f>
        <v>0</v>
      </c>
      <c r="M4" s="73">
        <f>L4</f>
        <v>0</v>
      </c>
    </row>
    <row r="5" spans="1:13" x14ac:dyDescent="0.25">
      <c r="B5" s="12">
        <v>44319</v>
      </c>
      <c r="C5" s="17">
        <v>263.70001200000002</v>
      </c>
      <c r="D5" s="124">
        <f t="shared" si="0"/>
        <v>-2.0212426080587376E-2</v>
      </c>
      <c r="H5" s="74">
        <f>$I$19-2.4*$I$23</f>
        <v>-0.30175066786992011</v>
      </c>
      <c r="I5" s="75">
        <f>H5</f>
        <v>-0.30175066786992011</v>
      </c>
      <c r="J5" s="76">
        <f>COUNTIFS(D:D,"&lt;="&amp;H5,D:D,"&gt;"&amp;H4)</f>
        <v>1</v>
      </c>
      <c r="K5" s="77" t="str">
        <f t="shared" ref="K5:K14" si="1">TEXT(H4,"0,00%")&amp;" to "&amp;TEXT(H5,"0,00%")</f>
        <v>-37,84% to -30,18%</v>
      </c>
      <c r="L5" s="78">
        <f>J5/$I$31</f>
        <v>5.7471264367816091E-3</v>
      </c>
      <c r="M5" s="79">
        <f>M4+L5</f>
        <v>5.7471264367816091E-3</v>
      </c>
    </row>
    <row r="6" spans="1:13" x14ac:dyDescent="0.25">
      <c r="B6" s="12">
        <v>44326</v>
      </c>
      <c r="C6" s="17">
        <v>258.36999500000002</v>
      </c>
      <c r="D6" s="124">
        <f t="shared" si="0"/>
        <v>-0.13167159367712189</v>
      </c>
      <c r="H6" s="74">
        <f>$I$19-1.8*$I$23</f>
        <v>-0.22512415484734116</v>
      </c>
      <c r="I6" s="75">
        <f t="shared" ref="I6:I14" si="2">H6</f>
        <v>-0.22512415484734116</v>
      </c>
      <c r="J6" s="76">
        <f t="shared" ref="J6:J14" si="3">COUNTIFS(D:D,"&lt;="&amp;H6,D:D,"&gt;"&amp;H5)</f>
        <v>1</v>
      </c>
      <c r="K6" s="77" t="str">
        <f t="shared" si="1"/>
        <v>-30,18% to -22,51%</v>
      </c>
      <c r="L6" s="78">
        <f t="shared" ref="L6:L15" si="4">J6/$I$31</f>
        <v>5.7471264367816091E-3</v>
      </c>
      <c r="M6" s="79">
        <f t="shared" ref="M6:M15" si="5">M5+L6</f>
        <v>1.1494252873563218E-2</v>
      </c>
    </row>
    <row r="7" spans="1:13" x14ac:dyDescent="0.25">
      <c r="B7" s="12">
        <v>44333</v>
      </c>
      <c r="C7" s="17">
        <v>224.35000600000001</v>
      </c>
      <c r="D7" s="124">
        <f t="shared" si="0"/>
        <v>5.4334685420066364E-2</v>
      </c>
      <c r="H7" s="74">
        <f>$I$19-1.2*$I$23</f>
        <v>-0.14849764182476219</v>
      </c>
      <c r="I7" s="75">
        <f t="shared" si="2"/>
        <v>-0.14849764182476219</v>
      </c>
      <c r="J7" s="76">
        <f t="shared" si="3"/>
        <v>12</v>
      </c>
      <c r="K7" s="77" t="str">
        <f t="shared" si="1"/>
        <v>-22,51% to -14,85%</v>
      </c>
      <c r="L7" s="78">
        <f t="shared" si="4"/>
        <v>6.8965517241379309E-2</v>
      </c>
      <c r="M7" s="79">
        <f t="shared" si="5"/>
        <v>8.0459770114942528E-2</v>
      </c>
    </row>
    <row r="8" spans="1:13" x14ac:dyDescent="0.25">
      <c r="B8" s="12">
        <v>44340</v>
      </c>
      <c r="C8" s="17">
        <v>236.53999300000001</v>
      </c>
      <c r="D8" s="124">
        <f t="shared" si="0"/>
        <v>-3.2764015512590339E-2</v>
      </c>
      <c r="H8" s="74">
        <f>$I$19-0.6*$I$23</f>
        <v>-7.1871128802183243E-2</v>
      </c>
      <c r="I8" s="75">
        <f t="shared" si="2"/>
        <v>-7.1871128802183243E-2</v>
      </c>
      <c r="J8" s="76">
        <f t="shared" si="3"/>
        <v>36</v>
      </c>
      <c r="K8" s="77" t="str">
        <f t="shared" si="1"/>
        <v>-14,85% to -7,19%</v>
      </c>
      <c r="L8" s="78">
        <f t="shared" si="4"/>
        <v>0.20689655172413793</v>
      </c>
      <c r="M8" s="79">
        <f t="shared" si="5"/>
        <v>0.28735632183908044</v>
      </c>
    </row>
    <row r="9" spans="1:13" x14ac:dyDescent="0.25">
      <c r="B9" s="12">
        <v>44347</v>
      </c>
      <c r="C9" s="17">
        <v>228.78999300000001</v>
      </c>
      <c r="D9" s="124">
        <f t="shared" si="0"/>
        <v>-2.1285874159714724E-2</v>
      </c>
      <c r="H9" s="74">
        <f>$I$19</f>
        <v>4.7553842203957178E-3</v>
      </c>
      <c r="I9" s="75">
        <f t="shared" si="2"/>
        <v>4.7553842203957178E-3</v>
      </c>
      <c r="J9" s="76">
        <f t="shared" si="3"/>
        <v>50</v>
      </c>
      <c r="K9" s="77" t="str">
        <f t="shared" si="1"/>
        <v>-7,19% to 0,48%</v>
      </c>
      <c r="L9" s="78">
        <f t="shared" si="4"/>
        <v>0.28735632183908044</v>
      </c>
      <c r="M9" s="79">
        <f t="shared" si="5"/>
        <v>0.57471264367816088</v>
      </c>
    </row>
    <row r="10" spans="1:13" x14ac:dyDescent="0.25">
      <c r="B10" s="12">
        <v>44354</v>
      </c>
      <c r="C10" s="17">
        <v>223.91999799999999</v>
      </c>
      <c r="D10" s="124">
        <f t="shared" si="0"/>
        <v>2.398175709165562E-2</v>
      </c>
      <c r="H10" s="74">
        <f>$I$19+0.6*$I$23</f>
        <v>8.1381897242974677E-2</v>
      </c>
      <c r="I10" s="75">
        <f t="shared" si="2"/>
        <v>8.1381897242974677E-2</v>
      </c>
      <c r="J10" s="76">
        <f t="shared" si="3"/>
        <v>35</v>
      </c>
      <c r="K10" s="77" t="str">
        <f t="shared" si="1"/>
        <v>0,48% to 8,14%</v>
      </c>
      <c r="L10" s="78">
        <f t="shared" si="4"/>
        <v>0.20114942528735633</v>
      </c>
      <c r="M10" s="79">
        <f t="shared" si="5"/>
        <v>0.77586206896551724</v>
      </c>
    </row>
    <row r="11" spans="1:13" x14ac:dyDescent="0.25">
      <c r="B11" s="12">
        <v>44361</v>
      </c>
      <c r="C11" s="17">
        <v>229.28999300000001</v>
      </c>
      <c r="D11" s="124">
        <f t="shared" si="0"/>
        <v>-2.0716124318604701E-2</v>
      </c>
      <c r="H11" s="74">
        <f>$I$19+1.2*$I$23</f>
        <v>0.15800841026555365</v>
      </c>
      <c r="I11" s="75">
        <f t="shared" si="2"/>
        <v>0.15800841026555365</v>
      </c>
      <c r="J11" s="76">
        <f t="shared" si="3"/>
        <v>21</v>
      </c>
      <c r="K11" s="77" t="str">
        <f t="shared" si="1"/>
        <v>8,14% to 15,80%</v>
      </c>
      <c r="L11" s="78">
        <f t="shared" si="4"/>
        <v>0.1206896551724138</v>
      </c>
      <c r="M11" s="79">
        <f t="shared" si="5"/>
        <v>0.89655172413793105</v>
      </c>
    </row>
    <row r="12" spans="1:13" x14ac:dyDescent="0.25">
      <c r="B12" s="12">
        <v>44368</v>
      </c>
      <c r="C12" s="17">
        <v>224.53999300000001</v>
      </c>
      <c r="D12" s="124">
        <f t="shared" si="0"/>
        <v>7.2058468443971124E-2</v>
      </c>
      <c r="H12" s="74">
        <f>$I$19+1.8*$I$23</f>
        <v>0.23463492328813262</v>
      </c>
      <c r="I12" s="75">
        <f t="shared" si="2"/>
        <v>0.23463492328813262</v>
      </c>
      <c r="J12" s="76">
        <f t="shared" si="3"/>
        <v>9</v>
      </c>
      <c r="K12" s="77" t="str">
        <f t="shared" si="1"/>
        <v>15,80% to 23,46%</v>
      </c>
      <c r="L12" s="78">
        <f t="shared" si="4"/>
        <v>5.1724137931034482E-2</v>
      </c>
      <c r="M12" s="79">
        <f t="shared" si="5"/>
        <v>0.94827586206896552</v>
      </c>
    </row>
    <row r="13" spans="1:13" x14ac:dyDescent="0.25">
      <c r="B13" s="12">
        <v>44375</v>
      </c>
      <c r="C13" s="17">
        <v>240.720001</v>
      </c>
      <c r="D13" s="124">
        <f t="shared" si="0"/>
        <v>5.4669341746970135E-2</v>
      </c>
      <c r="H13" s="74">
        <f>$I$19+2.4*$I$23</f>
        <v>0.31126143631071157</v>
      </c>
      <c r="I13" s="75">
        <f t="shared" si="2"/>
        <v>0.31126143631071157</v>
      </c>
      <c r="J13" s="76">
        <f t="shared" si="3"/>
        <v>4</v>
      </c>
      <c r="K13" s="77" t="str">
        <f t="shared" si="1"/>
        <v>23,46% to 31,13%</v>
      </c>
      <c r="L13" s="78">
        <f t="shared" si="4"/>
        <v>2.2988505747126436E-2</v>
      </c>
      <c r="M13" s="79">
        <f t="shared" si="5"/>
        <v>0.97126436781609193</v>
      </c>
    </row>
    <row r="14" spans="1:13" x14ac:dyDescent="0.25">
      <c r="B14" s="12">
        <v>44382</v>
      </c>
      <c r="C14" s="17">
        <v>253.88000500000001</v>
      </c>
      <c r="D14" s="124">
        <f t="shared" si="0"/>
        <v>-0.11371517816064325</v>
      </c>
      <c r="H14" s="74">
        <f>$I$19+3*$I$23</f>
        <v>0.38788794933329057</v>
      </c>
      <c r="I14" s="75">
        <f t="shared" si="2"/>
        <v>0.38788794933329057</v>
      </c>
      <c r="J14" s="76">
        <f t="shared" si="3"/>
        <v>2</v>
      </c>
      <c r="K14" s="77" t="str">
        <f t="shared" si="1"/>
        <v>31,13% to 38,79%</v>
      </c>
      <c r="L14" s="78">
        <f t="shared" si="4"/>
        <v>1.1494252873563218E-2</v>
      </c>
      <c r="M14" s="79">
        <f t="shared" si="5"/>
        <v>0.98275862068965514</v>
      </c>
    </row>
    <row r="15" spans="1:13" ht="15.75" thickBot="1" x14ac:dyDescent="0.3">
      <c r="B15" s="12">
        <v>44389</v>
      </c>
      <c r="C15" s="17">
        <v>225.009995</v>
      </c>
      <c r="D15" s="124">
        <f t="shared" si="0"/>
        <v>-3.9996889915938638E-4</v>
      </c>
      <c r="H15" s="80"/>
      <c r="I15" s="81" t="s">
        <v>101</v>
      </c>
      <c r="J15" s="81">
        <f>COUNTIF(D:D,"&gt;"&amp;H14)</f>
        <v>3</v>
      </c>
      <c r="K15" s="81" t="str">
        <f>"Greater than "&amp;TEXT(H14,"0,00%")</f>
        <v>Greater than 38,79%</v>
      </c>
      <c r="L15" s="82">
        <f t="shared" si="4"/>
        <v>1.7241379310344827E-2</v>
      </c>
      <c r="M15" s="82">
        <f t="shared" si="5"/>
        <v>1</v>
      </c>
    </row>
    <row r="16" spans="1:13" ht="15.75" thickBot="1" x14ac:dyDescent="0.3">
      <c r="B16" s="12">
        <v>44396</v>
      </c>
      <c r="C16" s="17">
        <v>224.91999799999999</v>
      </c>
      <c r="D16" s="124">
        <f t="shared" si="0"/>
        <v>5.1840672699988266E-2</v>
      </c>
      <c r="H16" s="83"/>
      <c r="M16" s="84"/>
    </row>
    <row r="17" spans="2:13" x14ac:dyDescent="0.25">
      <c r="B17" s="12">
        <v>44403</v>
      </c>
      <c r="C17" s="17">
        <v>236.58000200000001</v>
      </c>
      <c r="D17" s="124">
        <f t="shared" si="0"/>
        <v>9.1639224857221979E-2</v>
      </c>
      <c r="H17" s="155" t="s">
        <v>132</v>
      </c>
      <c r="I17" s="156"/>
      <c r="M17" s="84"/>
    </row>
    <row r="18" spans="2:13" x14ac:dyDescent="0.25">
      <c r="B18" s="12">
        <v>44410</v>
      </c>
      <c r="C18" s="17">
        <v>258.26001000000002</v>
      </c>
      <c r="D18" s="124">
        <f t="shared" si="0"/>
        <v>1.157744088989987E-2</v>
      </c>
      <c r="H18" s="157"/>
      <c r="I18" s="158"/>
      <c r="M18" s="84"/>
    </row>
    <row r="19" spans="2:13" x14ac:dyDescent="0.25">
      <c r="B19" s="12">
        <v>44417</v>
      </c>
      <c r="C19" s="17">
        <v>261.25</v>
      </c>
      <c r="D19" s="124">
        <f t="shared" si="0"/>
        <v>-1.5043035406698713E-2</v>
      </c>
      <c r="H19" s="85" t="s">
        <v>102</v>
      </c>
      <c r="I19" s="120">
        <f>AVERAGE(D:D)</f>
        <v>4.7553842203957178E-3</v>
      </c>
      <c r="M19" s="84"/>
    </row>
    <row r="20" spans="2:13" x14ac:dyDescent="0.25">
      <c r="B20" s="12">
        <v>44424</v>
      </c>
      <c r="C20" s="17">
        <v>257.32000699999998</v>
      </c>
      <c r="D20" s="124">
        <f t="shared" si="0"/>
        <v>6.9951342726337629E-3</v>
      </c>
      <c r="H20" s="85" t="s">
        <v>103</v>
      </c>
      <c r="I20" s="120">
        <f>_xlfn.STDEV.S(D:D)/SQRT(COUNT(D:D))</f>
        <v>9.6817349347817459E-3</v>
      </c>
      <c r="M20" s="84"/>
    </row>
    <row r="21" spans="2:13" x14ac:dyDescent="0.25">
      <c r="B21" s="12">
        <v>44431</v>
      </c>
      <c r="C21" s="17">
        <v>259.11999500000002</v>
      </c>
      <c r="D21" s="124">
        <f t="shared" si="0"/>
        <v>7.4560077851190121E-2</v>
      </c>
      <c r="H21" s="85" t="s">
        <v>104</v>
      </c>
      <c r="I21" s="120">
        <f>MEDIAN(D:D)</f>
        <v>-9.833024063917617E-3</v>
      </c>
      <c r="M21" s="84"/>
    </row>
    <row r="22" spans="2:13" x14ac:dyDescent="0.25">
      <c r="B22" s="12">
        <v>44438</v>
      </c>
      <c r="C22" s="17">
        <v>278.44000199999999</v>
      </c>
      <c r="D22" s="124">
        <f t="shared" si="0"/>
        <v>-0.10817409418061985</v>
      </c>
      <c r="H22" s="85" t="s">
        <v>105</v>
      </c>
      <c r="I22" s="120" t="e">
        <f>MODE(D:D)</f>
        <v>#N/A</v>
      </c>
      <c r="M22" s="84"/>
    </row>
    <row r="23" spans="2:13" x14ac:dyDescent="0.25">
      <c r="B23" s="12">
        <v>44445</v>
      </c>
      <c r="C23" s="17">
        <v>248.320007</v>
      </c>
      <c r="D23" s="124">
        <f t="shared" si="0"/>
        <v>-1.2604723388236705E-2</v>
      </c>
      <c r="H23" s="85" t="s">
        <v>106</v>
      </c>
      <c r="I23" s="120">
        <f>_xlfn.STDEV.S(D:D)</f>
        <v>0.1277108550376316</v>
      </c>
      <c r="M23" s="84"/>
    </row>
    <row r="24" spans="2:13" x14ac:dyDescent="0.25">
      <c r="B24" s="12">
        <v>44452</v>
      </c>
      <c r="C24" s="17">
        <v>245.19000199999999</v>
      </c>
      <c r="D24" s="124">
        <f t="shared" si="0"/>
        <v>-5.4529119829282435E-2</v>
      </c>
      <c r="H24" s="85" t="s">
        <v>107</v>
      </c>
      <c r="I24" s="120">
        <f>_xlfn.VAR.S(D:D)</f>
        <v>1.6310062494442952E-2</v>
      </c>
      <c r="M24" s="84"/>
    </row>
    <row r="25" spans="2:13" x14ac:dyDescent="0.25">
      <c r="B25" s="12">
        <v>44459</v>
      </c>
      <c r="C25" s="17">
        <v>231.820007</v>
      </c>
      <c r="D25" s="124">
        <f t="shared" si="0"/>
        <v>-2.8902294011232676E-3</v>
      </c>
      <c r="H25" s="85" t="s">
        <v>108</v>
      </c>
      <c r="I25" s="121">
        <f>KURT(D:D)</f>
        <v>2.0763777356743103</v>
      </c>
      <c r="M25" s="84"/>
    </row>
    <row r="26" spans="2:13" x14ac:dyDescent="0.25">
      <c r="B26" s="12">
        <v>44466</v>
      </c>
      <c r="C26" s="17">
        <v>231.14999399999999</v>
      </c>
      <c r="D26" s="124">
        <f t="shared" si="0"/>
        <v>7.350207848155943E-2</v>
      </c>
      <c r="H26" s="85" t="s">
        <v>109</v>
      </c>
      <c r="I26" s="121">
        <f>SKEW(D:D)</f>
        <v>0.92994082197779082</v>
      </c>
      <c r="M26" s="84"/>
    </row>
    <row r="27" spans="2:13" x14ac:dyDescent="0.25">
      <c r="B27" s="12">
        <v>44473</v>
      </c>
      <c r="C27" s="17">
        <v>248.13999899999999</v>
      </c>
      <c r="D27" s="124">
        <f t="shared" si="0"/>
        <v>0.13085349452266271</v>
      </c>
      <c r="H27" s="85" t="s">
        <v>98</v>
      </c>
      <c r="I27" s="120">
        <f>I29-I28</f>
        <v>0.84847426874750587</v>
      </c>
      <c r="M27" s="84"/>
    </row>
    <row r="28" spans="2:13" x14ac:dyDescent="0.25">
      <c r="B28" s="12">
        <v>44480</v>
      </c>
      <c r="C28" s="17">
        <v>280.60998499999999</v>
      </c>
      <c r="D28" s="124">
        <f t="shared" si="0"/>
        <v>7.2092983433928781E-2</v>
      </c>
      <c r="H28" s="85" t="s">
        <v>110</v>
      </c>
      <c r="I28" s="120">
        <f>MIN(D:D)</f>
        <v>-0.34576822528953588</v>
      </c>
      <c r="M28" s="84"/>
    </row>
    <row r="29" spans="2:13" x14ac:dyDescent="0.25">
      <c r="B29" s="12">
        <v>44487</v>
      </c>
      <c r="C29" s="17">
        <v>300.83999599999999</v>
      </c>
      <c r="D29" s="124">
        <f t="shared" si="0"/>
        <v>6.1760461531185529E-2</v>
      </c>
      <c r="H29" s="85" t="s">
        <v>111</v>
      </c>
      <c r="I29" s="120">
        <f>MAX(D:D)</f>
        <v>0.50270604345796999</v>
      </c>
      <c r="M29" s="84"/>
    </row>
    <row r="30" spans="2:13" x14ac:dyDescent="0.25">
      <c r="B30" s="12">
        <v>44494</v>
      </c>
      <c r="C30" s="17">
        <v>319.42001299999998</v>
      </c>
      <c r="D30" s="124">
        <f t="shared" si="0"/>
        <v>5.5193708228920446E-2</v>
      </c>
      <c r="H30" s="85" t="s">
        <v>112</v>
      </c>
      <c r="I30" s="121">
        <f>SUM(D:D)</f>
        <v>0.82743685434885494</v>
      </c>
      <c r="M30" s="84"/>
    </row>
    <row r="31" spans="2:13" ht="15.75" thickBot="1" x14ac:dyDescent="0.3">
      <c r="B31" s="12">
        <v>44501</v>
      </c>
      <c r="C31" s="17">
        <v>337.04998799999998</v>
      </c>
      <c r="D31" s="124">
        <f t="shared" si="0"/>
        <v>1.7593897674311743E-2</v>
      </c>
      <c r="H31" s="86" t="s">
        <v>113</v>
      </c>
      <c r="I31" s="62">
        <f>COUNT(D:D)</f>
        <v>174</v>
      </c>
      <c r="M31" s="84"/>
    </row>
    <row r="32" spans="2:13" ht="15.75" thickBot="1" x14ac:dyDescent="0.3">
      <c r="B32" s="12">
        <v>44508</v>
      </c>
      <c r="C32" s="17">
        <v>342.98001099999999</v>
      </c>
      <c r="D32" s="124">
        <f t="shared" si="0"/>
        <v>-3.0410002523441504E-2</v>
      </c>
      <c r="H32" s="88"/>
      <c r="M32" s="84"/>
    </row>
    <row r="33" spans="2:13" x14ac:dyDescent="0.25">
      <c r="B33" s="12">
        <v>44515</v>
      </c>
      <c r="C33" s="17">
        <v>332.54998799999998</v>
      </c>
      <c r="D33" s="124">
        <f t="shared" si="0"/>
        <v>-8.8287436654485796E-2</v>
      </c>
      <c r="H33" s="89"/>
      <c r="I33" s="90" t="s">
        <v>114</v>
      </c>
      <c r="J33" s="90" t="s">
        <v>113</v>
      </c>
      <c r="K33" s="90" t="s">
        <v>115</v>
      </c>
      <c r="L33" s="91" t="s">
        <v>116</v>
      </c>
      <c r="M33" s="84"/>
    </row>
    <row r="34" spans="2:13" x14ac:dyDescent="0.25">
      <c r="B34" s="12">
        <v>44522</v>
      </c>
      <c r="C34" s="17">
        <v>303.19000199999999</v>
      </c>
      <c r="D34" s="124">
        <f t="shared" si="0"/>
        <v>-0.12381677414283598</v>
      </c>
      <c r="H34" s="92" t="s">
        <v>117</v>
      </c>
      <c r="I34" s="78">
        <f>AVERAGEIF(D:D,"&gt;0")</f>
        <v>0.10711355430778459</v>
      </c>
      <c r="J34" s="76">
        <f>COUNTIF(D:D,"&gt;0")</f>
        <v>81</v>
      </c>
      <c r="K34" s="78">
        <f>J34/$I$31</f>
        <v>0.46551724137931033</v>
      </c>
      <c r="L34" s="79">
        <f>K34*I34</f>
        <v>4.9863206315692826E-2</v>
      </c>
      <c r="M34" s="84"/>
    </row>
    <row r="35" spans="2:13" x14ac:dyDescent="0.25">
      <c r="B35" s="12">
        <v>44529</v>
      </c>
      <c r="C35" s="17">
        <v>265.64999399999999</v>
      </c>
      <c r="D35" s="124">
        <f t="shared" si="0"/>
        <v>-3.7229434305953713E-2</v>
      </c>
      <c r="H35" s="92" t="s">
        <v>118</v>
      </c>
      <c r="I35" s="78">
        <f>AVERAGEIF(D:D,"&lt;0")</f>
        <v>-8.4395280049265567E-2</v>
      </c>
      <c r="J35" s="76">
        <f>COUNTIF(D:D,"&lt;0")</f>
        <v>93</v>
      </c>
      <c r="K35" s="78">
        <f>J35/$I$31</f>
        <v>0.53448275862068961</v>
      </c>
      <c r="L35" s="79">
        <f t="shared" ref="L35:L36" si="6">K35*I35</f>
        <v>-4.5107822095297109E-2</v>
      </c>
      <c r="M35" s="84"/>
    </row>
    <row r="36" spans="2:13" ht="15.75" thickBot="1" x14ac:dyDescent="0.3">
      <c r="B36" s="12">
        <v>44536</v>
      </c>
      <c r="C36" s="17">
        <v>255.759995</v>
      </c>
      <c r="D36" s="124">
        <f t="shared" si="0"/>
        <v>-4.8522009863192217E-2</v>
      </c>
      <c r="H36" s="93" t="s">
        <v>119</v>
      </c>
      <c r="I36" s="81">
        <v>0</v>
      </c>
      <c r="J36" s="81">
        <f>COUNTIF(D:D,"0")</f>
        <v>0</v>
      </c>
      <c r="K36" s="94">
        <f>J36/$I$31</f>
        <v>0</v>
      </c>
      <c r="L36" s="82">
        <f t="shared" si="6"/>
        <v>0</v>
      </c>
      <c r="M36" s="84"/>
    </row>
    <row r="37" spans="2:13" ht="15.75" thickBot="1" x14ac:dyDescent="0.3">
      <c r="B37" s="12">
        <v>44543</v>
      </c>
      <c r="C37" s="17">
        <v>243.35000600000001</v>
      </c>
      <c r="D37" s="124">
        <f t="shared" si="0"/>
        <v>0.10191077620109024</v>
      </c>
      <c r="H37" s="88"/>
      <c r="I37" s="95"/>
      <c r="J37" s="95"/>
      <c r="K37" s="95"/>
      <c r="L37" s="95"/>
      <c r="M37" s="84"/>
    </row>
    <row r="38" spans="2:13" x14ac:dyDescent="0.25">
      <c r="B38" s="12">
        <v>44550</v>
      </c>
      <c r="C38" s="17">
        <v>268.14999399999999</v>
      </c>
      <c r="D38" s="124">
        <f t="shared" si="0"/>
        <v>-5.8847657479343507E-2</v>
      </c>
      <c r="H38" s="69" t="s">
        <v>120</v>
      </c>
      <c r="I38" s="90" t="s">
        <v>121</v>
      </c>
      <c r="J38" s="90" t="s">
        <v>122</v>
      </c>
      <c r="K38" s="90" t="s">
        <v>123</v>
      </c>
      <c r="L38" s="90" t="s">
        <v>124</v>
      </c>
      <c r="M38" s="91" t="s">
        <v>125</v>
      </c>
    </row>
    <row r="39" spans="2:13" x14ac:dyDescent="0.25">
      <c r="B39" s="12">
        <v>44557</v>
      </c>
      <c r="C39" s="17">
        <v>252.36999499999999</v>
      </c>
      <c r="D39" s="124">
        <f t="shared" si="0"/>
        <v>-7.9407193394761433E-2</v>
      </c>
      <c r="H39" s="96">
        <v>1</v>
      </c>
      <c r="I39" s="78">
        <f>$I$19+($H39*$I$23)</f>
        <v>0.13246623925802734</v>
      </c>
      <c r="J39" s="78">
        <f>$I$19-($H39*$I$23)</f>
        <v>-0.12295547081723589</v>
      </c>
      <c r="K39" s="76">
        <f>COUNTIFS(D:D,"&lt;"&amp;I39,D:D,"&gt;"&amp;J39)</f>
        <v>128</v>
      </c>
      <c r="L39" s="78">
        <f>K39/$I$31</f>
        <v>0.73563218390804597</v>
      </c>
      <c r="M39" s="79">
        <v>0.68269999999999997</v>
      </c>
    </row>
    <row r="40" spans="2:13" x14ac:dyDescent="0.25">
      <c r="B40" s="12">
        <v>44564</v>
      </c>
      <c r="C40" s="17">
        <v>232.33000200000001</v>
      </c>
      <c r="D40" s="124">
        <f t="shared" si="0"/>
        <v>-9.899724444542457E-3</v>
      </c>
      <c r="H40" s="96">
        <v>2</v>
      </c>
      <c r="I40" s="78">
        <f>$I$19+($H40*$I$23)</f>
        <v>0.26017709429565894</v>
      </c>
      <c r="J40" s="78">
        <f>$I$19-($H40*$I$23)</f>
        <v>-0.25066632585486748</v>
      </c>
      <c r="K40" s="76">
        <f>COUNTIFS(D:D,"&lt;"&amp;I40,D:D,"&gt;"&amp;J40)</f>
        <v>167</v>
      </c>
      <c r="L40" s="78">
        <f>K40/$I$31</f>
        <v>0.95977011494252873</v>
      </c>
      <c r="M40" s="79">
        <v>0.95450000000000002</v>
      </c>
    </row>
    <row r="41" spans="2:13" x14ac:dyDescent="0.25">
      <c r="B41" s="12">
        <v>44571</v>
      </c>
      <c r="C41" s="17">
        <v>230.029999</v>
      </c>
      <c r="D41" s="124">
        <f t="shared" si="0"/>
        <v>-0.16545667158830013</v>
      </c>
      <c r="H41" s="96">
        <v>3</v>
      </c>
      <c r="I41" s="78">
        <f>$I$19+($H41*$I$23)</f>
        <v>0.38788794933329057</v>
      </c>
      <c r="J41" s="78">
        <f>$I$19-($H41*$I$23)</f>
        <v>-0.37837718089249911</v>
      </c>
      <c r="K41" s="76">
        <f>COUNTIFS(D:D,"&lt;"&amp;I41,D:D,"&gt;"&amp;J41)</f>
        <v>171</v>
      </c>
      <c r="L41" s="78">
        <f>K41/$I$31</f>
        <v>0.98275862068965514</v>
      </c>
      <c r="M41" s="97">
        <v>0.99729999999999996</v>
      </c>
    </row>
    <row r="42" spans="2:13" ht="15.75" thickBot="1" x14ac:dyDescent="0.3">
      <c r="B42" s="12">
        <v>44578</v>
      </c>
      <c r="C42" s="17">
        <v>191.970001</v>
      </c>
      <c r="D42" s="124">
        <f t="shared" si="0"/>
        <v>-7.4959623509091911E-2</v>
      </c>
      <c r="H42" s="74"/>
      <c r="M42" s="97"/>
    </row>
    <row r="43" spans="2:13" ht="15.75" thickBot="1" x14ac:dyDescent="0.3">
      <c r="B43" s="12">
        <v>44585</v>
      </c>
      <c r="C43" s="17">
        <v>177.58000200000001</v>
      </c>
      <c r="D43" s="124">
        <f t="shared" si="0"/>
        <v>9.4943123156401299E-2</v>
      </c>
      <c r="H43" s="159" t="s">
        <v>126</v>
      </c>
      <c r="I43" s="160"/>
      <c r="J43" s="160"/>
      <c r="K43" s="160"/>
      <c r="L43" s="160"/>
      <c r="M43" s="161"/>
    </row>
    <row r="44" spans="2:13" x14ac:dyDescent="0.25">
      <c r="B44" s="12">
        <v>44592</v>
      </c>
      <c r="C44" s="17">
        <v>194.44000199999999</v>
      </c>
      <c r="D44" s="124">
        <f t="shared" si="0"/>
        <v>4.628522890059994E-4</v>
      </c>
      <c r="H44" s="98">
        <v>0.01</v>
      </c>
      <c r="I44" s="99">
        <f t="shared" ref="I44:I58" si="7">_xlfn.PERCENTILE.INC(D:D,H44)</f>
        <v>-0.22258794586525091</v>
      </c>
      <c r="J44" s="100">
        <v>0.2</v>
      </c>
      <c r="K44" s="99">
        <f t="shared" ref="K44:K56" si="8">_xlfn.PERCENTILE.INC(D:D,J44)</f>
        <v>-9.5827779134822169E-2</v>
      </c>
      <c r="L44" s="100">
        <v>0.85</v>
      </c>
      <c r="M44" s="101">
        <f t="shared" ref="M44:M58" si="9">_xlfn.PERCENTILE.INC(D:D,L44)</f>
        <v>0.1129498336732018</v>
      </c>
    </row>
    <row r="45" spans="2:13" x14ac:dyDescent="0.25">
      <c r="B45" s="12">
        <v>44599</v>
      </c>
      <c r="C45" s="17">
        <v>194.529999</v>
      </c>
      <c r="D45" s="124">
        <f t="shared" si="0"/>
        <v>-2.7604971097542785E-2</v>
      </c>
      <c r="H45" s="102">
        <v>0.02</v>
      </c>
      <c r="I45" s="103">
        <f t="shared" si="7"/>
        <v>-0.1992242399164392</v>
      </c>
      <c r="J45" s="104">
        <v>0.25</v>
      </c>
      <c r="K45" s="103">
        <f t="shared" si="8"/>
        <v>-7.9557151194819431E-2</v>
      </c>
      <c r="L45" s="104">
        <v>0.86</v>
      </c>
      <c r="M45" s="105">
        <f t="shared" si="9"/>
        <v>0.12845406169252066</v>
      </c>
    </row>
    <row r="46" spans="2:13" x14ac:dyDescent="0.25">
      <c r="B46" s="12">
        <v>44606</v>
      </c>
      <c r="C46" s="17">
        <v>189.16000399999999</v>
      </c>
      <c r="D46" s="124">
        <f t="shared" si="0"/>
        <v>-6.5182923129986747E-2</v>
      </c>
      <c r="H46" s="102">
        <v>0.03</v>
      </c>
      <c r="I46" s="103">
        <f t="shared" si="7"/>
        <v>-0.18024203722133558</v>
      </c>
      <c r="J46" s="104">
        <v>0.3</v>
      </c>
      <c r="K46" s="103">
        <f t="shared" si="8"/>
        <v>-6.2804064325858888E-2</v>
      </c>
      <c r="L46" s="104">
        <v>0.87</v>
      </c>
      <c r="M46" s="105">
        <f t="shared" si="9"/>
        <v>0.13599112050627279</v>
      </c>
    </row>
    <row r="47" spans="2:13" x14ac:dyDescent="0.25">
      <c r="B47" s="12">
        <v>44613</v>
      </c>
      <c r="C47" s="17">
        <v>176.83000200000001</v>
      </c>
      <c r="D47" s="124">
        <f t="shared" si="0"/>
        <v>-6.2659061667601046E-2</v>
      </c>
      <c r="H47" s="102">
        <v>0.04</v>
      </c>
      <c r="I47" s="103">
        <f t="shared" si="7"/>
        <v>-0.17184070723136868</v>
      </c>
      <c r="J47" s="104">
        <v>0.35</v>
      </c>
      <c r="K47" s="103">
        <f t="shared" si="8"/>
        <v>-5.1378582805742139E-2</v>
      </c>
      <c r="L47" s="104">
        <v>0.88</v>
      </c>
      <c r="M47" s="105">
        <f t="shared" si="9"/>
        <v>0.13944799510071318</v>
      </c>
    </row>
    <row r="48" spans="2:13" x14ac:dyDescent="0.25">
      <c r="B48" s="12">
        <v>44620</v>
      </c>
      <c r="C48" s="17">
        <v>165.75</v>
      </c>
      <c r="D48" s="124">
        <f t="shared" si="0"/>
        <v>-3.426843438914029E-2</v>
      </c>
      <c r="H48" s="102">
        <v>0.05</v>
      </c>
      <c r="I48" s="103">
        <f t="shared" si="7"/>
        <v>-0.16436928573158072</v>
      </c>
      <c r="J48" s="104">
        <v>0.4</v>
      </c>
      <c r="K48" s="103">
        <f t="shared" si="8"/>
        <v>-3.2293212914760568E-2</v>
      </c>
      <c r="L48" s="104">
        <v>0.89</v>
      </c>
      <c r="M48" s="105">
        <f t="shared" si="9"/>
        <v>0.1446686631166314</v>
      </c>
    </row>
    <row r="49" spans="2:13" x14ac:dyDescent="0.25">
      <c r="B49" s="12">
        <v>44627</v>
      </c>
      <c r="C49" s="17">
        <v>160.070007</v>
      </c>
      <c r="D49" s="124">
        <f t="shared" si="0"/>
        <v>0.16161675434923906</v>
      </c>
      <c r="H49" s="102">
        <v>0.06</v>
      </c>
      <c r="I49" s="103">
        <f t="shared" si="7"/>
        <v>-0.15746121238378044</v>
      </c>
      <c r="J49" s="104">
        <v>0.45</v>
      </c>
      <c r="K49" s="103">
        <f t="shared" si="8"/>
        <v>-2.1731086593335464E-2</v>
      </c>
      <c r="L49" s="104">
        <v>0.9</v>
      </c>
      <c r="M49" s="105">
        <f t="shared" si="9"/>
        <v>0.1604400035567724</v>
      </c>
    </row>
    <row r="50" spans="2:13" x14ac:dyDescent="0.25">
      <c r="B50" s="12">
        <v>44634</v>
      </c>
      <c r="C50" s="17">
        <v>185.94000199999999</v>
      </c>
      <c r="D50" s="124">
        <f t="shared" si="0"/>
        <v>4.1411476375050604E-3</v>
      </c>
      <c r="H50" s="102">
        <v>7.0000000000000007E-2</v>
      </c>
      <c r="I50" s="103">
        <f t="shared" si="7"/>
        <v>-0.15495581523920521</v>
      </c>
      <c r="J50" s="104">
        <v>0.5</v>
      </c>
      <c r="K50" s="103">
        <f t="shared" si="8"/>
        <v>-9.833024063917617E-3</v>
      </c>
      <c r="L50" s="104">
        <v>0.91</v>
      </c>
      <c r="M50" s="105">
        <f t="shared" si="9"/>
        <v>0.16505706876679116</v>
      </c>
    </row>
    <row r="51" spans="2:13" x14ac:dyDescent="0.25">
      <c r="B51" s="12">
        <v>44641</v>
      </c>
      <c r="C51" s="17">
        <v>186.71000699999999</v>
      </c>
      <c r="D51" s="124">
        <f t="shared" si="0"/>
        <v>1.3389748306313898E-3</v>
      </c>
      <c r="H51" s="102">
        <v>0.08</v>
      </c>
      <c r="I51" s="103">
        <f t="shared" si="7"/>
        <v>-0.1478964833429269</v>
      </c>
      <c r="J51" s="104">
        <v>0.55000000000000004</v>
      </c>
      <c r="K51" s="103">
        <f t="shared" si="8"/>
        <v>1.3470055685386954E-3</v>
      </c>
      <c r="L51" s="104">
        <v>0.92</v>
      </c>
      <c r="M51" s="105">
        <f t="shared" si="9"/>
        <v>0.18306453996368033</v>
      </c>
    </row>
    <row r="52" spans="2:13" x14ac:dyDescent="0.25">
      <c r="B52" s="12">
        <v>44648</v>
      </c>
      <c r="C52" s="17">
        <v>186.96000699999999</v>
      </c>
      <c r="D52" s="124">
        <f t="shared" si="0"/>
        <v>-0.13917417643228902</v>
      </c>
      <c r="H52" s="102">
        <v>0.09</v>
      </c>
      <c r="I52" s="103">
        <f t="shared" si="7"/>
        <v>-0.14207566661658569</v>
      </c>
      <c r="J52" s="104">
        <v>0.6</v>
      </c>
      <c r="K52" s="103">
        <f t="shared" si="8"/>
        <v>1.4011074687186422E-2</v>
      </c>
      <c r="L52" s="104">
        <v>0.93</v>
      </c>
      <c r="M52" s="105">
        <f t="shared" si="9"/>
        <v>0.20937664963629105</v>
      </c>
    </row>
    <row r="53" spans="2:13" x14ac:dyDescent="0.25">
      <c r="B53" s="12">
        <v>44655</v>
      </c>
      <c r="C53" s="17">
        <v>160.94000199999999</v>
      </c>
      <c r="D53" s="124">
        <f t="shared" si="0"/>
        <v>-8.481427134566577E-2</v>
      </c>
      <c r="H53" s="102">
        <v>0.1</v>
      </c>
      <c r="I53" s="103">
        <f t="shared" si="7"/>
        <v>-0.13828620613524306</v>
      </c>
      <c r="J53" s="104">
        <v>0.65</v>
      </c>
      <c r="K53" s="103">
        <f t="shared" si="8"/>
        <v>3.8200437035403795E-2</v>
      </c>
      <c r="L53" s="104">
        <v>0.94</v>
      </c>
      <c r="M53" s="105">
        <f t="shared" si="9"/>
        <v>0.22118761487870847</v>
      </c>
    </row>
    <row r="54" spans="2:13" x14ac:dyDescent="0.25">
      <c r="B54" s="12">
        <v>44662</v>
      </c>
      <c r="C54" s="17">
        <v>147.28999300000001</v>
      </c>
      <c r="D54" s="124">
        <f t="shared" si="0"/>
        <v>-0.10706761999778225</v>
      </c>
      <c r="H54" s="102">
        <v>0.11</v>
      </c>
      <c r="I54" s="103">
        <f t="shared" si="7"/>
        <v>-0.13154873157328559</v>
      </c>
      <c r="J54" s="104">
        <v>0.7</v>
      </c>
      <c r="K54" s="103">
        <f t="shared" si="8"/>
        <v>5.2739546649930358E-2</v>
      </c>
      <c r="L54" s="104">
        <v>0.95</v>
      </c>
      <c r="M54" s="105">
        <f t="shared" si="9"/>
        <v>0.23283193903446661</v>
      </c>
    </row>
    <row r="55" spans="2:13" x14ac:dyDescent="0.25">
      <c r="B55" s="12">
        <v>44669</v>
      </c>
      <c r="C55" s="17">
        <v>131.520004</v>
      </c>
      <c r="D55" s="124">
        <f t="shared" si="0"/>
        <v>-0.14302010665997245</v>
      </c>
      <c r="H55" s="102">
        <v>0.12</v>
      </c>
      <c r="I55" s="103">
        <f t="shared" si="7"/>
        <v>-0.12471903400037422</v>
      </c>
      <c r="J55" s="104">
        <v>0.75</v>
      </c>
      <c r="K55" s="103">
        <f t="shared" si="8"/>
        <v>7.2084354686439367E-2</v>
      </c>
      <c r="L55" s="104">
        <v>0.96</v>
      </c>
      <c r="M55" s="105">
        <f t="shared" si="9"/>
        <v>0.24031915528618902</v>
      </c>
    </row>
    <row r="56" spans="2:13" x14ac:dyDescent="0.25">
      <c r="B56" s="12">
        <v>44676</v>
      </c>
      <c r="C56" s="17">
        <v>112.709999</v>
      </c>
      <c r="D56" s="124">
        <f t="shared" si="0"/>
        <v>-7.9584784664934571E-2</v>
      </c>
      <c r="H56" s="102">
        <v>0.13</v>
      </c>
      <c r="I56" s="103">
        <f t="shared" si="7"/>
        <v>-0.11720437127017187</v>
      </c>
      <c r="J56" s="104">
        <v>0.8</v>
      </c>
      <c r="K56" s="103">
        <f t="shared" si="8"/>
        <v>9.2960784176893727E-2</v>
      </c>
      <c r="L56" s="104">
        <v>0.97</v>
      </c>
      <c r="M56" s="105">
        <f t="shared" si="9"/>
        <v>0.26555416168552842</v>
      </c>
    </row>
    <row r="57" spans="2:13" x14ac:dyDescent="0.25">
      <c r="B57" s="12">
        <v>44683</v>
      </c>
      <c r="C57" s="17">
        <v>103.739998</v>
      </c>
      <c r="D57" s="124">
        <f t="shared" si="0"/>
        <v>-0.34576822528953588</v>
      </c>
      <c r="H57" s="102">
        <v>0.14000000000000001</v>
      </c>
      <c r="I57" s="103">
        <f t="shared" si="7"/>
        <v>-0.11445734721613279</v>
      </c>
      <c r="J57" s="104"/>
      <c r="K57" s="103"/>
      <c r="L57" s="104">
        <v>0.98</v>
      </c>
      <c r="M57" s="105">
        <f t="shared" si="9"/>
        <v>0.32803761593119879</v>
      </c>
    </row>
    <row r="58" spans="2:13" ht="15.75" thickBot="1" x14ac:dyDescent="0.3">
      <c r="B58" s="12">
        <v>44690</v>
      </c>
      <c r="C58" s="17">
        <v>67.870002999999997</v>
      </c>
      <c r="D58" s="124">
        <f t="shared" si="0"/>
        <v>-2.5342580285431793E-2</v>
      </c>
      <c r="H58" s="106">
        <v>0.15</v>
      </c>
      <c r="I58" s="107">
        <f t="shared" si="7"/>
        <v>-0.11373093808232893</v>
      </c>
      <c r="J58" s="108"/>
      <c r="K58" s="87"/>
      <c r="L58" s="109">
        <v>0.99</v>
      </c>
      <c r="M58" s="110">
        <f t="shared" si="9"/>
        <v>0.42327942123801837</v>
      </c>
    </row>
    <row r="59" spans="2:13" ht="15.75" thickBot="1" x14ac:dyDescent="0.3">
      <c r="B59" s="12">
        <v>44697</v>
      </c>
      <c r="C59" s="17">
        <v>66.150002000000001</v>
      </c>
      <c r="D59" s="124">
        <f t="shared" si="0"/>
        <v>0.13862430419881155</v>
      </c>
    </row>
    <row r="60" spans="2:13" x14ac:dyDescent="0.25">
      <c r="B60" s="12">
        <v>44704</v>
      </c>
      <c r="C60" s="17">
        <v>75.319999999999993</v>
      </c>
      <c r="D60" s="124">
        <f t="shared" si="0"/>
        <v>-0.11457777482740295</v>
      </c>
      <c r="H60" s="111" t="s">
        <v>127</v>
      </c>
      <c r="I60" s="112">
        <v>0.15</v>
      </c>
    </row>
    <row r="61" spans="2:13" ht="15.75" thickBot="1" x14ac:dyDescent="0.3">
      <c r="B61" s="12">
        <v>44711</v>
      </c>
      <c r="C61" s="17">
        <v>66.690002000000007</v>
      </c>
      <c r="D61" s="124">
        <f t="shared" si="0"/>
        <v>-0.11965816105388638</v>
      </c>
      <c r="H61" s="113" t="s">
        <v>128</v>
      </c>
      <c r="I61" s="114">
        <v>0.45</v>
      </c>
    </row>
    <row r="62" spans="2:13" ht="15.75" thickBot="1" x14ac:dyDescent="0.3">
      <c r="B62" s="12">
        <v>44718</v>
      </c>
      <c r="C62" s="17">
        <v>58.709999000000003</v>
      </c>
      <c r="D62" s="124">
        <f t="shared" si="0"/>
        <v>-0.12757619021591193</v>
      </c>
      <c r="H62" s="115"/>
    </row>
    <row r="63" spans="2:13" x14ac:dyDescent="0.25">
      <c r="B63" s="12">
        <v>44725</v>
      </c>
      <c r="C63" s="17">
        <v>51.220001000000003</v>
      </c>
      <c r="D63" s="124">
        <f t="shared" si="0"/>
        <v>0.22432639155942224</v>
      </c>
      <c r="H63" s="111" t="s">
        <v>129</v>
      </c>
      <c r="I63" s="116">
        <v>244.92</v>
      </c>
    </row>
    <row r="64" spans="2:13" x14ac:dyDescent="0.25">
      <c r="B64" s="12">
        <v>44732</v>
      </c>
      <c r="C64" s="17">
        <v>62.709999000000003</v>
      </c>
      <c r="D64" s="124">
        <f t="shared" si="0"/>
        <v>-0.21798753337565846</v>
      </c>
      <c r="H64" s="117" t="s">
        <v>130</v>
      </c>
      <c r="I64" s="118">
        <f>I63*(1-I60)</f>
        <v>208.18199999999999</v>
      </c>
    </row>
    <row r="65" spans="2:9" ht="15.75" thickBot="1" x14ac:dyDescent="0.3">
      <c r="B65" s="12">
        <v>44739</v>
      </c>
      <c r="C65" s="17">
        <v>49.040000999999997</v>
      </c>
      <c r="D65" s="124">
        <f t="shared" si="0"/>
        <v>0.22940456302192991</v>
      </c>
      <c r="H65" s="113" t="s">
        <v>131</v>
      </c>
      <c r="I65" s="119">
        <f>I63*(1+I61)</f>
        <v>355.13399999999996</v>
      </c>
    </row>
    <row r="66" spans="2:9" x14ac:dyDescent="0.25">
      <c r="B66" s="12">
        <v>44746</v>
      </c>
      <c r="C66" s="17">
        <v>60.290000999999997</v>
      </c>
      <c r="D66" s="124">
        <f t="shared" si="0"/>
        <v>-0.10781223904773196</v>
      </c>
    </row>
    <row r="67" spans="2:9" x14ac:dyDescent="0.25">
      <c r="B67" s="12">
        <v>44753</v>
      </c>
      <c r="C67" s="17">
        <v>53.790000999999997</v>
      </c>
      <c r="D67" s="124">
        <f t="shared" ref="D67:D130" si="10">C68/C67-1</f>
        <v>0.31660157433349001</v>
      </c>
    </row>
    <row r="68" spans="2:9" x14ac:dyDescent="0.25">
      <c r="B68" s="12">
        <v>44760</v>
      </c>
      <c r="C68" s="17">
        <v>70.819999999999993</v>
      </c>
      <c r="D68" s="124">
        <f t="shared" si="10"/>
        <v>-0.11098561140920626</v>
      </c>
    </row>
    <row r="69" spans="2:9" x14ac:dyDescent="0.25">
      <c r="B69" s="12">
        <v>44767</v>
      </c>
      <c r="C69" s="17">
        <v>62.959999000000003</v>
      </c>
      <c r="D69" s="124">
        <f t="shared" si="10"/>
        <v>0.47792256159343327</v>
      </c>
    </row>
    <row r="70" spans="2:9" x14ac:dyDescent="0.25">
      <c r="B70" s="12">
        <v>44774</v>
      </c>
      <c r="C70" s="17">
        <v>93.050003000000004</v>
      </c>
      <c r="D70" s="124">
        <f t="shared" si="10"/>
        <v>-2.7512143121586008E-2</v>
      </c>
    </row>
    <row r="71" spans="2:9" x14ac:dyDescent="0.25">
      <c r="B71" s="12">
        <v>44781</v>
      </c>
      <c r="C71" s="17">
        <v>90.489998</v>
      </c>
      <c r="D71" s="124">
        <f t="shared" si="10"/>
        <v>-0.18156702799352487</v>
      </c>
    </row>
    <row r="72" spans="2:9" x14ac:dyDescent="0.25">
      <c r="B72" s="12">
        <v>44788</v>
      </c>
      <c r="C72" s="17">
        <v>74.059997999999993</v>
      </c>
      <c r="D72" s="124">
        <f t="shared" si="10"/>
        <v>-9.8838782037234063E-2</v>
      </c>
    </row>
    <row r="73" spans="2:9" x14ac:dyDescent="0.25">
      <c r="B73" s="12">
        <v>44795</v>
      </c>
      <c r="C73" s="17">
        <v>66.739998</v>
      </c>
      <c r="D73" s="124">
        <f t="shared" si="10"/>
        <v>-2.2175547562947151E-2</v>
      </c>
    </row>
    <row r="74" spans="2:9" x14ac:dyDescent="0.25">
      <c r="B74" s="12">
        <v>44802</v>
      </c>
      <c r="C74" s="17">
        <v>65.260002</v>
      </c>
      <c r="D74" s="124">
        <f t="shared" si="10"/>
        <v>0.23919706591489209</v>
      </c>
    </row>
    <row r="75" spans="2:9" x14ac:dyDescent="0.25">
      <c r="B75" s="12">
        <v>44809</v>
      </c>
      <c r="C75" s="17">
        <v>80.870002999999997</v>
      </c>
      <c r="D75" s="124">
        <f t="shared" si="10"/>
        <v>-8.4951190121756226E-2</v>
      </c>
    </row>
    <row r="76" spans="2:9" x14ac:dyDescent="0.25">
      <c r="B76" s="12">
        <v>44816</v>
      </c>
      <c r="C76" s="17">
        <v>74</v>
      </c>
      <c r="D76" s="124">
        <f t="shared" si="10"/>
        <v>-0.16378377027027025</v>
      </c>
    </row>
    <row r="77" spans="2:9" x14ac:dyDescent="0.25">
      <c r="B77" s="12">
        <v>44823</v>
      </c>
      <c r="C77" s="17">
        <v>61.880001</v>
      </c>
      <c r="D77" s="124">
        <f t="shared" si="10"/>
        <v>4.2178360662922465E-2</v>
      </c>
    </row>
    <row r="78" spans="2:9" x14ac:dyDescent="0.25">
      <c r="B78" s="12">
        <v>44830</v>
      </c>
      <c r="C78" s="17">
        <v>64.489998</v>
      </c>
      <c r="D78" s="124">
        <f t="shared" si="10"/>
        <v>3.8920795128571717E-2</v>
      </c>
    </row>
    <row r="79" spans="2:9" x14ac:dyDescent="0.25">
      <c r="B79" s="12">
        <v>44837</v>
      </c>
      <c r="C79" s="17">
        <v>67</v>
      </c>
      <c r="D79" s="124">
        <f t="shared" si="10"/>
        <v>-5.0895522388059611E-2</v>
      </c>
    </row>
    <row r="80" spans="2:9" x14ac:dyDescent="0.25">
      <c r="B80" s="12">
        <v>44844</v>
      </c>
      <c r="C80" s="17">
        <v>63.59</v>
      </c>
      <c r="D80" s="124">
        <f t="shared" si="10"/>
        <v>4.3874775908161689E-2</v>
      </c>
    </row>
    <row r="81" spans="2:4" x14ac:dyDescent="0.25">
      <c r="B81" s="12">
        <v>44851</v>
      </c>
      <c r="C81" s="17">
        <v>66.379997000000003</v>
      </c>
      <c r="D81" s="124">
        <f t="shared" si="10"/>
        <v>8.5718639005060382E-2</v>
      </c>
    </row>
    <row r="82" spans="2:4" x14ac:dyDescent="0.25">
      <c r="B82" s="12">
        <v>44858</v>
      </c>
      <c r="C82" s="17">
        <v>72.069999999999993</v>
      </c>
      <c r="D82" s="124">
        <f t="shared" si="10"/>
        <v>-0.18384903565977517</v>
      </c>
    </row>
    <row r="83" spans="2:4" x14ac:dyDescent="0.25">
      <c r="B83" s="12">
        <v>44865</v>
      </c>
      <c r="C83" s="17">
        <v>58.82</v>
      </c>
      <c r="D83" s="124">
        <f t="shared" si="10"/>
        <v>-2.3121404284257019E-2</v>
      </c>
    </row>
    <row r="84" spans="2:4" x14ac:dyDescent="0.25">
      <c r="B84" s="12">
        <v>44872</v>
      </c>
      <c r="C84" s="17">
        <v>57.459999000000003</v>
      </c>
      <c r="D84" s="124">
        <f t="shared" si="10"/>
        <v>-0.21232163613507893</v>
      </c>
    </row>
    <row r="85" spans="2:4" x14ac:dyDescent="0.25">
      <c r="B85" s="12">
        <v>44879</v>
      </c>
      <c r="C85" s="17">
        <v>45.259998000000003</v>
      </c>
      <c r="D85" s="124">
        <f t="shared" si="10"/>
        <v>-2.1652652304580466E-2</v>
      </c>
    </row>
    <row r="86" spans="2:4" x14ac:dyDescent="0.25">
      <c r="B86" s="12">
        <v>44886</v>
      </c>
      <c r="C86" s="17">
        <v>44.279998999999997</v>
      </c>
      <c r="D86" s="124">
        <f t="shared" si="10"/>
        <v>7.6558244728054392E-2</v>
      </c>
    </row>
    <row r="87" spans="2:4" x14ac:dyDescent="0.25">
      <c r="B87" s="12">
        <v>44893</v>
      </c>
      <c r="C87" s="17">
        <v>47.669998</v>
      </c>
      <c r="D87" s="124">
        <f t="shared" si="10"/>
        <v>-0.15586314897684705</v>
      </c>
    </row>
    <row r="88" spans="2:4" x14ac:dyDescent="0.25">
      <c r="B88" s="12">
        <v>44900</v>
      </c>
      <c r="C88" s="17">
        <v>40.240001999999997</v>
      </c>
      <c r="D88" s="124">
        <f t="shared" si="10"/>
        <v>-9.0457351368918859E-2</v>
      </c>
    </row>
    <row r="89" spans="2:4" x14ac:dyDescent="0.25">
      <c r="B89" s="12">
        <v>44907</v>
      </c>
      <c r="C89" s="17">
        <v>36.599997999999999</v>
      </c>
      <c r="D89" s="124">
        <f t="shared" si="10"/>
        <v>-3.0327761220096283E-2</v>
      </c>
    </row>
    <row r="90" spans="2:4" x14ac:dyDescent="0.25">
      <c r="B90" s="12">
        <v>44914</v>
      </c>
      <c r="C90" s="17">
        <v>35.490001999999997</v>
      </c>
      <c r="D90" s="124">
        <f t="shared" si="10"/>
        <v>-2.817779497448103E-3</v>
      </c>
    </row>
    <row r="91" spans="2:4" x14ac:dyDescent="0.25">
      <c r="B91" s="12">
        <v>44921</v>
      </c>
      <c r="C91" s="17">
        <v>35.389999000000003</v>
      </c>
      <c r="D91" s="124">
        <f t="shared" si="10"/>
        <v>-6.0186523316940521E-2</v>
      </c>
    </row>
    <row r="92" spans="2:4" x14ac:dyDescent="0.25">
      <c r="B92" s="12">
        <v>44928</v>
      </c>
      <c r="C92" s="17">
        <v>33.259998000000003</v>
      </c>
      <c r="D92" s="124">
        <f t="shared" si="10"/>
        <v>0.50270604345796999</v>
      </c>
    </row>
    <row r="93" spans="2:4" x14ac:dyDescent="0.25">
      <c r="B93" s="12">
        <v>44935</v>
      </c>
      <c r="C93" s="17">
        <v>49.98</v>
      </c>
      <c r="D93" s="124">
        <f t="shared" si="10"/>
        <v>0.10364145658263313</v>
      </c>
    </row>
    <row r="94" spans="2:4" x14ac:dyDescent="0.25">
      <c r="B94" s="12">
        <v>44942</v>
      </c>
      <c r="C94" s="17">
        <v>55.16</v>
      </c>
      <c r="D94" s="124">
        <f t="shared" si="10"/>
        <v>0.11258156272661357</v>
      </c>
    </row>
    <row r="95" spans="2:4" x14ac:dyDescent="0.25">
      <c r="B95" s="12">
        <v>44949</v>
      </c>
      <c r="C95" s="17">
        <v>61.369999</v>
      </c>
      <c r="D95" s="124">
        <f t="shared" si="10"/>
        <v>0.21606645292596482</v>
      </c>
    </row>
    <row r="96" spans="2:4" x14ac:dyDescent="0.25">
      <c r="B96" s="12">
        <v>44956</v>
      </c>
      <c r="C96" s="17">
        <v>74.629997000000003</v>
      </c>
      <c r="D96" s="124">
        <f t="shared" si="10"/>
        <v>-0.23502609815192677</v>
      </c>
    </row>
    <row r="97" spans="2:4" x14ac:dyDescent="0.25">
      <c r="B97" s="12">
        <v>44963</v>
      </c>
      <c r="C97" s="17">
        <v>57.09</v>
      </c>
      <c r="D97" s="124">
        <f t="shared" si="10"/>
        <v>0.14205634962340152</v>
      </c>
    </row>
    <row r="98" spans="2:4" x14ac:dyDescent="0.25">
      <c r="B98" s="12">
        <v>44970</v>
      </c>
      <c r="C98" s="17">
        <v>65.199996999999996</v>
      </c>
      <c r="D98" s="124">
        <f t="shared" si="10"/>
        <v>-0.10368095569084146</v>
      </c>
    </row>
    <row r="99" spans="2:4" x14ac:dyDescent="0.25">
      <c r="B99" s="12">
        <v>44977</v>
      </c>
      <c r="C99" s="17">
        <v>58.439999</v>
      </c>
      <c r="D99" s="124">
        <f t="shared" si="10"/>
        <v>0.10386726734885809</v>
      </c>
    </row>
    <row r="100" spans="2:4" x14ac:dyDescent="0.25">
      <c r="B100" s="12">
        <v>44984</v>
      </c>
      <c r="C100" s="17">
        <v>64.510002</v>
      </c>
      <c r="D100" s="124">
        <f t="shared" si="10"/>
        <v>-0.17160134330797261</v>
      </c>
    </row>
    <row r="101" spans="2:4" x14ac:dyDescent="0.25">
      <c r="B101" s="12">
        <v>44991</v>
      </c>
      <c r="C101" s="17">
        <v>53.439999</v>
      </c>
      <c r="D101" s="124">
        <f t="shared" si="10"/>
        <v>0.40306894466820631</v>
      </c>
    </row>
    <row r="102" spans="2:4" x14ac:dyDescent="0.25">
      <c r="B102" s="12">
        <v>44998</v>
      </c>
      <c r="C102" s="17">
        <v>74.980002999999996</v>
      </c>
      <c r="D102" s="124">
        <f t="shared" si="10"/>
        <v>-9.5358771858144675E-2</v>
      </c>
    </row>
    <row r="103" spans="2:4" x14ac:dyDescent="0.25">
      <c r="B103" s="12">
        <v>45005</v>
      </c>
      <c r="C103" s="17">
        <v>67.830001999999993</v>
      </c>
      <c r="D103" s="124">
        <f t="shared" si="10"/>
        <v>-3.8331415647017142E-3</v>
      </c>
    </row>
    <row r="104" spans="2:4" x14ac:dyDescent="0.25">
      <c r="B104" s="12">
        <v>45012</v>
      </c>
      <c r="C104" s="17">
        <v>67.569999999999993</v>
      </c>
      <c r="D104" s="124">
        <f t="shared" si="10"/>
        <v>-9.0720748853041155E-2</v>
      </c>
    </row>
    <row r="105" spans="2:4" x14ac:dyDescent="0.25">
      <c r="B105" s="12">
        <v>45019</v>
      </c>
      <c r="C105" s="17">
        <v>61.439999</v>
      </c>
      <c r="D105" s="124">
        <f t="shared" si="10"/>
        <v>0.13785815654066003</v>
      </c>
    </row>
    <row r="106" spans="2:4" x14ac:dyDescent="0.25">
      <c r="B106" s="12">
        <v>45026</v>
      </c>
      <c r="C106" s="17">
        <v>69.910004000000001</v>
      </c>
      <c r="D106" s="124">
        <f t="shared" si="10"/>
        <v>-0.15548565839017836</v>
      </c>
    </row>
    <row r="107" spans="2:4" x14ac:dyDescent="0.25">
      <c r="B107" s="12">
        <v>45033</v>
      </c>
      <c r="C107" s="17">
        <v>59.040000999999997</v>
      </c>
      <c r="D107" s="124">
        <f t="shared" si="10"/>
        <v>-8.8922762721497906E-2</v>
      </c>
    </row>
    <row r="108" spans="2:4" x14ac:dyDescent="0.25">
      <c r="B108" s="12">
        <v>45040</v>
      </c>
      <c r="C108" s="17">
        <v>53.790000999999997</v>
      </c>
      <c r="D108" s="124">
        <f t="shared" si="10"/>
        <v>8.272914886170013E-2</v>
      </c>
    </row>
    <row r="109" spans="2:4" x14ac:dyDescent="0.25">
      <c r="B109" s="12">
        <v>45047</v>
      </c>
      <c r="C109" s="17">
        <v>58.240001999999997</v>
      </c>
      <c r="D109" s="124">
        <f t="shared" si="10"/>
        <v>-1.5453330513278352E-2</v>
      </c>
    </row>
    <row r="110" spans="2:4" x14ac:dyDescent="0.25">
      <c r="B110" s="12">
        <v>45054</v>
      </c>
      <c r="C110" s="17">
        <v>57.34</v>
      </c>
      <c r="D110" s="124">
        <f t="shared" si="10"/>
        <v>-9.7663236832927769E-3</v>
      </c>
    </row>
    <row r="111" spans="2:4" x14ac:dyDescent="0.25">
      <c r="B111" s="12">
        <v>45061</v>
      </c>
      <c r="C111" s="17">
        <v>56.779998999999997</v>
      </c>
      <c r="D111" s="124">
        <f t="shared" si="10"/>
        <v>2.4656393530404497E-3</v>
      </c>
    </row>
    <row r="112" spans="2:4" x14ac:dyDescent="0.25">
      <c r="B112" s="12">
        <v>45068</v>
      </c>
      <c r="C112" s="17">
        <v>56.919998</v>
      </c>
      <c r="D112" s="124">
        <f t="shared" si="10"/>
        <v>0.13404787891946168</v>
      </c>
    </row>
    <row r="113" spans="2:4" x14ac:dyDescent="0.25">
      <c r="B113" s="12">
        <v>45075</v>
      </c>
      <c r="C113" s="17">
        <v>64.550003000000004</v>
      </c>
      <c r="D113" s="124">
        <f t="shared" si="10"/>
        <v>-0.17459339235042337</v>
      </c>
    </row>
    <row r="114" spans="2:4" x14ac:dyDescent="0.25">
      <c r="B114" s="12">
        <v>45082</v>
      </c>
      <c r="C114" s="17">
        <v>53.279998999999997</v>
      </c>
      <c r="D114" s="124">
        <f t="shared" si="10"/>
        <v>4.3355875438361169E-2</v>
      </c>
    </row>
    <row r="115" spans="2:4" x14ac:dyDescent="0.25">
      <c r="B115" s="12">
        <v>45089</v>
      </c>
      <c r="C115" s="17">
        <v>55.59</v>
      </c>
      <c r="D115" s="124">
        <f t="shared" si="10"/>
        <v>0.10577443784853391</v>
      </c>
    </row>
    <row r="116" spans="2:4" x14ac:dyDescent="0.25">
      <c r="B116" s="12">
        <v>45096</v>
      </c>
      <c r="C116" s="17">
        <v>61.470001000000003</v>
      </c>
      <c r="D116" s="124">
        <f t="shared" si="10"/>
        <v>0.16398246032239361</v>
      </c>
    </row>
    <row r="117" spans="2:4" x14ac:dyDescent="0.25">
      <c r="B117" s="12">
        <v>45103</v>
      </c>
      <c r="C117" s="17">
        <v>71.550003000000004</v>
      </c>
      <c r="D117" s="124">
        <f t="shared" si="10"/>
        <v>0.10020961145172835</v>
      </c>
    </row>
    <row r="118" spans="2:4" x14ac:dyDescent="0.25">
      <c r="B118" s="12">
        <v>45110</v>
      </c>
      <c r="C118" s="17">
        <v>78.720000999999996</v>
      </c>
      <c r="D118" s="124">
        <f t="shared" si="10"/>
        <v>0.33777942914406212</v>
      </c>
    </row>
    <row r="119" spans="2:4" x14ac:dyDescent="0.25">
      <c r="B119" s="12">
        <v>45117</v>
      </c>
      <c r="C119" s="17">
        <v>105.30999799999999</v>
      </c>
      <c r="D119" s="124">
        <f t="shared" si="10"/>
        <v>-4.2636008786174351E-2</v>
      </c>
    </row>
    <row r="120" spans="2:4" x14ac:dyDescent="0.25">
      <c r="B120" s="12">
        <v>45124</v>
      </c>
      <c r="C120" s="17">
        <v>100.82</v>
      </c>
      <c r="D120" s="124">
        <f t="shared" si="10"/>
        <v>-6.0107101765522697E-2</v>
      </c>
    </row>
    <row r="121" spans="2:4" x14ac:dyDescent="0.25">
      <c r="B121" s="12">
        <v>45131</v>
      </c>
      <c r="C121" s="17">
        <v>94.760002</v>
      </c>
      <c r="D121" s="124">
        <f t="shared" si="10"/>
        <v>-7.8619711299710682E-2</v>
      </c>
    </row>
    <row r="122" spans="2:4" x14ac:dyDescent="0.25">
      <c r="B122" s="12">
        <v>45138</v>
      </c>
      <c r="C122" s="17">
        <v>87.309997999999993</v>
      </c>
      <c r="D122" s="124">
        <f t="shared" si="10"/>
        <v>-7.215663892238311E-2</v>
      </c>
    </row>
    <row r="123" spans="2:4" x14ac:dyDescent="0.25">
      <c r="B123" s="12">
        <v>45145</v>
      </c>
      <c r="C123" s="17">
        <v>81.010002</v>
      </c>
      <c r="D123" s="124">
        <f t="shared" si="10"/>
        <v>-9.6531290049838403E-2</v>
      </c>
    </row>
    <row r="124" spans="2:4" x14ac:dyDescent="0.25">
      <c r="B124" s="12">
        <v>45152</v>
      </c>
      <c r="C124" s="17">
        <v>73.190002000000007</v>
      </c>
      <c r="D124" s="124">
        <f t="shared" si="10"/>
        <v>1.4619483136508071E-2</v>
      </c>
    </row>
    <row r="125" spans="2:4" x14ac:dyDescent="0.25">
      <c r="B125" s="12">
        <v>45159</v>
      </c>
      <c r="C125" s="17">
        <v>74.260002</v>
      </c>
      <c r="D125" s="124">
        <f t="shared" si="10"/>
        <v>5.0228870179669594E-2</v>
      </c>
    </row>
    <row r="126" spans="2:4" x14ac:dyDescent="0.25">
      <c r="B126" s="12">
        <v>45166</v>
      </c>
      <c r="C126" s="17">
        <v>77.989998</v>
      </c>
      <c r="D126" s="124">
        <f t="shared" si="10"/>
        <v>5.2570818119523466E-2</v>
      </c>
    </row>
    <row r="127" spans="2:4" x14ac:dyDescent="0.25">
      <c r="B127" s="12">
        <v>45173</v>
      </c>
      <c r="C127" s="17">
        <v>82.089995999999999</v>
      </c>
      <c r="D127" s="124">
        <f t="shared" si="10"/>
        <v>7.309782302828971E-4</v>
      </c>
    </row>
    <row r="128" spans="2:4" x14ac:dyDescent="0.25">
      <c r="B128" s="12">
        <v>45180</v>
      </c>
      <c r="C128" s="17">
        <v>82.150002000000001</v>
      </c>
      <c r="D128" s="124">
        <f t="shared" si="10"/>
        <v>-0.13621427544213582</v>
      </c>
    </row>
    <row r="129" spans="2:4" x14ac:dyDescent="0.25">
      <c r="B129" s="12">
        <v>45187</v>
      </c>
      <c r="C129" s="17">
        <v>70.959998999999996</v>
      </c>
      <c r="D129" s="124">
        <f t="shared" si="10"/>
        <v>5.8060922464218123E-2</v>
      </c>
    </row>
    <row r="130" spans="2:4" x14ac:dyDescent="0.25">
      <c r="B130" s="12">
        <v>45194</v>
      </c>
      <c r="C130" s="17">
        <v>75.080001999999993</v>
      </c>
      <c r="D130" s="124">
        <f t="shared" si="10"/>
        <v>4.5018605620175789E-2</v>
      </c>
    </row>
    <row r="131" spans="2:4" x14ac:dyDescent="0.25">
      <c r="B131" s="12">
        <v>45201</v>
      </c>
      <c r="C131" s="17">
        <v>78.459998999999996</v>
      </c>
      <c r="D131" s="124">
        <f t="shared" ref="D131:D175" si="11">C132/C131-1</f>
        <v>-6.4109088250179469E-2</v>
      </c>
    </row>
    <row r="132" spans="2:4" x14ac:dyDescent="0.25">
      <c r="B132" s="12">
        <v>45208</v>
      </c>
      <c r="C132" s="17">
        <v>73.430000000000007</v>
      </c>
      <c r="D132" s="124">
        <f t="shared" si="11"/>
        <v>1.6750701348222652E-2</v>
      </c>
    </row>
    <row r="133" spans="2:4" x14ac:dyDescent="0.25">
      <c r="B133" s="12">
        <v>45215</v>
      </c>
      <c r="C133" s="17">
        <v>74.660004000000001</v>
      </c>
      <c r="D133" s="124">
        <f t="shared" si="11"/>
        <v>-5.1968989982909664E-2</v>
      </c>
    </row>
    <row r="134" spans="2:4" x14ac:dyDescent="0.25">
      <c r="B134" s="12">
        <v>45222</v>
      </c>
      <c r="C134" s="17">
        <v>70.779999000000004</v>
      </c>
      <c r="D134" s="124">
        <f t="shared" si="11"/>
        <v>0.21220689760111466</v>
      </c>
    </row>
    <row r="135" spans="2:4" x14ac:dyDescent="0.25">
      <c r="B135" s="12">
        <v>45229</v>
      </c>
      <c r="C135" s="17">
        <v>85.800003000000004</v>
      </c>
      <c r="D135" s="124">
        <f t="shared" si="11"/>
        <v>8.2983621807099395E-2</v>
      </c>
    </row>
    <row r="136" spans="2:4" x14ac:dyDescent="0.25">
      <c r="B136" s="12">
        <v>45236</v>
      </c>
      <c r="C136" s="17">
        <v>92.919998000000007</v>
      </c>
      <c r="D136" s="124">
        <f t="shared" si="11"/>
        <v>6.5970782737210021E-2</v>
      </c>
    </row>
    <row r="137" spans="2:4" x14ac:dyDescent="0.25">
      <c r="B137" s="12">
        <v>45243</v>
      </c>
      <c r="C137" s="17">
        <v>99.050003000000004</v>
      </c>
      <c r="D137" s="124">
        <f t="shared" si="11"/>
        <v>0.16648154972796925</v>
      </c>
    </row>
    <row r="138" spans="2:4" x14ac:dyDescent="0.25">
      <c r="B138" s="12">
        <v>45250</v>
      </c>
      <c r="C138" s="17">
        <v>115.540001</v>
      </c>
      <c r="D138" s="124">
        <f t="shared" si="11"/>
        <v>0.15769425170768336</v>
      </c>
    </row>
    <row r="139" spans="2:4" x14ac:dyDescent="0.25">
      <c r="B139" s="12">
        <v>45257</v>
      </c>
      <c r="C139" s="17">
        <v>133.759995</v>
      </c>
      <c r="D139" s="124">
        <f t="shared" si="11"/>
        <v>9.6142348091445395E-2</v>
      </c>
    </row>
    <row r="140" spans="2:4" x14ac:dyDescent="0.25">
      <c r="B140" s="12">
        <v>45264</v>
      </c>
      <c r="C140" s="17">
        <v>146.61999499999999</v>
      </c>
      <c r="D140" s="124">
        <f t="shared" si="11"/>
        <v>8.7300439479622849E-3</v>
      </c>
    </row>
    <row r="141" spans="2:4" x14ac:dyDescent="0.25">
      <c r="B141" s="12">
        <v>45271</v>
      </c>
      <c r="C141" s="17">
        <v>147.89999399999999</v>
      </c>
      <c r="D141" s="124">
        <f t="shared" si="11"/>
        <v>0.18647737064816927</v>
      </c>
    </row>
    <row r="142" spans="2:4" x14ac:dyDescent="0.25">
      <c r="B142" s="12">
        <v>45278</v>
      </c>
      <c r="C142" s="17">
        <v>175.479996</v>
      </c>
      <c r="D142" s="124">
        <f t="shared" si="11"/>
        <v>-8.8898907884634726E-3</v>
      </c>
    </row>
    <row r="143" spans="2:4" x14ac:dyDescent="0.25">
      <c r="B143" s="12">
        <v>45285</v>
      </c>
      <c r="C143" s="17">
        <v>173.91999799999999</v>
      </c>
      <c r="D143" s="124">
        <f t="shared" si="11"/>
        <v>-0.1146504268014078</v>
      </c>
    </row>
    <row r="144" spans="2:4" x14ac:dyDescent="0.25">
      <c r="B144" s="12">
        <v>45292</v>
      </c>
      <c r="C144" s="17">
        <v>153.979996</v>
      </c>
      <c r="D144" s="124">
        <f t="shared" si="11"/>
        <v>-0.15066890247224063</v>
      </c>
    </row>
    <row r="145" spans="2:4" x14ac:dyDescent="0.25">
      <c r="B145" s="12">
        <v>45299</v>
      </c>
      <c r="C145" s="17">
        <v>130.779999</v>
      </c>
      <c r="D145" s="124">
        <f t="shared" si="11"/>
        <v>-4.6107960285272753E-2</v>
      </c>
    </row>
    <row r="146" spans="2:4" x14ac:dyDescent="0.25">
      <c r="B146" s="12">
        <v>45306</v>
      </c>
      <c r="C146" s="17">
        <v>124.75</v>
      </c>
      <c r="D146" s="124">
        <f t="shared" si="11"/>
        <v>3.6071903807615158E-3</v>
      </c>
    </row>
    <row r="147" spans="2:4" x14ac:dyDescent="0.25">
      <c r="B147" s="12">
        <v>45313</v>
      </c>
      <c r="C147" s="17">
        <v>125.199997</v>
      </c>
      <c r="D147" s="124">
        <f t="shared" si="11"/>
        <v>3.2108658916341737E-2</v>
      </c>
    </row>
    <row r="148" spans="2:4" x14ac:dyDescent="0.25">
      <c r="B148" s="12">
        <v>45320</v>
      </c>
      <c r="C148" s="17">
        <v>129.220001</v>
      </c>
      <c r="D148" s="124">
        <f t="shared" si="11"/>
        <v>9.8823741689957112E-2</v>
      </c>
    </row>
    <row r="149" spans="2:4" x14ac:dyDescent="0.25">
      <c r="B149" s="12">
        <v>45327</v>
      </c>
      <c r="C149" s="17">
        <v>141.990005</v>
      </c>
      <c r="D149" s="124">
        <f t="shared" si="11"/>
        <v>0.26987810163116777</v>
      </c>
    </row>
    <row r="150" spans="2:4" x14ac:dyDescent="0.25">
      <c r="B150" s="12">
        <v>45334</v>
      </c>
      <c r="C150" s="17">
        <v>180.30999800000001</v>
      </c>
      <c r="D150" s="124">
        <f t="shared" si="11"/>
        <v>-7.947425078447401E-2</v>
      </c>
    </row>
    <row r="151" spans="2:4" x14ac:dyDescent="0.25">
      <c r="B151" s="12">
        <v>45341</v>
      </c>
      <c r="C151" s="17">
        <v>165.979996</v>
      </c>
      <c r="D151" s="124">
        <f t="shared" si="11"/>
        <v>0.23972773200934405</v>
      </c>
    </row>
    <row r="152" spans="2:4" x14ac:dyDescent="0.25">
      <c r="B152" s="12">
        <v>45348</v>
      </c>
      <c r="C152" s="17">
        <v>205.770004</v>
      </c>
      <c r="D152" s="124">
        <f t="shared" si="11"/>
        <v>0.24712052296990783</v>
      </c>
    </row>
    <row r="153" spans="2:4" x14ac:dyDescent="0.25">
      <c r="B153" s="12">
        <v>45355</v>
      </c>
      <c r="C153" s="17">
        <v>256.61999500000002</v>
      </c>
      <c r="D153" s="124">
        <f t="shared" si="11"/>
        <v>-5.5568522632073125E-2</v>
      </c>
    </row>
    <row r="154" spans="2:4" x14ac:dyDescent="0.25">
      <c r="B154" s="12">
        <v>45362</v>
      </c>
      <c r="C154" s="17">
        <v>242.36000100000001</v>
      </c>
      <c r="D154" s="124">
        <f t="shared" si="11"/>
        <v>5.4258103423592496E-2</v>
      </c>
    </row>
    <row r="155" spans="2:4" x14ac:dyDescent="0.25">
      <c r="B155" s="12">
        <v>45369</v>
      </c>
      <c r="C155" s="17">
        <v>255.509995</v>
      </c>
      <c r="D155" s="124">
        <f t="shared" si="11"/>
        <v>3.7611053140993667E-2</v>
      </c>
    </row>
    <row r="156" spans="2:4" x14ac:dyDescent="0.25">
      <c r="B156" s="12">
        <v>45376</v>
      </c>
      <c r="C156" s="17">
        <v>265.11999500000002</v>
      </c>
      <c r="D156" s="124">
        <f t="shared" si="11"/>
        <v>-9.135486367220258E-2</v>
      </c>
    </row>
    <row r="157" spans="2:4" x14ac:dyDescent="0.25">
      <c r="B157" s="12">
        <v>45383</v>
      </c>
      <c r="C157" s="17">
        <v>240.89999399999999</v>
      </c>
      <c r="D157" s="124">
        <f t="shared" si="11"/>
        <v>2.0132860609369807E-2</v>
      </c>
    </row>
    <row r="158" spans="2:4" x14ac:dyDescent="0.25">
      <c r="B158" s="12">
        <v>45390</v>
      </c>
      <c r="C158" s="17">
        <v>245.75</v>
      </c>
      <c r="D158" s="124">
        <f t="shared" si="11"/>
        <v>-0.14136319430315358</v>
      </c>
    </row>
    <row r="159" spans="2:4" x14ac:dyDescent="0.25">
      <c r="B159" s="12">
        <v>45397</v>
      </c>
      <c r="C159" s="17">
        <v>211.009995</v>
      </c>
      <c r="D159" s="124">
        <f t="shared" si="11"/>
        <v>0.11994698165838069</v>
      </c>
    </row>
    <row r="160" spans="2:4" x14ac:dyDescent="0.25">
      <c r="B160" s="12">
        <v>45404</v>
      </c>
      <c r="C160" s="17">
        <v>236.320007</v>
      </c>
      <c r="D160" s="124">
        <f t="shared" si="11"/>
        <v>-5.5306392234492407E-2</v>
      </c>
    </row>
    <row r="161" spans="2:4" x14ac:dyDescent="0.25">
      <c r="B161" s="12">
        <v>45411</v>
      </c>
      <c r="C161" s="17">
        <v>223.25</v>
      </c>
      <c r="D161" s="124">
        <f t="shared" si="11"/>
        <v>-0.10002240537513996</v>
      </c>
    </row>
    <row r="162" spans="2:4" x14ac:dyDescent="0.25">
      <c r="B162" s="12">
        <v>45418</v>
      </c>
      <c r="C162" s="17">
        <v>200.91999799999999</v>
      </c>
      <c r="D162" s="124">
        <f t="shared" si="11"/>
        <v>3.3247103655655197E-2</v>
      </c>
    </row>
    <row r="163" spans="2:4" x14ac:dyDescent="0.25">
      <c r="B163" s="12">
        <v>45425</v>
      </c>
      <c r="C163" s="17">
        <v>207.60000600000001</v>
      </c>
      <c r="D163" s="124">
        <f t="shared" si="11"/>
        <v>0.14474945631745295</v>
      </c>
    </row>
    <row r="164" spans="2:4" x14ac:dyDescent="0.25">
      <c r="B164" s="12">
        <v>45432</v>
      </c>
      <c r="C164" s="17">
        <v>237.64999399999999</v>
      </c>
      <c r="D164" s="124">
        <f t="shared" si="11"/>
        <v>-4.9358284435723543E-2</v>
      </c>
    </row>
    <row r="165" spans="2:4" x14ac:dyDescent="0.25">
      <c r="B165" s="12">
        <v>45439</v>
      </c>
      <c r="C165" s="17">
        <v>225.91999799999999</v>
      </c>
      <c r="D165" s="124">
        <f t="shared" si="11"/>
        <v>8.0736571182157935E-2</v>
      </c>
    </row>
    <row r="166" spans="2:4" x14ac:dyDescent="0.25">
      <c r="B166" s="12">
        <v>45446</v>
      </c>
      <c r="C166" s="17">
        <v>244.16000399999999</v>
      </c>
      <c r="D166" s="124">
        <f t="shared" si="11"/>
        <v>1.3925130833467581E-3</v>
      </c>
    </row>
    <row r="167" spans="2:4" x14ac:dyDescent="0.25">
      <c r="B167" s="12">
        <v>45453</v>
      </c>
      <c r="C167" s="17">
        <v>244.5</v>
      </c>
      <c r="D167" s="124">
        <f t="shared" si="11"/>
        <v>-7.6237214723926305E-2</v>
      </c>
    </row>
    <row r="168" spans="2:4" x14ac:dyDescent="0.25">
      <c r="B168" s="12">
        <v>45460</v>
      </c>
      <c r="C168" s="17">
        <v>225.86000100000001</v>
      </c>
      <c r="D168" s="124">
        <f t="shared" si="11"/>
        <v>-1.6071925015177957E-2</v>
      </c>
    </row>
    <row r="169" spans="2:4" x14ac:dyDescent="0.25">
      <c r="B169" s="12">
        <v>45467</v>
      </c>
      <c r="C169" s="17">
        <v>222.229996</v>
      </c>
      <c r="D169" s="124">
        <f t="shared" si="11"/>
        <v>6.5247582509069257E-3</v>
      </c>
    </row>
    <row r="170" spans="2:4" x14ac:dyDescent="0.25">
      <c r="B170" s="12">
        <v>45474</v>
      </c>
      <c r="C170" s="17">
        <v>223.679993</v>
      </c>
      <c r="D170" s="124">
        <f t="shared" si="11"/>
        <v>-2.5303957336944238E-2</v>
      </c>
    </row>
    <row r="171" spans="2:4" x14ac:dyDescent="0.25">
      <c r="B171" s="12">
        <v>45481</v>
      </c>
      <c r="C171" s="17">
        <v>218.020004</v>
      </c>
      <c r="D171" s="124">
        <f t="shared" si="11"/>
        <v>0.18241447697615865</v>
      </c>
    </row>
    <row r="172" spans="2:4" x14ac:dyDescent="0.25">
      <c r="B172" s="12">
        <v>45488</v>
      </c>
      <c r="C172" s="17">
        <v>257.790009</v>
      </c>
      <c r="D172" s="124">
        <f t="shared" si="11"/>
        <v>-5.7643878665600279E-2</v>
      </c>
    </row>
    <row r="173" spans="2:4" x14ac:dyDescent="0.25">
      <c r="B173" s="12">
        <v>45495</v>
      </c>
      <c r="C173" s="17">
        <v>242.929993</v>
      </c>
      <c r="D173" s="124">
        <f t="shared" si="11"/>
        <v>-0.15844067060093314</v>
      </c>
    </row>
    <row r="174" spans="2:4" x14ac:dyDescent="0.25">
      <c r="B174" s="12">
        <v>45502</v>
      </c>
      <c r="C174" s="17">
        <v>204.44000199999999</v>
      </c>
      <c r="D174" s="124">
        <f t="shared" si="11"/>
        <v>-3.9865040697857124E-2</v>
      </c>
    </row>
    <row r="175" spans="2:4" x14ac:dyDescent="0.25">
      <c r="B175" s="12">
        <v>45509</v>
      </c>
      <c r="C175" s="17">
        <v>196.28999300000001</v>
      </c>
      <c r="D175" s="124">
        <f t="shared" si="11"/>
        <v>4.5952444452937558E-2</v>
      </c>
    </row>
    <row r="176" spans="2:4" x14ac:dyDescent="0.25">
      <c r="B176" s="12">
        <v>45516</v>
      </c>
      <c r="C176" s="17">
        <v>205.30999800000001</v>
      </c>
    </row>
    <row r="177" spans="2:3" x14ac:dyDescent="0.25">
      <c r="B177" s="12"/>
      <c r="C177" s="17"/>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C426-0E08-4E35-9693-305EC9925366}">
  <dimension ref="A1:R2063"/>
  <sheetViews>
    <sheetView topLeftCell="B1" workbookViewId="0">
      <pane ySplit="1" topLeftCell="A62" activePane="bottomLeft" state="frozen"/>
      <selection activeCell="B1" sqref="B1"/>
      <selection pane="bottomLeft" activeCell="U90" sqref="U90"/>
    </sheetView>
  </sheetViews>
  <sheetFormatPr defaultRowHeight="15" x14ac:dyDescent="0.25"/>
  <cols>
    <col min="1" max="1" width="5.28515625" customWidth="1"/>
    <col min="2" max="2" width="11.7109375" customWidth="1"/>
    <col min="3" max="3" width="9.5703125" bestFit="1" customWidth="1"/>
    <col min="4" max="4" width="10.85546875" bestFit="1" customWidth="1"/>
    <col min="5" max="5" width="9.85546875" bestFit="1" customWidth="1"/>
    <col min="7" max="7" width="11.140625" bestFit="1" customWidth="1"/>
    <col min="9" max="10" width="13.28515625" bestFit="1" customWidth="1"/>
    <col min="11" max="11" width="12.7109375" bestFit="1" customWidth="1"/>
    <col min="12" max="12" width="8.5703125" bestFit="1" customWidth="1"/>
    <col min="13" max="13" width="8.5703125" customWidth="1"/>
  </cols>
  <sheetData>
    <row r="1" spans="1:14" x14ac:dyDescent="0.25">
      <c r="A1" s="8" t="s">
        <v>39</v>
      </c>
      <c r="B1" t="s">
        <v>52</v>
      </c>
      <c r="C1" t="s">
        <v>162</v>
      </c>
      <c r="D1" s="17" t="s">
        <v>161</v>
      </c>
      <c r="E1" t="s">
        <v>164</v>
      </c>
      <c r="F1" t="s">
        <v>163</v>
      </c>
      <c r="G1" t="s">
        <v>169</v>
      </c>
      <c r="H1" t="s">
        <v>170</v>
      </c>
      <c r="I1" t="s">
        <v>165</v>
      </c>
      <c r="J1" t="s">
        <v>166</v>
      </c>
      <c r="K1" t="s">
        <v>167</v>
      </c>
      <c r="L1" t="s">
        <v>168</v>
      </c>
      <c r="M1" t="s">
        <v>171</v>
      </c>
      <c r="N1" t="s">
        <v>172</v>
      </c>
    </row>
    <row r="2" spans="1:14" x14ac:dyDescent="0.25">
      <c r="B2" s="12">
        <v>44300</v>
      </c>
      <c r="C2" s="18">
        <v>63109.695312999997</v>
      </c>
      <c r="D2" s="18">
        <v>328.27999899999998</v>
      </c>
      <c r="G2">
        <v>100</v>
      </c>
      <c r="H2">
        <v>100</v>
      </c>
    </row>
    <row r="3" spans="1:14" x14ac:dyDescent="0.25">
      <c r="B3" s="12">
        <v>44301</v>
      </c>
      <c r="C3" s="18">
        <v>63314.011719000002</v>
      </c>
      <c r="D3" s="18">
        <v>322.75</v>
      </c>
      <c r="E3" s="125">
        <f>C3/C2-1</f>
        <v>3.2374804693109382E-3</v>
      </c>
      <c r="F3" s="125">
        <f>D3/D2-1</f>
        <v>-1.6845372903756983E-2</v>
      </c>
      <c r="G3" s="127">
        <f>G2+(G2*E3)</f>
        <v>100.32374804693109</v>
      </c>
      <c r="H3" s="127">
        <f>H2+(H2*F3)</f>
        <v>98.315462709624299</v>
      </c>
      <c r="I3" s="126"/>
      <c r="J3" s="126"/>
      <c r="K3" s="126"/>
      <c r="L3" s="126"/>
      <c r="M3" s="126"/>
    </row>
    <row r="4" spans="1:14" x14ac:dyDescent="0.25">
      <c r="B4" s="12">
        <v>44302</v>
      </c>
      <c r="C4" s="18">
        <v>61572.789062999997</v>
      </c>
      <c r="D4" s="18">
        <v>342</v>
      </c>
      <c r="E4" s="125">
        <f>E3+(C4/C3-1)</f>
        <v>-2.4263898905098169E-2</v>
      </c>
      <c r="F4" s="125">
        <f t="shared" ref="F4:F67" si="0">D4/D3-1</f>
        <v>5.9643687064291351E-2</v>
      </c>
      <c r="G4" s="127">
        <f t="shared" ref="G4:G67" si="1">G3+(G3*E4)</f>
        <v>97.889502766539806</v>
      </c>
      <c r="H4" s="127">
        <f t="shared" ref="H4:H67" si="2">H3+(H3*F4)</f>
        <v>104.17935940105814</v>
      </c>
      <c r="I4" s="126"/>
      <c r="J4" s="126"/>
      <c r="K4" s="126"/>
      <c r="L4" s="126"/>
      <c r="M4" s="126"/>
    </row>
    <row r="5" spans="1:14" x14ac:dyDescent="0.25">
      <c r="B5" s="12">
        <v>44305</v>
      </c>
      <c r="C5" s="18">
        <v>55724.265625</v>
      </c>
      <c r="D5" s="18">
        <v>333</v>
      </c>
      <c r="E5" s="125">
        <f>E4+(C5/C4-1)</f>
        <v>-0.11924941973339631</v>
      </c>
      <c r="F5" s="125">
        <f t="shared" si="0"/>
        <v>-2.6315789473684181E-2</v>
      </c>
      <c r="G5" s="127">
        <f t="shared" si="1"/>
        <v>86.21623636363924</v>
      </c>
      <c r="H5" s="127">
        <f t="shared" si="2"/>
        <v>101.43779731155661</v>
      </c>
      <c r="I5" s="126"/>
      <c r="J5" s="126"/>
      <c r="K5" s="126"/>
      <c r="L5" s="126"/>
      <c r="M5" s="126"/>
    </row>
    <row r="6" spans="1:14" x14ac:dyDescent="0.25">
      <c r="B6" s="12">
        <v>44306</v>
      </c>
      <c r="C6" s="18">
        <v>56473.03125</v>
      </c>
      <c r="D6" s="18">
        <v>320.82000699999998</v>
      </c>
      <c r="E6" s="125">
        <f t="shared" ref="E6:E69" si="3">C6/C5-1</f>
        <v>1.3436976092944253E-2</v>
      </c>
      <c r="F6" s="125">
        <f t="shared" si="0"/>
        <v>-3.6576555555555612E-2</v>
      </c>
      <c r="G6" s="127">
        <f t="shared" si="1"/>
        <v>87.374721870481096</v>
      </c>
      <c r="H6" s="127">
        <f t="shared" si="2"/>
        <v>97.727552082757271</v>
      </c>
      <c r="I6" s="126"/>
      <c r="J6" s="126"/>
      <c r="K6" s="126"/>
      <c r="L6" s="126"/>
      <c r="M6" s="126"/>
    </row>
    <row r="7" spans="1:14" x14ac:dyDescent="0.25">
      <c r="B7" s="12">
        <v>44307</v>
      </c>
      <c r="C7" s="18">
        <v>53906.089844000002</v>
      </c>
      <c r="D7" s="18">
        <v>311.92001299999998</v>
      </c>
      <c r="E7" s="125">
        <f t="shared" si="3"/>
        <v>-4.5454287633975743E-2</v>
      </c>
      <c r="F7" s="125">
        <f t="shared" si="0"/>
        <v>-2.7741393322767371E-2</v>
      </c>
      <c r="G7" s="127">
        <f t="shared" si="1"/>
        <v>83.403166130641623</v>
      </c>
      <c r="H7" s="127">
        <f t="shared" si="2"/>
        <v>95.016453621958263</v>
      </c>
      <c r="I7" s="126"/>
      <c r="J7" s="126"/>
      <c r="K7" s="126"/>
      <c r="L7" s="126"/>
      <c r="M7" s="126"/>
    </row>
    <row r="8" spans="1:14" x14ac:dyDescent="0.25">
      <c r="B8" s="12">
        <v>44308</v>
      </c>
      <c r="C8" s="18">
        <v>51762.273437999997</v>
      </c>
      <c r="D8" s="18">
        <v>293.45001200000002</v>
      </c>
      <c r="E8" s="125">
        <f t="shared" si="3"/>
        <v>-3.9769465976924767E-2</v>
      </c>
      <c r="F8" s="125">
        <f t="shared" si="0"/>
        <v>-5.9213901738327968E-2</v>
      </c>
      <c r="G8" s="127">
        <f t="shared" si="1"/>
        <v>80.086266752841269</v>
      </c>
      <c r="H8" s="127">
        <f t="shared" si="2"/>
        <v>89.390158673663223</v>
      </c>
      <c r="I8" s="126"/>
      <c r="J8" s="126"/>
      <c r="K8" s="126"/>
      <c r="L8" s="126"/>
      <c r="M8" s="126"/>
    </row>
    <row r="9" spans="1:14" x14ac:dyDescent="0.25">
      <c r="B9" s="12">
        <v>44309</v>
      </c>
      <c r="C9" s="18">
        <v>51093.652344000002</v>
      </c>
      <c r="D9" s="18">
        <v>291.60000600000001</v>
      </c>
      <c r="E9" s="125">
        <f t="shared" si="3"/>
        <v>-1.2917150843477887E-2</v>
      </c>
      <c r="F9" s="125">
        <f t="shared" si="0"/>
        <v>-6.3043309740945519E-3</v>
      </c>
      <c r="G9" s="127">
        <f t="shared" si="1"/>
        <v>79.051780364703816</v>
      </c>
      <c r="H9" s="127">
        <f t="shared" si="2"/>
        <v>88.826613527557626</v>
      </c>
      <c r="I9" s="126"/>
      <c r="J9" s="126"/>
      <c r="K9" s="126"/>
      <c r="L9" s="126"/>
      <c r="M9" s="126"/>
    </row>
    <row r="10" spans="1:14" x14ac:dyDescent="0.25">
      <c r="B10" s="12">
        <v>44312</v>
      </c>
      <c r="C10" s="18">
        <v>54021.753905999998</v>
      </c>
      <c r="D10" s="18">
        <v>304.540009</v>
      </c>
      <c r="E10" s="125">
        <f t="shared" si="3"/>
        <v>5.7308519310498074E-2</v>
      </c>
      <c r="F10" s="125">
        <f t="shared" si="0"/>
        <v>4.4375866713802337E-2</v>
      </c>
      <c r="G10" s="127">
        <f t="shared" si="1"/>
        <v>83.582120846263692</v>
      </c>
      <c r="H10" s="127">
        <f t="shared" si="2"/>
        <v>92.76837149009495</v>
      </c>
      <c r="I10" s="126"/>
      <c r="J10" s="126"/>
      <c r="K10" s="126"/>
      <c r="L10" s="126"/>
      <c r="M10" s="126"/>
    </row>
    <row r="11" spans="1:14" x14ac:dyDescent="0.25">
      <c r="B11" s="12">
        <v>44313</v>
      </c>
      <c r="C11" s="18">
        <v>55033.117187999997</v>
      </c>
      <c r="D11" s="18">
        <v>302</v>
      </c>
      <c r="E11" s="125">
        <f t="shared" si="3"/>
        <v>1.872140774547626E-2</v>
      </c>
      <c r="F11" s="125">
        <f t="shared" si="0"/>
        <v>-8.3404771949028289E-3</v>
      </c>
      <c r="G11" s="127">
        <f t="shared" si="1"/>
        <v>85.146895810858268</v>
      </c>
      <c r="H11" s="127">
        <f t="shared" si="2"/>
        <v>91.994639003273534</v>
      </c>
      <c r="I11" s="126"/>
      <c r="J11" s="126"/>
      <c r="K11" s="126"/>
      <c r="L11" s="126"/>
      <c r="M11" s="126"/>
    </row>
    <row r="12" spans="1:14" x14ac:dyDescent="0.25">
      <c r="B12" s="12">
        <v>44314</v>
      </c>
      <c r="C12" s="18">
        <v>54824.703125</v>
      </c>
      <c r="D12" s="18">
        <v>298.04998799999998</v>
      </c>
      <c r="E12" s="125">
        <f t="shared" si="3"/>
        <v>-3.7870662911575481E-3</v>
      </c>
      <c r="F12" s="125">
        <f t="shared" si="0"/>
        <v>-1.3079509933774935E-2</v>
      </c>
      <c r="G12" s="127">
        <f t="shared" si="1"/>
        <v>84.824438871936266</v>
      </c>
      <c r="H12" s="127">
        <f t="shared" si="2"/>
        <v>90.791394208576179</v>
      </c>
      <c r="I12" s="126"/>
      <c r="J12" s="126"/>
      <c r="K12" s="126"/>
      <c r="L12" s="126"/>
      <c r="M12" s="126"/>
    </row>
    <row r="13" spans="1:14" x14ac:dyDescent="0.25">
      <c r="B13" s="12">
        <v>44315</v>
      </c>
      <c r="C13" s="18">
        <v>53555.109375</v>
      </c>
      <c r="D13" s="18">
        <v>294.76998900000001</v>
      </c>
      <c r="E13" s="125">
        <f t="shared" si="3"/>
        <v>-2.3157330138301568E-2</v>
      </c>
      <c r="F13" s="125">
        <f t="shared" si="0"/>
        <v>-1.1004862043476948E-2</v>
      </c>
      <c r="G13" s="127">
        <f t="shared" si="1"/>
        <v>82.860131337182651</v>
      </c>
      <c r="H13" s="127">
        <f t="shared" si="2"/>
        <v>89.792247440575863</v>
      </c>
      <c r="I13" s="126"/>
      <c r="J13" s="126"/>
      <c r="K13" s="126"/>
      <c r="L13" s="126"/>
      <c r="M13" s="126"/>
    </row>
    <row r="14" spans="1:14" x14ac:dyDescent="0.25">
      <c r="B14" s="12">
        <v>44316</v>
      </c>
      <c r="C14" s="18">
        <v>57750.175780999998</v>
      </c>
      <c r="D14" s="18">
        <v>297.64001500000001</v>
      </c>
      <c r="E14" s="125">
        <f t="shared" si="3"/>
        <v>7.8331768060178719E-2</v>
      </c>
      <c r="F14" s="125">
        <f t="shared" si="0"/>
        <v>9.7364932221779554E-3</v>
      </c>
      <c r="G14" s="127">
        <f t="shared" si="1"/>
        <v>89.350711926522791</v>
      </c>
      <c r="H14" s="127">
        <f t="shared" si="2"/>
        <v>90.666509049185152</v>
      </c>
      <c r="I14" s="126"/>
      <c r="J14" s="126"/>
      <c r="K14" s="126"/>
      <c r="L14" s="126"/>
      <c r="M14" s="126"/>
    </row>
    <row r="15" spans="1:14" x14ac:dyDescent="0.25">
      <c r="B15" s="12">
        <v>44319</v>
      </c>
      <c r="C15" s="18">
        <v>57200.292969000002</v>
      </c>
      <c r="D15" s="18">
        <v>294.209991</v>
      </c>
      <c r="E15" s="125">
        <f t="shared" si="3"/>
        <v>-9.5217513118099895E-3</v>
      </c>
      <c r="F15" s="125">
        <f t="shared" si="0"/>
        <v>-1.1524068764745876E-2</v>
      </c>
      <c r="G15" s="127">
        <f t="shared" si="1"/>
        <v>88.499936668025271</v>
      </c>
      <c r="H15" s="127">
        <f t="shared" si="2"/>
        <v>89.62166196424289</v>
      </c>
      <c r="I15" s="126"/>
      <c r="J15" s="126"/>
      <c r="K15" s="126"/>
      <c r="L15" s="126"/>
      <c r="M15" s="126"/>
    </row>
    <row r="16" spans="1:14" x14ac:dyDescent="0.25">
      <c r="B16" s="12">
        <v>44320</v>
      </c>
      <c r="C16" s="18">
        <v>53333.539062999997</v>
      </c>
      <c r="D16" s="18">
        <v>280.66000400000001</v>
      </c>
      <c r="E16" s="125">
        <f t="shared" si="3"/>
        <v>-6.7600246524884278E-2</v>
      </c>
      <c r="F16" s="125">
        <f t="shared" si="0"/>
        <v>-4.6055495783622113E-2</v>
      </c>
      <c r="G16" s="127">
        <f t="shared" si="1"/>
        <v>82.517319131830121</v>
      </c>
      <c r="H16" s="127">
        <f t="shared" si="2"/>
        <v>85.494091889527496</v>
      </c>
      <c r="I16" s="126"/>
      <c r="J16" s="126"/>
      <c r="K16" s="126"/>
      <c r="L16" s="126"/>
      <c r="M16" s="126"/>
    </row>
    <row r="17" spans="2:14" x14ac:dyDescent="0.25">
      <c r="B17" s="12">
        <v>44321</v>
      </c>
      <c r="C17" s="18">
        <v>57424.007812999997</v>
      </c>
      <c r="D17" s="18">
        <v>273</v>
      </c>
      <c r="E17" s="125">
        <f t="shared" si="3"/>
        <v>7.669599321297893E-2</v>
      </c>
      <c r="F17" s="125">
        <f t="shared" si="0"/>
        <v>-2.7292823668597976E-2</v>
      </c>
      <c r="G17" s="127">
        <f t="shared" si="1"/>
        <v>88.846066879918183</v>
      </c>
      <c r="H17" s="127">
        <f t="shared" si="2"/>
        <v>83.160716714879712</v>
      </c>
      <c r="I17" s="126"/>
      <c r="J17" s="126"/>
      <c r="K17" s="126"/>
      <c r="L17" s="126"/>
      <c r="M17" s="126"/>
    </row>
    <row r="18" spans="2:14" x14ac:dyDescent="0.25">
      <c r="B18" s="12">
        <v>44322</v>
      </c>
      <c r="C18" s="18">
        <v>56396.515625</v>
      </c>
      <c r="D18" s="18">
        <v>256.76001000000002</v>
      </c>
      <c r="E18" s="125">
        <f t="shared" si="3"/>
        <v>-1.7893076905150962E-2</v>
      </c>
      <c r="F18" s="125">
        <f t="shared" si="0"/>
        <v>-5.9487142857142739E-2</v>
      </c>
      <c r="G18" s="127">
        <f t="shared" si="1"/>
        <v>87.256337372515617</v>
      </c>
      <c r="H18" s="127">
        <f t="shared" si="2"/>
        <v>78.213723279559289</v>
      </c>
      <c r="I18" s="126"/>
      <c r="J18" s="126"/>
      <c r="K18" s="126"/>
      <c r="L18" s="126"/>
      <c r="M18" s="126"/>
    </row>
    <row r="19" spans="2:14" x14ac:dyDescent="0.25">
      <c r="B19" s="12">
        <v>44323</v>
      </c>
      <c r="C19" s="18">
        <v>57356.402344000002</v>
      </c>
      <c r="D19" s="18">
        <v>263.70001200000002</v>
      </c>
      <c r="E19" s="125">
        <f t="shared" si="3"/>
        <v>1.7020319577589094E-2</v>
      </c>
      <c r="F19" s="125">
        <f t="shared" si="0"/>
        <v>2.7029139000267266E-2</v>
      </c>
      <c r="G19" s="127">
        <f t="shared" si="1"/>
        <v>88.74146811976577</v>
      </c>
      <c r="H19" s="127">
        <f t="shared" si="2"/>
        <v>80.327772877810943</v>
      </c>
      <c r="I19" s="126"/>
      <c r="J19" s="126"/>
      <c r="K19" s="126"/>
      <c r="L19" s="126"/>
      <c r="M19" s="126"/>
    </row>
    <row r="20" spans="2:14" x14ac:dyDescent="0.25">
      <c r="B20" s="12">
        <v>44326</v>
      </c>
      <c r="C20" s="18">
        <v>55859.796875</v>
      </c>
      <c r="D20" s="18">
        <v>293.45001200000002</v>
      </c>
      <c r="E20" s="125">
        <f t="shared" si="3"/>
        <v>-2.6093084779341247E-2</v>
      </c>
      <c r="F20" s="125">
        <f t="shared" si="0"/>
        <v>0.11281759061884311</v>
      </c>
      <c r="G20" s="127">
        <f t="shared" si="1"/>
        <v>86.425929468673516</v>
      </c>
      <c r="H20" s="127">
        <f t="shared" si="2"/>
        <v>89.390158673663223</v>
      </c>
      <c r="I20" s="126"/>
      <c r="J20" s="126"/>
      <c r="K20" s="126"/>
      <c r="L20" s="126"/>
      <c r="M20" s="126"/>
    </row>
    <row r="21" spans="2:14" x14ac:dyDescent="0.25">
      <c r="B21" s="12">
        <v>44327</v>
      </c>
      <c r="C21" s="18">
        <v>56704.574219000002</v>
      </c>
      <c r="D21" s="18">
        <v>303</v>
      </c>
      <c r="E21" s="125">
        <f t="shared" si="3"/>
        <v>1.5123172500795201E-2</v>
      </c>
      <c r="F21" s="125">
        <f t="shared" si="0"/>
        <v>3.2543832371695336E-2</v>
      </c>
      <c r="G21" s="127">
        <f t="shared" si="1"/>
        <v>87.732963708569827</v>
      </c>
      <c r="H21" s="127">
        <f t="shared" si="2"/>
        <v>92.299257013218167</v>
      </c>
      <c r="I21" s="126">
        <f t="shared" ref="I21:I84" si="4">SLOPE($F1:$F21,$E1:$E21)</f>
        <v>0.20045541348289589</v>
      </c>
      <c r="J21" s="126"/>
      <c r="K21" s="126"/>
      <c r="L21" s="126"/>
      <c r="M21" s="126">
        <f t="shared" ref="M21:M84" si="5">CORREL(E1:E21,F1:F21)</f>
        <v>0.22072680750242812</v>
      </c>
      <c r="N21" s="126"/>
    </row>
    <row r="22" spans="2:14" x14ac:dyDescent="0.25">
      <c r="B22" s="12">
        <v>44328</v>
      </c>
      <c r="C22" s="18">
        <v>49150.535155999998</v>
      </c>
      <c r="D22" s="18">
        <v>283.60998499999999</v>
      </c>
      <c r="E22" s="125">
        <f t="shared" si="3"/>
        <v>-0.13321745497683102</v>
      </c>
      <c r="F22" s="125">
        <f t="shared" si="0"/>
        <v>-6.399344884488456E-2</v>
      </c>
      <c r="G22" s="127">
        <f t="shared" si="1"/>
        <v>76.045401565739482</v>
      </c>
      <c r="H22" s="127">
        <f t="shared" si="2"/>
        <v>86.392709231121941</v>
      </c>
      <c r="I22" s="126">
        <f t="shared" si="4"/>
        <v>0.27634637454527738</v>
      </c>
      <c r="J22" s="126"/>
      <c r="K22" s="126"/>
      <c r="L22" s="126"/>
      <c r="M22" s="126">
        <f t="shared" si="5"/>
        <v>0.34018515478248168</v>
      </c>
      <c r="N22" s="126"/>
    </row>
    <row r="23" spans="2:14" x14ac:dyDescent="0.25">
      <c r="B23" s="12">
        <v>44329</v>
      </c>
      <c r="C23" s="18">
        <v>49716.191405999998</v>
      </c>
      <c r="D23" s="18">
        <v>265.10000600000001</v>
      </c>
      <c r="E23" s="125">
        <f t="shared" si="3"/>
        <v>1.1508648852034842E-2</v>
      </c>
      <c r="F23" s="125">
        <f t="shared" si="0"/>
        <v>-6.5265611152583336E-2</v>
      </c>
      <c r="G23" s="127">
        <f t="shared" si="1"/>
        <v>76.920581389171559</v>
      </c>
      <c r="H23" s="127">
        <f t="shared" si="2"/>
        <v>80.754236264025337</v>
      </c>
      <c r="I23" s="126">
        <f t="shared" si="4"/>
        <v>0.25026458723792</v>
      </c>
      <c r="J23" s="126"/>
      <c r="K23" s="126"/>
      <c r="L23" s="126"/>
      <c r="M23" s="126">
        <f t="shared" si="5"/>
        <v>0.29657229008630565</v>
      </c>
      <c r="N23" s="126"/>
    </row>
    <row r="24" spans="2:14" x14ac:dyDescent="0.25">
      <c r="B24" s="12">
        <v>44330</v>
      </c>
      <c r="C24" s="18">
        <v>49880.535155999998</v>
      </c>
      <c r="D24" s="18">
        <v>258.36999500000002</v>
      </c>
      <c r="E24" s="125">
        <f t="shared" si="3"/>
        <v>3.3056383715701632E-3</v>
      </c>
      <c r="F24" s="125">
        <f t="shared" si="0"/>
        <v>-2.5386687467672031E-2</v>
      </c>
      <c r="G24" s="127">
        <f t="shared" si="1"/>
        <v>77.174853014575092</v>
      </c>
      <c r="H24" s="127">
        <f t="shared" si="2"/>
        <v>78.704153706299977</v>
      </c>
      <c r="I24" s="126">
        <f t="shared" si="4"/>
        <v>0.24808170680319844</v>
      </c>
      <c r="J24" s="126"/>
      <c r="K24" s="126"/>
      <c r="L24" s="126"/>
      <c r="M24" s="126">
        <f t="shared" si="5"/>
        <v>0.29326167948916071</v>
      </c>
      <c r="N24" s="126"/>
    </row>
    <row r="25" spans="2:14" x14ac:dyDescent="0.25">
      <c r="B25" s="12">
        <v>44333</v>
      </c>
      <c r="C25" s="18">
        <v>43537.511719000002</v>
      </c>
      <c r="D25" s="18">
        <v>248.240005</v>
      </c>
      <c r="E25" s="125">
        <f t="shared" si="3"/>
        <v>-0.12716430201003992</v>
      </c>
      <c r="F25" s="125">
        <f t="shared" si="0"/>
        <v>-3.9207300367831155E-2</v>
      </c>
      <c r="G25" s="127">
        <f t="shared" si="1"/>
        <v>67.360966698249229</v>
      </c>
      <c r="H25" s="127">
        <f t="shared" si="2"/>
        <v>75.618376311741116</v>
      </c>
      <c r="I25" s="126">
        <f t="shared" si="4"/>
        <v>0.25809375352780023</v>
      </c>
      <c r="J25" s="126"/>
      <c r="K25" s="126"/>
      <c r="L25" s="126"/>
      <c r="M25" s="126">
        <f t="shared" si="5"/>
        <v>0.35783896329718096</v>
      </c>
      <c r="N25" s="126"/>
    </row>
    <row r="26" spans="2:14" x14ac:dyDescent="0.25">
      <c r="B26" s="12">
        <v>44334</v>
      </c>
      <c r="C26" s="18">
        <v>42909.402344000002</v>
      </c>
      <c r="D26" s="18">
        <v>239</v>
      </c>
      <c r="E26" s="125">
        <f t="shared" si="3"/>
        <v>-1.4426855146291939E-2</v>
      </c>
      <c r="F26" s="125">
        <f t="shared" si="0"/>
        <v>-3.7222062576094395E-2</v>
      </c>
      <c r="G26" s="127">
        <f t="shared" si="1"/>
        <v>66.389159789179388</v>
      </c>
      <c r="H26" s="127">
        <f t="shared" si="2"/>
        <v>72.803704376762838</v>
      </c>
      <c r="I26" s="126">
        <f t="shared" si="4"/>
        <v>0.28679291723783362</v>
      </c>
      <c r="J26" s="126"/>
      <c r="K26" s="126"/>
      <c r="L26" s="126"/>
      <c r="M26" s="126">
        <f t="shared" si="5"/>
        <v>0.3622287618457653</v>
      </c>
      <c r="N26" s="126"/>
    </row>
    <row r="27" spans="2:14" x14ac:dyDescent="0.25">
      <c r="B27" s="12">
        <v>44335</v>
      </c>
      <c r="C27" s="18">
        <v>37002.441405999998</v>
      </c>
      <c r="D27" s="18">
        <v>224.800003</v>
      </c>
      <c r="E27" s="125">
        <f t="shared" si="3"/>
        <v>-0.13766122610248777</v>
      </c>
      <c r="F27" s="125">
        <f t="shared" si="0"/>
        <v>-5.941421338912134E-2</v>
      </c>
      <c r="G27" s="127">
        <f t="shared" si="1"/>
        <v>57.249946652686972</v>
      </c>
      <c r="H27" s="127">
        <f t="shared" si="2"/>
        <v>68.478129549403349</v>
      </c>
      <c r="I27" s="126">
        <f t="shared" si="4"/>
        <v>0.31290377670649333</v>
      </c>
      <c r="J27" s="126"/>
      <c r="K27" s="126"/>
      <c r="L27" s="126"/>
      <c r="M27" s="126">
        <f t="shared" si="5"/>
        <v>0.43262591644294435</v>
      </c>
      <c r="N27" s="126"/>
    </row>
    <row r="28" spans="2:14" x14ac:dyDescent="0.25">
      <c r="B28" s="12">
        <v>44336</v>
      </c>
      <c r="C28" s="18">
        <v>40782.738280999998</v>
      </c>
      <c r="D28" s="18">
        <v>233.39999399999999</v>
      </c>
      <c r="E28" s="125">
        <f t="shared" si="3"/>
        <v>0.10216344466360039</v>
      </c>
      <c r="F28" s="125">
        <f t="shared" si="0"/>
        <v>3.8256187211883619E-2</v>
      </c>
      <c r="G28" s="127">
        <f t="shared" si="1"/>
        <v>63.098798409532833</v>
      </c>
      <c r="H28" s="127">
        <f t="shared" si="2"/>
        <v>71.097841693364941</v>
      </c>
      <c r="I28" s="126">
        <f t="shared" si="4"/>
        <v>0.33354390072349716</v>
      </c>
      <c r="J28" s="126"/>
      <c r="K28" s="126"/>
      <c r="L28" s="126"/>
      <c r="M28" s="126">
        <f t="shared" si="5"/>
        <v>0.48365875339792608</v>
      </c>
      <c r="N28" s="126"/>
    </row>
    <row r="29" spans="2:14" x14ac:dyDescent="0.25">
      <c r="B29" s="12">
        <v>44337</v>
      </c>
      <c r="C29" s="18">
        <v>37304.691405999998</v>
      </c>
      <c r="D29" s="18">
        <v>224.35000600000001</v>
      </c>
      <c r="E29" s="125">
        <f t="shared" si="3"/>
        <v>-8.5282328298695087E-2</v>
      </c>
      <c r="F29" s="125">
        <f t="shared" si="0"/>
        <v>-3.8774585401231798E-2</v>
      </c>
      <c r="G29" s="127">
        <f t="shared" si="1"/>
        <v>57.717585968317877</v>
      </c>
      <c r="H29" s="127">
        <f t="shared" si="2"/>
        <v>68.341052358782306</v>
      </c>
      <c r="I29" s="126">
        <f t="shared" si="4"/>
        <v>0.32367085052308503</v>
      </c>
      <c r="J29" s="126"/>
      <c r="K29" s="126"/>
      <c r="L29" s="126"/>
      <c r="M29" s="126">
        <f t="shared" si="5"/>
        <v>0.49097798581947882</v>
      </c>
      <c r="N29" s="126"/>
    </row>
    <row r="30" spans="2:14" x14ac:dyDescent="0.25">
      <c r="B30" s="12">
        <v>44340</v>
      </c>
      <c r="C30" s="18">
        <v>38705.980469000002</v>
      </c>
      <c r="D30" s="18">
        <v>225.300003</v>
      </c>
      <c r="E30" s="125">
        <f t="shared" si="3"/>
        <v>3.7563346865660652E-2</v>
      </c>
      <c r="F30" s="125">
        <f t="shared" si="0"/>
        <v>4.2344416072803703E-3</v>
      </c>
      <c r="G30" s="127">
        <f t="shared" si="1"/>
        <v>59.885651670294386</v>
      </c>
      <c r="H30" s="127">
        <f t="shared" si="2"/>
        <v>68.630438554375658</v>
      </c>
      <c r="I30" s="126">
        <f t="shared" si="4"/>
        <v>0.32356668629471891</v>
      </c>
      <c r="J30" s="126"/>
      <c r="K30" s="126"/>
      <c r="L30" s="126"/>
      <c r="M30" s="126">
        <f t="shared" si="5"/>
        <v>0.49609820329407178</v>
      </c>
      <c r="N30" s="126"/>
    </row>
    <row r="31" spans="2:14" x14ac:dyDescent="0.25">
      <c r="B31" s="12">
        <v>44341</v>
      </c>
      <c r="C31" s="18">
        <v>38402.222655999998</v>
      </c>
      <c r="D31" s="18">
        <v>242.41000399999999</v>
      </c>
      <c r="E31" s="125">
        <f t="shared" si="3"/>
        <v>-7.847826338962971E-3</v>
      </c>
      <c r="F31" s="125">
        <f t="shared" si="0"/>
        <v>7.5943190289260665E-2</v>
      </c>
      <c r="G31" s="127">
        <f t="shared" si="1"/>
        <v>59.415679475790292</v>
      </c>
      <c r="H31" s="127">
        <f t="shared" si="2"/>
        <v>73.842453009146027</v>
      </c>
      <c r="I31" s="126">
        <f t="shared" si="4"/>
        <v>0.3021982958970012</v>
      </c>
      <c r="J31" s="126"/>
      <c r="K31" s="126"/>
      <c r="L31" s="126"/>
      <c r="M31" s="126">
        <f t="shared" si="5"/>
        <v>0.42736681158010459</v>
      </c>
      <c r="N31" s="126"/>
    </row>
    <row r="32" spans="2:14" x14ac:dyDescent="0.25">
      <c r="B32" s="12">
        <v>44342</v>
      </c>
      <c r="C32" s="18">
        <v>39294.199219000002</v>
      </c>
      <c r="D32" s="18">
        <v>241.520004</v>
      </c>
      <c r="E32" s="125">
        <f t="shared" si="3"/>
        <v>2.32272118983885E-2</v>
      </c>
      <c r="F32" s="125">
        <f t="shared" si="0"/>
        <v>-3.671465638027005E-3</v>
      </c>
      <c r="G32" s="127">
        <f t="shared" si="1"/>
        <v>60.795740053061202</v>
      </c>
      <c r="H32" s="127">
        <f t="shared" si="2"/>
        <v>73.571342980295327</v>
      </c>
      <c r="I32" s="126">
        <f t="shared" si="4"/>
        <v>0.30315924744153061</v>
      </c>
      <c r="J32" s="126"/>
      <c r="K32" s="126"/>
      <c r="L32" s="126"/>
      <c r="M32" s="126">
        <f t="shared" si="5"/>
        <v>0.42932665095082123</v>
      </c>
      <c r="N32" s="126"/>
    </row>
    <row r="33" spans="2:14" x14ac:dyDescent="0.25">
      <c r="B33" s="12">
        <v>44343</v>
      </c>
      <c r="C33" s="18">
        <v>38436.96875</v>
      </c>
      <c r="D33" s="18">
        <v>247.08999600000001</v>
      </c>
      <c r="E33" s="125">
        <f t="shared" si="3"/>
        <v>-2.1815700180638942E-2</v>
      </c>
      <c r="F33" s="125">
        <f t="shared" si="0"/>
        <v>2.3062238770085619E-2</v>
      </c>
      <c r="G33" s="127">
        <f t="shared" si="1"/>
        <v>59.469438415803559</v>
      </c>
      <c r="H33" s="127">
        <f t="shared" si="2"/>
        <v>75.268062858742766</v>
      </c>
      <c r="I33" s="126">
        <f t="shared" si="4"/>
        <v>0.30108218705941875</v>
      </c>
      <c r="J33" s="126"/>
      <c r="K33" s="126"/>
      <c r="L33" s="126"/>
      <c r="M33" s="126">
        <f t="shared" si="5"/>
        <v>0.42152172155792633</v>
      </c>
      <c r="N33" s="126"/>
    </row>
    <row r="34" spans="2:14" x14ac:dyDescent="0.25">
      <c r="B34" s="12">
        <v>44344</v>
      </c>
      <c r="C34" s="18">
        <v>35697.605469000002</v>
      </c>
      <c r="D34" s="18">
        <v>236.53999300000001</v>
      </c>
      <c r="E34" s="125">
        <f t="shared" si="3"/>
        <v>-7.1268972816697418E-2</v>
      </c>
      <c r="F34" s="125">
        <f t="shared" si="0"/>
        <v>-4.2697005831025203E-2</v>
      </c>
      <c r="G34" s="127">
        <f t="shared" si="1"/>
        <v>55.231112625923394</v>
      </c>
      <c r="H34" s="127">
        <f t="shared" si="2"/>
        <v>72.054341939973057</v>
      </c>
      <c r="I34" s="126">
        <f t="shared" si="4"/>
        <v>0.31170923170036757</v>
      </c>
      <c r="J34" s="126"/>
      <c r="K34" s="126"/>
      <c r="L34" s="126"/>
      <c r="M34" s="126">
        <f t="shared" si="5"/>
        <v>0.43823822521568573</v>
      </c>
      <c r="N34" s="126"/>
    </row>
    <row r="35" spans="2:14" x14ac:dyDescent="0.25">
      <c r="B35" s="12">
        <v>44348</v>
      </c>
      <c r="C35" s="18">
        <v>36684.925780999998</v>
      </c>
      <c r="D35" s="18">
        <v>238.929993</v>
      </c>
      <c r="E35" s="125">
        <f t="shared" si="3"/>
        <v>2.7657886265155529E-2</v>
      </c>
      <c r="F35" s="125">
        <f t="shared" si="0"/>
        <v>1.010399962259223E-2</v>
      </c>
      <c r="G35" s="127">
        <f t="shared" si="1"/>
        <v>56.758688457229177</v>
      </c>
      <c r="H35" s="127">
        <f t="shared" si="2"/>
        <v>72.782378983740671</v>
      </c>
      <c r="I35" s="126">
        <f t="shared" si="4"/>
        <v>0.32723287435593895</v>
      </c>
      <c r="J35" s="126"/>
      <c r="K35" s="126"/>
      <c r="L35" s="126"/>
      <c r="M35" s="126">
        <f t="shared" si="5"/>
        <v>0.441341793007823</v>
      </c>
      <c r="N35" s="126"/>
    </row>
    <row r="36" spans="2:14" x14ac:dyDescent="0.25">
      <c r="B36" s="12">
        <v>44349</v>
      </c>
      <c r="C36" s="18">
        <v>37575.179687999997</v>
      </c>
      <c r="D36" s="18">
        <v>240.479996</v>
      </c>
      <c r="E36" s="125">
        <f t="shared" si="3"/>
        <v>2.4267567346724306E-2</v>
      </c>
      <c r="F36" s="125">
        <f t="shared" si="0"/>
        <v>6.4872684276184867E-3</v>
      </c>
      <c r="G36" s="127">
        <f t="shared" si="1"/>
        <v>58.136083751876726</v>
      </c>
      <c r="H36" s="127">
        <f t="shared" si="2"/>
        <v>73.254537813008852</v>
      </c>
      <c r="I36" s="126">
        <f t="shared" si="4"/>
        <v>0.32851875173820499</v>
      </c>
      <c r="J36" s="126"/>
      <c r="K36" s="126"/>
      <c r="L36" s="126"/>
      <c r="M36" s="126">
        <f t="shared" si="5"/>
        <v>0.44657473831998962</v>
      </c>
      <c r="N36" s="126"/>
    </row>
    <row r="37" spans="2:14" x14ac:dyDescent="0.25">
      <c r="B37" s="12">
        <v>44350</v>
      </c>
      <c r="C37" s="18">
        <v>39208.765625</v>
      </c>
      <c r="D37" s="18">
        <v>233.66000399999999</v>
      </c>
      <c r="E37" s="125">
        <f t="shared" si="3"/>
        <v>4.3475133068271221E-2</v>
      </c>
      <c r="F37" s="125">
        <f t="shared" si="0"/>
        <v>-2.8359913978042495E-2</v>
      </c>
      <c r="G37" s="127">
        <f t="shared" si="1"/>
        <v>60.663557729057729</v>
      </c>
      <c r="H37" s="127">
        <f t="shared" si="2"/>
        <v>71.177045422130661</v>
      </c>
      <c r="I37" s="126">
        <f t="shared" si="4"/>
        <v>0.28889747508916214</v>
      </c>
      <c r="J37" s="126"/>
      <c r="K37" s="126"/>
      <c r="L37" s="126"/>
      <c r="M37" s="126">
        <f t="shared" si="5"/>
        <v>0.39872893210601229</v>
      </c>
      <c r="N37" s="126"/>
    </row>
    <row r="38" spans="2:14" x14ac:dyDescent="0.25">
      <c r="B38" s="12">
        <v>44351</v>
      </c>
      <c r="C38" s="18">
        <v>36894.40625</v>
      </c>
      <c r="D38" s="18">
        <v>228.78999300000001</v>
      </c>
      <c r="E38" s="125">
        <f t="shared" si="3"/>
        <v>-5.9026580870588208E-2</v>
      </c>
      <c r="F38" s="125">
        <f t="shared" si="0"/>
        <v>-2.0842296142389749E-2</v>
      </c>
      <c r="G38" s="127">
        <f t="shared" si="1"/>
        <v>57.082795332865906</v>
      </c>
      <c r="H38" s="127">
        <f t="shared" si="2"/>
        <v>69.693552362902281</v>
      </c>
      <c r="I38" s="126">
        <f t="shared" si="4"/>
        <v>0.34351171712495909</v>
      </c>
      <c r="J38" s="126"/>
      <c r="K38" s="126"/>
      <c r="L38" s="126"/>
      <c r="M38" s="126">
        <f t="shared" si="5"/>
        <v>0.45648639640581179</v>
      </c>
      <c r="N38" s="126"/>
    </row>
    <row r="39" spans="2:14" x14ac:dyDescent="0.25">
      <c r="B39" s="12">
        <v>44354</v>
      </c>
      <c r="C39" s="18">
        <v>33560.707030999998</v>
      </c>
      <c r="D39" s="18">
        <v>231.449997</v>
      </c>
      <c r="E39" s="125">
        <f t="shared" si="3"/>
        <v>-9.0357849816325553E-2</v>
      </c>
      <c r="F39" s="125">
        <f t="shared" si="0"/>
        <v>1.1626400110952284E-2</v>
      </c>
      <c r="G39" s="127">
        <f t="shared" si="1"/>
        <v>51.924916685082763</v>
      </c>
      <c r="H39" s="127">
        <f t="shared" si="2"/>
        <v>70.503837487826985</v>
      </c>
      <c r="I39" s="126">
        <f t="shared" si="4"/>
        <v>0.31109271380854603</v>
      </c>
      <c r="J39" s="126"/>
      <c r="K39" s="126"/>
      <c r="L39" s="126"/>
      <c r="M39" s="126">
        <f t="shared" si="5"/>
        <v>0.43879824682977608</v>
      </c>
      <c r="N39" s="126"/>
    </row>
    <row r="40" spans="2:14" x14ac:dyDescent="0.25">
      <c r="B40" s="12">
        <v>44355</v>
      </c>
      <c r="C40" s="18">
        <v>33472.632812999997</v>
      </c>
      <c r="D40" s="18">
        <v>220.66000399999999</v>
      </c>
      <c r="E40" s="125">
        <f t="shared" si="3"/>
        <v>-2.6243254624715995E-3</v>
      </c>
      <c r="F40" s="125">
        <f t="shared" si="0"/>
        <v>-4.6619110563220323E-2</v>
      </c>
      <c r="G40" s="127">
        <f t="shared" si="1"/>
        <v>51.788648804089384</v>
      </c>
      <c r="H40" s="127">
        <f t="shared" si="2"/>
        <v>67.217011292850657</v>
      </c>
      <c r="I40" s="126">
        <f t="shared" si="4"/>
        <v>0.28985303508458515</v>
      </c>
      <c r="J40" s="126"/>
      <c r="K40" s="126"/>
      <c r="L40" s="126"/>
      <c r="M40" s="126">
        <f t="shared" si="5"/>
        <v>0.40309614364935098</v>
      </c>
      <c r="N40" s="126"/>
    </row>
    <row r="41" spans="2:14" x14ac:dyDescent="0.25">
      <c r="B41" s="12">
        <v>44356</v>
      </c>
      <c r="C41" s="18">
        <v>37345.121094000002</v>
      </c>
      <c r="D41" s="18">
        <v>224.320007</v>
      </c>
      <c r="E41" s="125">
        <f t="shared" si="3"/>
        <v>0.11569117680805863</v>
      </c>
      <c r="F41" s="125">
        <f t="shared" si="0"/>
        <v>1.6586617119793035E-2</v>
      </c>
      <c r="G41" s="127">
        <f t="shared" si="1"/>
        <v>57.780138529533744</v>
      </c>
      <c r="H41" s="127">
        <f t="shared" si="2"/>
        <v>68.331914123101981</v>
      </c>
      <c r="I41" s="126">
        <f t="shared" si="4"/>
        <v>0.28010898332397444</v>
      </c>
      <c r="J41" s="126"/>
      <c r="K41" s="126"/>
      <c r="L41" s="126"/>
      <c r="M41" s="126">
        <f t="shared" si="5"/>
        <v>0.52750374655283949</v>
      </c>
      <c r="N41" s="126"/>
    </row>
    <row r="42" spans="2:14" x14ac:dyDescent="0.25">
      <c r="B42" s="12">
        <v>44357</v>
      </c>
      <c r="C42" s="18">
        <v>36702.597655999998</v>
      </c>
      <c r="D42" s="18">
        <v>221.85000600000001</v>
      </c>
      <c r="E42" s="125">
        <f t="shared" si="3"/>
        <v>-1.7205016858366395E-2</v>
      </c>
      <c r="F42" s="125">
        <f t="shared" si="0"/>
        <v>-1.1011059749119867E-2</v>
      </c>
      <c r="G42" s="127">
        <f t="shared" si="1"/>
        <v>56.786030272054369</v>
      </c>
      <c r="H42" s="127">
        <f t="shared" si="2"/>
        <v>67.579507333920773</v>
      </c>
      <c r="I42" s="126">
        <f t="shared" si="4"/>
        <v>0.26830045319387902</v>
      </c>
      <c r="J42" s="126"/>
      <c r="K42" s="126"/>
      <c r="L42" s="126"/>
      <c r="M42" s="126">
        <f t="shared" si="5"/>
        <v>0.52196940420206595</v>
      </c>
      <c r="N42" s="126"/>
    </row>
    <row r="43" spans="2:14" x14ac:dyDescent="0.25">
      <c r="B43" s="12">
        <v>44358</v>
      </c>
      <c r="C43" s="18">
        <v>37334.398437999997</v>
      </c>
      <c r="D43" s="18">
        <v>223.91999799999999</v>
      </c>
      <c r="E43" s="125">
        <f t="shared" si="3"/>
        <v>1.7214061738126452E-2</v>
      </c>
      <c r="F43" s="125">
        <f t="shared" si="0"/>
        <v>9.330592490495615E-3</v>
      </c>
      <c r="G43" s="127">
        <f t="shared" si="1"/>
        <v>57.76354850302063</v>
      </c>
      <c r="H43" s="127">
        <f t="shared" si="2"/>
        <v>68.210064177562046</v>
      </c>
      <c r="I43" s="126">
        <f t="shared" si="4"/>
        <v>0.24614557530215841</v>
      </c>
      <c r="J43" s="126"/>
      <c r="K43" s="126"/>
      <c r="L43" s="126"/>
      <c r="M43" s="126">
        <f t="shared" si="5"/>
        <v>0.46623391078477966</v>
      </c>
      <c r="N43" s="126"/>
    </row>
    <row r="44" spans="2:14" x14ac:dyDescent="0.25">
      <c r="B44" s="12">
        <v>44361</v>
      </c>
      <c r="C44" s="18">
        <v>40218.476562999997</v>
      </c>
      <c r="D44" s="18">
        <v>239.10000600000001</v>
      </c>
      <c r="E44" s="125">
        <f t="shared" si="3"/>
        <v>7.7249888726330873E-2</v>
      </c>
      <c r="F44" s="125">
        <f t="shared" si="0"/>
        <v>6.7792104928475538E-2</v>
      </c>
      <c r="G44" s="127">
        <f t="shared" si="1"/>
        <v>62.225776197316989</v>
      </c>
      <c r="H44" s="127">
        <f t="shared" si="2"/>
        <v>72.834168005465386</v>
      </c>
      <c r="I44" s="126">
        <f t="shared" si="4"/>
        <v>0.30962456401100624</v>
      </c>
      <c r="J44" s="126"/>
      <c r="K44" s="126"/>
      <c r="L44" s="126"/>
      <c r="M44" s="126">
        <f t="shared" si="5"/>
        <v>0.58261252742119596</v>
      </c>
      <c r="N44" s="126"/>
    </row>
    <row r="45" spans="2:14" x14ac:dyDescent="0.25">
      <c r="B45" s="12">
        <v>44362</v>
      </c>
      <c r="C45" s="18">
        <v>40406.269530999998</v>
      </c>
      <c r="D45" s="18">
        <v>232.21000699999999</v>
      </c>
      <c r="E45" s="125">
        <f t="shared" si="3"/>
        <v>4.6693207711594464E-3</v>
      </c>
      <c r="F45" s="125">
        <f t="shared" si="0"/>
        <v>-2.8816389908413509E-2</v>
      </c>
      <c r="G45" s="127">
        <f t="shared" si="1"/>
        <v>62.516328306616643</v>
      </c>
      <c r="H45" s="127">
        <f t="shared" si="2"/>
        <v>70.735350221565</v>
      </c>
      <c r="I45" s="126">
        <f t="shared" si="4"/>
        <v>0.30876424141134862</v>
      </c>
      <c r="J45" s="126"/>
      <c r="K45" s="126"/>
      <c r="L45" s="126"/>
      <c r="M45" s="126">
        <f t="shared" si="5"/>
        <v>0.5793958150677202</v>
      </c>
      <c r="N45" s="126"/>
    </row>
    <row r="46" spans="2:14" x14ac:dyDescent="0.25">
      <c r="B46" s="12">
        <v>44363</v>
      </c>
      <c r="C46" s="18">
        <v>38347.0625</v>
      </c>
      <c r="D46" s="18">
        <v>228.050003</v>
      </c>
      <c r="E46" s="125">
        <f t="shared" si="3"/>
        <v>-5.096256236721286E-2</v>
      </c>
      <c r="F46" s="125">
        <f t="shared" si="0"/>
        <v>-1.7914835169011378E-2</v>
      </c>
      <c r="G46" s="127">
        <f t="shared" si="1"/>
        <v>59.33033602632154</v>
      </c>
      <c r="H46" s="127">
        <f t="shared" si="2"/>
        <v>69.468138081723367</v>
      </c>
      <c r="I46" s="126">
        <f t="shared" si="4"/>
        <v>0.31203155762138329</v>
      </c>
      <c r="J46" s="126"/>
      <c r="K46" s="126"/>
      <c r="L46" s="126"/>
      <c r="M46" s="126">
        <f t="shared" si="5"/>
        <v>0.55571465388629393</v>
      </c>
      <c r="N46" s="126"/>
    </row>
    <row r="47" spans="2:14" x14ac:dyDescent="0.25">
      <c r="B47" s="12">
        <v>44364</v>
      </c>
      <c r="C47" s="18">
        <v>38053.503905999998</v>
      </c>
      <c r="D47" s="18">
        <v>230.66000399999999</v>
      </c>
      <c r="E47" s="125">
        <f t="shared" si="3"/>
        <v>-7.6553085128751031E-3</v>
      </c>
      <c r="F47" s="125">
        <f t="shared" si="0"/>
        <v>1.1444862818089874E-2</v>
      </c>
      <c r="G47" s="127">
        <f t="shared" si="1"/>
        <v>58.876143999867502</v>
      </c>
      <c r="H47" s="127">
        <f t="shared" si="2"/>
        <v>70.263191392296818</v>
      </c>
      <c r="I47" s="126">
        <f t="shared" si="4"/>
        <v>0.30725281463196746</v>
      </c>
      <c r="J47" s="126"/>
      <c r="K47" s="126"/>
      <c r="L47" s="126"/>
      <c r="M47" s="126">
        <f t="shared" si="5"/>
        <v>0.55821824036165779</v>
      </c>
      <c r="N47" s="126"/>
    </row>
    <row r="48" spans="2:14" x14ac:dyDescent="0.25">
      <c r="B48" s="12">
        <v>44365</v>
      </c>
      <c r="C48" s="18">
        <v>35787.246094000002</v>
      </c>
      <c r="D48" s="18">
        <v>229.28999300000001</v>
      </c>
      <c r="E48" s="125">
        <f t="shared" si="3"/>
        <v>-5.9554510869698651E-2</v>
      </c>
      <c r="F48" s="125">
        <f t="shared" si="0"/>
        <v>-5.9395256058348833E-3</v>
      </c>
      <c r="G48" s="127">
        <f t="shared" si="1"/>
        <v>55.369804042061446</v>
      </c>
      <c r="H48" s="127">
        <f t="shared" si="2"/>
        <v>69.845861367874591</v>
      </c>
      <c r="I48" s="126">
        <f t="shared" si="4"/>
        <v>0.26060205139935372</v>
      </c>
      <c r="J48" s="126"/>
      <c r="K48" s="126"/>
      <c r="L48" s="126"/>
      <c r="M48" s="126">
        <f t="shared" si="5"/>
        <v>0.46139431412745541</v>
      </c>
      <c r="N48" s="126"/>
    </row>
    <row r="49" spans="2:14" x14ac:dyDescent="0.25">
      <c r="B49" s="12">
        <v>44368</v>
      </c>
      <c r="C49" s="18">
        <v>31676.693359000001</v>
      </c>
      <c r="D49" s="18">
        <v>222.60000600000001</v>
      </c>
      <c r="E49" s="125">
        <f t="shared" si="3"/>
        <v>-0.11486082846953583</v>
      </c>
      <c r="F49" s="125">
        <f t="shared" si="0"/>
        <v>-2.9176968922494551E-2</v>
      </c>
      <c r="G49" s="127">
        <f t="shared" si="1"/>
        <v>49.009982477594413</v>
      </c>
      <c r="H49" s="127">
        <f t="shared" si="2"/>
        <v>67.807970841379245</v>
      </c>
      <c r="I49" s="126">
        <f t="shared" si="4"/>
        <v>0.24453062748789078</v>
      </c>
      <c r="J49" s="126"/>
      <c r="K49" s="126"/>
      <c r="L49" s="126"/>
      <c r="M49" s="126">
        <f t="shared" si="5"/>
        <v>0.44124774794816746</v>
      </c>
      <c r="N49" s="126"/>
    </row>
    <row r="50" spans="2:14" x14ac:dyDescent="0.25">
      <c r="B50" s="12">
        <v>44369</v>
      </c>
      <c r="C50" s="18">
        <v>32505.660156000002</v>
      </c>
      <c r="D50" s="18">
        <v>222.470001</v>
      </c>
      <c r="E50" s="125">
        <f t="shared" si="3"/>
        <v>2.6169612705629008E-2</v>
      </c>
      <c r="F50" s="125">
        <f t="shared" si="0"/>
        <v>-5.8402963385373319E-4</v>
      </c>
      <c r="G50" s="127">
        <f t="shared" si="1"/>
        <v>50.292554737742719</v>
      </c>
      <c r="H50" s="127">
        <f t="shared" si="2"/>
        <v>67.768368976996385</v>
      </c>
      <c r="I50" s="126">
        <f t="shared" si="4"/>
        <v>0.21644740167535217</v>
      </c>
      <c r="J50" s="126"/>
      <c r="K50" s="126"/>
      <c r="L50" s="126"/>
      <c r="M50" s="126">
        <f t="shared" si="5"/>
        <v>0.38996932521182098</v>
      </c>
      <c r="N50" s="126"/>
    </row>
    <row r="51" spans="2:14" x14ac:dyDescent="0.25">
      <c r="B51" s="12">
        <v>44370</v>
      </c>
      <c r="C51" s="18">
        <v>33723.027344000002</v>
      </c>
      <c r="D51" s="18">
        <v>226.009995</v>
      </c>
      <c r="E51" s="125">
        <f t="shared" si="3"/>
        <v>3.7450929535276511E-2</v>
      </c>
      <c r="F51" s="125">
        <f t="shared" si="0"/>
        <v>1.5912230791062854E-2</v>
      </c>
      <c r="G51" s="127">
        <f t="shared" si="1"/>
        <v>52.176057661374962</v>
      </c>
      <c r="H51" s="127">
        <f t="shared" si="2"/>
        <v>68.846714904492259</v>
      </c>
      <c r="I51" s="126">
        <f t="shared" si="4"/>
        <v>0.22448287904958794</v>
      </c>
      <c r="J51" s="126"/>
      <c r="K51" s="126"/>
      <c r="L51" s="126"/>
      <c r="M51" s="126">
        <f t="shared" si="5"/>
        <v>0.40202553803488306</v>
      </c>
      <c r="N51" s="126"/>
    </row>
    <row r="52" spans="2:14" x14ac:dyDescent="0.25">
      <c r="B52" s="12">
        <v>44371</v>
      </c>
      <c r="C52" s="18">
        <v>34662.4375</v>
      </c>
      <c r="D52" s="18">
        <v>229.929993</v>
      </c>
      <c r="E52" s="125">
        <f t="shared" si="3"/>
        <v>2.7856637733537859E-2</v>
      </c>
      <c r="F52" s="125">
        <f t="shared" si="0"/>
        <v>1.7344356828112861E-2</v>
      </c>
      <c r="G52" s="127">
        <f t="shared" si="1"/>
        <v>53.629507198012064</v>
      </c>
      <c r="H52" s="127">
        <f t="shared" si="2"/>
        <v>70.040816894239128</v>
      </c>
      <c r="I52" s="126">
        <f t="shared" si="4"/>
        <v>0.234540053156442</v>
      </c>
      <c r="J52" s="126"/>
      <c r="K52" s="126"/>
      <c r="L52" s="126"/>
      <c r="M52" s="126">
        <f t="shared" si="5"/>
        <v>0.5017574016290588</v>
      </c>
      <c r="N52" s="126"/>
    </row>
    <row r="53" spans="2:14" x14ac:dyDescent="0.25">
      <c r="B53" s="12">
        <v>44372</v>
      </c>
      <c r="C53" s="18">
        <v>31637.779297000001</v>
      </c>
      <c r="D53" s="18">
        <v>224.53999300000001</v>
      </c>
      <c r="E53" s="125">
        <f t="shared" si="3"/>
        <v>-8.7260401205195071E-2</v>
      </c>
      <c r="F53" s="125">
        <f t="shared" si="0"/>
        <v>-2.3441917818872726E-2</v>
      </c>
      <c r="G53" s="127">
        <f t="shared" si="1"/>
        <v>48.949774883476636</v>
      </c>
      <c r="H53" s="127">
        <f t="shared" si="2"/>
        <v>68.398925820637658</v>
      </c>
      <c r="I53" s="126">
        <f t="shared" si="4"/>
        <v>0.2399166460384296</v>
      </c>
      <c r="J53" s="126"/>
      <c r="K53" s="126"/>
      <c r="L53" s="126"/>
      <c r="M53" s="126">
        <f t="shared" si="5"/>
        <v>0.52798474236287407</v>
      </c>
      <c r="N53" s="126"/>
    </row>
    <row r="54" spans="2:14" x14ac:dyDescent="0.25">
      <c r="B54" s="12">
        <v>44375</v>
      </c>
      <c r="C54" s="18">
        <v>34434.335937999997</v>
      </c>
      <c r="D54" s="18">
        <v>246.69000199999999</v>
      </c>
      <c r="E54" s="125">
        <f t="shared" si="3"/>
        <v>8.8392949920640396E-2</v>
      </c>
      <c r="F54" s="125">
        <f t="shared" si="0"/>
        <v>9.8646164115627988E-2</v>
      </c>
      <c r="G54" s="127">
        <f t="shared" si="1"/>
        <v>53.276589883378406</v>
      </c>
      <c r="H54" s="127">
        <f t="shared" si="2"/>
        <v>75.146217482472949</v>
      </c>
      <c r="I54" s="126">
        <f t="shared" si="4"/>
        <v>0.33998802063452843</v>
      </c>
      <c r="J54" s="126"/>
      <c r="K54" s="126"/>
      <c r="L54" s="126"/>
      <c r="M54" s="126">
        <f t="shared" si="5"/>
        <v>0.61578144667173162</v>
      </c>
      <c r="N54" s="126"/>
    </row>
    <row r="55" spans="2:14" x14ac:dyDescent="0.25">
      <c r="B55" s="12">
        <v>44376</v>
      </c>
      <c r="C55" s="18">
        <v>35867.777344000002</v>
      </c>
      <c r="D55" s="18">
        <v>254.89999399999999</v>
      </c>
      <c r="E55" s="125">
        <f t="shared" si="3"/>
        <v>4.162825757932298E-2</v>
      </c>
      <c r="F55" s="125">
        <f t="shared" si="0"/>
        <v>3.3280602916367918E-2</v>
      </c>
      <c r="G55" s="127">
        <f t="shared" si="1"/>
        <v>55.494401489991638</v>
      </c>
      <c r="H55" s="127">
        <f t="shared" si="2"/>
        <v>77.64712890717415</v>
      </c>
      <c r="I55" s="126">
        <f t="shared" si="4"/>
        <v>0.32950730031936859</v>
      </c>
      <c r="J55" s="126"/>
      <c r="K55" s="126"/>
      <c r="L55" s="126"/>
      <c r="M55" s="126">
        <f t="shared" si="5"/>
        <v>0.59796712906790317</v>
      </c>
      <c r="N55" s="126"/>
    </row>
    <row r="56" spans="2:14" x14ac:dyDescent="0.25">
      <c r="B56" s="12">
        <v>44377</v>
      </c>
      <c r="C56" s="18">
        <v>35040.835937999997</v>
      </c>
      <c r="D56" s="18">
        <v>253.300003</v>
      </c>
      <c r="E56" s="125">
        <f t="shared" si="3"/>
        <v>-2.3055273207173932E-2</v>
      </c>
      <c r="F56" s="125">
        <f t="shared" si="0"/>
        <v>-6.2769362011048102E-3</v>
      </c>
      <c r="G56" s="127">
        <f t="shared" si="1"/>
        <v>54.21496290217128</v>
      </c>
      <c r="H56" s="127">
        <f t="shared" si="2"/>
        <v>77.159742832824861</v>
      </c>
      <c r="I56" s="126">
        <f t="shared" si="4"/>
        <v>0.33107426765623549</v>
      </c>
      <c r="J56" s="126"/>
      <c r="K56" s="126"/>
      <c r="L56" s="126"/>
      <c r="M56" s="126">
        <f t="shared" si="5"/>
        <v>0.59941793519919995</v>
      </c>
      <c r="N56" s="126"/>
    </row>
    <row r="57" spans="2:14" x14ac:dyDescent="0.25">
      <c r="B57" s="12">
        <v>44378</v>
      </c>
      <c r="C57" s="18">
        <v>33572.117187999997</v>
      </c>
      <c r="D57" s="18">
        <v>241.44000199999999</v>
      </c>
      <c r="E57" s="125">
        <f t="shared" si="3"/>
        <v>-4.1914489500156304E-2</v>
      </c>
      <c r="F57" s="125">
        <f t="shared" si="0"/>
        <v>-4.6821953649957115E-2</v>
      </c>
      <c r="G57" s="127">
        <f t="shared" si="1"/>
        <v>51.942570408856859</v>
      </c>
      <c r="H57" s="127">
        <f t="shared" si="2"/>
        <v>73.546972930263721</v>
      </c>
      <c r="I57" s="126">
        <f t="shared" si="4"/>
        <v>0.35154763752076024</v>
      </c>
      <c r="J57" s="126"/>
      <c r="K57" s="126"/>
      <c r="L57" s="126"/>
      <c r="M57" s="126">
        <f t="shared" si="5"/>
        <v>0.6092352467614307</v>
      </c>
      <c r="N57" s="126"/>
    </row>
    <row r="58" spans="2:14" x14ac:dyDescent="0.25">
      <c r="B58" s="12">
        <v>44379</v>
      </c>
      <c r="C58" s="18">
        <v>33897.046875</v>
      </c>
      <c r="D58" s="18">
        <v>240.720001</v>
      </c>
      <c r="E58" s="125">
        <f t="shared" si="3"/>
        <v>9.678558107623525E-3</v>
      </c>
      <c r="F58" s="125">
        <f t="shared" si="0"/>
        <v>-2.9821114729778886E-3</v>
      </c>
      <c r="G58" s="127">
        <f t="shared" si="1"/>
        <v>52.445299594818309</v>
      </c>
      <c r="H58" s="127">
        <f t="shared" si="2"/>
        <v>73.327647658485589</v>
      </c>
      <c r="I58" s="126">
        <f t="shared" si="4"/>
        <v>0.38031851208395312</v>
      </c>
      <c r="J58" s="126"/>
      <c r="K58" s="126"/>
      <c r="L58" s="126"/>
      <c r="M58" s="126">
        <f t="shared" si="5"/>
        <v>0.66140074831245632</v>
      </c>
      <c r="N58" s="126"/>
    </row>
    <row r="59" spans="2:14" x14ac:dyDescent="0.25">
      <c r="B59" s="12">
        <v>44383</v>
      </c>
      <c r="C59" s="18">
        <v>34235.195312999997</v>
      </c>
      <c r="D59" s="18">
        <v>235.41000399999999</v>
      </c>
      <c r="E59" s="125">
        <f t="shared" si="3"/>
        <v>9.975749192753236E-3</v>
      </c>
      <c r="F59" s="125">
        <f t="shared" si="0"/>
        <v>-2.2058810975162824E-2</v>
      </c>
      <c r="G59" s="127">
        <f t="shared" si="1"/>
        <v>52.968480749915017</v>
      </c>
      <c r="H59" s="127">
        <f t="shared" si="2"/>
        <v>71.710126939533708</v>
      </c>
      <c r="I59" s="126">
        <f t="shared" si="4"/>
        <v>0.37336178329807268</v>
      </c>
      <c r="J59" s="126"/>
      <c r="K59" s="126"/>
      <c r="L59" s="126"/>
      <c r="M59" s="126">
        <f t="shared" si="5"/>
        <v>0.63550639287459609</v>
      </c>
      <c r="N59" s="126"/>
    </row>
    <row r="60" spans="2:14" x14ac:dyDescent="0.25">
      <c r="B60" s="12">
        <v>44384</v>
      </c>
      <c r="C60" s="18">
        <v>33855.328125</v>
      </c>
      <c r="D60" s="18">
        <v>251.970001</v>
      </c>
      <c r="E60" s="125">
        <f t="shared" si="3"/>
        <v>-1.1095808992091616E-2</v>
      </c>
      <c r="F60" s="125">
        <f t="shared" si="0"/>
        <v>7.0345340973699599E-2</v>
      </c>
      <c r="G60" s="127">
        <f t="shared" si="1"/>
        <v>52.380752604912679</v>
      </c>
      <c r="H60" s="127">
        <f t="shared" si="2"/>
        <v>76.754600270362488</v>
      </c>
      <c r="I60" s="126">
        <f t="shared" si="4"/>
        <v>0.42196116037085557</v>
      </c>
      <c r="J60" s="126"/>
      <c r="K60" s="126"/>
      <c r="L60" s="126"/>
      <c r="M60" s="126">
        <f t="shared" si="5"/>
        <v>0.62118380435159293</v>
      </c>
      <c r="N60" s="126"/>
    </row>
    <row r="61" spans="2:14" x14ac:dyDescent="0.25">
      <c r="B61" s="12">
        <v>44385</v>
      </c>
      <c r="C61" s="18">
        <v>32877.371094000002</v>
      </c>
      <c r="D61" s="18">
        <v>244.28999300000001</v>
      </c>
      <c r="E61" s="125">
        <f t="shared" si="3"/>
        <v>-2.8886355122278107E-2</v>
      </c>
      <c r="F61" s="125">
        <f t="shared" si="0"/>
        <v>-3.047985065491976E-2</v>
      </c>
      <c r="G61" s="127">
        <f t="shared" si="1"/>
        <v>50.867663583594975</v>
      </c>
      <c r="H61" s="127">
        <f t="shared" si="2"/>
        <v>74.415131517043775</v>
      </c>
      <c r="I61" s="126">
        <f t="shared" si="4"/>
        <v>0.4298293173296025</v>
      </c>
      <c r="J61" s="126">
        <f t="shared" ref="J61:J124" si="6">SLOPE($F1:$F61,$E1:$E61)</f>
        <v>0.32981089988234197</v>
      </c>
      <c r="K61" s="126"/>
      <c r="L61" s="126"/>
      <c r="M61" s="126">
        <f t="shared" si="5"/>
        <v>0.65363897411747873</v>
      </c>
      <c r="N61" s="126">
        <f t="shared" ref="N61:N124" si="7">CORREL(E1:E61,F1:F61)</f>
        <v>0.47974510096451173</v>
      </c>
    </row>
    <row r="62" spans="2:14" x14ac:dyDescent="0.25">
      <c r="B62" s="12">
        <v>44386</v>
      </c>
      <c r="C62" s="18">
        <v>33798.011719000002</v>
      </c>
      <c r="D62" s="18">
        <v>253.88000500000001</v>
      </c>
      <c r="E62" s="125">
        <f t="shared" si="3"/>
        <v>2.800225791678379E-2</v>
      </c>
      <c r="F62" s="125">
        <f t="shared" si="0"/>
        <v>3.9256671475691673E-2</v>
      </c>
      <c r="G62" s="127">
        <f t="shared" si="1"/>
        <v>52.292073018886995</v>
      </c>
      <c r="H62" s="127">
        <f t="shared" si="2"/>
        <v>77.336421887828749</v>
      </c>
      <c r="I62" s="126">
        <f t="shared" si="4"/>
        <v>0.53523175531884226</v>
      </c>
      <c r="J62" s="126">
        <f t="shared" si="6"/>
        <v>0.33577290008260097</v>
      </c>
      <c r="K62" s="126"/>
      <c r="L62" s="126"/>
      <c r="M62" s="126">
        <f t="shared" si="5"/>
        <v>0.71297720140002885</v>
      </c>
      <c r="N62" s="126">
        <f t="shared" si="7"/>
        <v>0.48524268507455875</v>
      </c>
    </row>
    <row r="63" spans="2:14" x14ac:dyDescent="0.25">
      <c r="B63" s="12">
        <v>44389</v>
      </c>
      <c r="C63" s="18">
        <v>33155.847655999998</v>
      </c>
      <c r="D63" s="18">
        <v>247.66999799999999</v>
      </c>
      <c r="E63" s="125">
        <f t="shared" si="3"/>
        <v>-1.9000054451102644E-2</v>
      </c>
      <c r="F63" s="125">
        <f t="shared" si="0"/>
        <v>-2.4460402070655474E-2</v>
      </c>
      <c r="G63" s="127">
        <f t="shared" si="1"/>
        <v>51.29852078416711</v>
      </c>
      <c r="H63" s="127">
        <f t="shared" si="2"/>
        <v>75.444741913746611</v>
      </c>
      <c r="I63" s="126">
        <f t="shared" si="4"/>
        <v>0.53944098960684317</v>
      </c>
      <c r="J63" s="126">
        <f t="shared" si="6"/>
        <v>0.33666060966672645</v>
      </c>
      <c r="K63" s="126"/>
      <c r="L63" s="126"/>
      <c r="M63" s="126">
        <f t="shared" si="5"/>
        <v>0.71086293840434722</v>
      </c>
      <c r="N63" s="126">
        <f t="shared" si="7"/>
        <v>0.48551621136261458</v>
      </c>
    </row>
    <row r="64" spans="2:14" x14ac:dyDescent="0.25">
      <c r="B64" s="12">
        <v>44390</v>
      </c>
      <c r="C64" s="18">
        <v>32702.025390999999</v>
      </c>
      <c r="D64" s="18">
        <v>243.30999800000001</v>
      </c>
      <c r="E64" s="125">
        <f t="shared" si="3"/>
        <v>-1.3687548263235927E-2</v>
      </c>
      <c r="F64" s="125">
        <f t="shared" si="0"/>
        <v>-1.7604070073921396E-2</v>
      </c>
      <c r="G64" s="127">
        <f t="shared" si="1"/>
        <v>50.596369805101212</v>
      </c>
      <c r="H64" s="127">
        <f t="shared" si="2"/>
        <v>74.116607390388097</v>
      </c>
      <c r="I64" s="126">
        <f t="shared" si="4"/>
        <v>0.54609410767107625</v>
      </c>
      <c r="J64" s="126">
        <f t="shared" si="6"/>
        <v>0.33806076116332079</v>
      </c>
      <c r="K64" s="126"/>
      <c r="L64" s="126"/>
      <c r="M64" s="126">
        <f t="shared" si="5"/>
        <v>0.71067299879292134</v>
      </c>
      <c r="N64" s="126">
        <f t="shared" si="7"/>
        <v>0.4873041706849518</v>
      </c>
    </row>
    <row r="65" spans="2:14" x14ac:dyDescent="0.25">
      <c r="B65" s="12">
        <v>44391</v>
      </c>
      <c r="C65" s="18">
        <v>32822.347655999998</v>
      </c>
      <c r="D65" s="18">
        <v>229.94000199999999</v>
      </c>
      <c r="E65" s="125">
        <f t="shared" si="3"/>
        <v>3.6793520756397413E-3</v>
      </c>
      <c r="F65" s="125">
        <f t="shared" si="0"/>
        <v>-5.4950458714812078E-2</v>
      </c>
      <c r="G65" s="127">
        <f t="shared" si="1"/>
        <v>50.78253166336345</v>
      </c>
      <c r="H65" s="127">
        <f t="shared" si="2"/>
        <v>70.043865815900645</v>
      </c>
      <c r="I65" s="126">
        <f t="shared" si="4"/>
        <v>0.49100086116120556</v>
      </c>
      <c r="J65" s="126">
        <f t="shared" si="6"/>
        <v>0.33977665108618738</v>
      </c>
      <c r="K65" s="126"/>
      <c r="L65" s="126"/>
      <c r="M65" s="126">
        <f t="shared" si="5"/>
        <v>0.60450676517841062</v>
      </c>
      <c r="N65" s="126">
        <f t="shared" si="7"/>
        <v>0.4940857144420851</v>
      </c>
    </row>
    <row r="66" spans="2:14" x14ac:dyDescent="0.25">
      <c r="B66" s="12">
        <v>44392</v>
      </c>
      <c r="C66" s="18">
        <v>31780.730468999998</v>
      </c>
      <c r="D66" s="18">
        <v>224.63000500000001</v>
      </c>
      <c r="E66" s="125">
        <f t="shared" si="3"/>
        <v>-3.1734999516696338E-2</v>
      </c>
      <c r="F66" s="125">
        <f t="shared" si="0"/>
        <v>-2.309296752985146E-2</v>
      </c>
      <c r="G66" s="127">
        <f t="shared" si="1"/>
        <v>49.170948045569993</v>
      </c>
      <c r="H66" s="127">
        <f t="shared" si="2"/>
        <v>68.426345096948779</v>
      </c>
      <c r="I66" s="126">
        <f t="shared" si="4"/>
        <v>0.50815205200625679</v>
      </c>
      <c r="J66" s="126">
        <f t="shared" si="6"/>
        <v>0.3514359705188273</v>
      </c>
      <c r="K66" s="126"/>
      <c r="L66" s="126"/>
      <c r="M66" s="126">
        <f t="shared" si="5"/>
        <v>0.6309938369386402</v>
      </c>
      <c r="N66" s="126">
        <f t="shared" si="7"/>
        <v>0.4955833722481271</v>
      </c>
    </row>
    <row r="67" spans="2:14" x14ac:dyDescent="0.25">
      <c r="B67" s="12">
        <v>44393</v>
      </c>
      <c r="C67" s="18">
        <v>31421.539063</v>
      </c>
      <c r="D67" s="18">
        <v>225.009995</v>
      </c>
      <c r="E67" s="125">
        <f t="shared" si="3"/>
        <v>-1.1302175900279154E-2</v>
      </c>
      <c r="F67" s="125">
        <f t="shared" si="0"/>
        <v>1.691626192146467E-3</v>
      </c>
      <c r="G67" s="127">
        <f t="shared" si="1"/>
        <v>48.615209341575472</v>
      </c>
      <c r="H67" s="127">
        <f t="shared" si="2"/>
        <v>68.542096894547626</v>
      </c>
      <c r="I67" s="126">
        <f t="shared" si="4"/>
        <v>0.51171516619018365</v>
      </c>
      <c r="J67" s="126">
        <f t="shared" si="6"/>
        <v>0.35582657121887179</v>
      </c>
      <c r="K67" s="126"/>
      <c r="L67" s="126"/>
      <c r="M67" s="126">
        <f t="shared" si="5"/>
        <v>0.62590829911318502</v>
      </c>
      <c r="N67" s="126">
        <f t="shared" si="7"/>
        <v>0.50371928429098078</v>
      </c>
    </row>
    <row r="68" spans="2:14" x14ac:dyDescent="0.25">
      <c r="B68" s="12">
        <v>44396</v>
      </c>
      <c r="C68" s="18">
        <v>30817.832031000002</v>
      </c>
      <c r="D68" s="18">
        <v>220.61000100000001</v>
      </c>
      <c r="E68" s="125">
        <f t="shared" si="3"/>
        <v>-1.9213159189610973E-2</v>
      </c>
      <c r="F68" s="125">
        <f t="shared" ref="F68:F131" si="8">D68/D67-1</f>
        <v>-1.9554660227426801E-2</v>
      </c>
      <c r="G68" s="127">
        <f t="shared" ref="G68:G131" si="9">G67+(G67*E68)</f>
        <v>47.681157585459523</v>
      </c>
      <c r="H68" s="127">
        <f t="shared" ref="H68:H131" si="10">H67+(H67*F68)</f>
        <v>67.201779478499375</v>
      </c>
      <c r="I68" s="126">
        <f t="shared" si="4"/>
        <v>0.51483177718137674</v>
      </c>
      <c r="J68" s="126">
        <f t="shared" si="6"/>
        <v>0.35453342221090406</v>
      </c>
      <c r="K68" s="126"/>
      <c r="L68" s="126"/>
      <c r="M68" s="126">
        <f t="shared" si="5"/>
        <v>0.62821283630475044</v>
      </c>
      <c r="N68" s="126">
        <f t="shared" si="7"/>
        <v>0.50094993366536722</v>
      </c>
    </row>
    <row r="69" spans="2:14" x14ac:dyDescent="0.25">
      <c r="B69" s="12">
        <v>44397</v>
      </c>
      <c r="C69" s="18">
        <v>29807.347656000002</v>
      </c>
      <c r="D69" s="18">
        <v>224.96000699999999</v>
      </c>
      <c r="E69" s="125">
        <f t="shared" si="3"/>
        <v>-3.2788950695283869E-2</v>
      </c>
      <c r="F69" s="125">
        <f t="shared" si="8"/>
        <v>1.971808159322741E-2</v>
      </c>
      <c r="G69" s="127">
        <f t="shared" si="9"/>
        <v>46.11774246029583</v>
      </c>
      <c r="H69" s="127">
        <f t="shared" si="10"/>
        <v>68.526869649466505</v>
      </c>
      <c r="I69" s="126">
        <f t="shared" si="4"/>
        <v>0.52193597164298278</v>
      </c>
      <c r="J69" s="126">
        <f t="shared" si="6"/>
        <v>0.34207978107014497</v>
      </c>
      <c r="K69" s="126"/>
      <c r="L69" s="126"/>
      <c r="M69" s="126">
        <f t="shared" si="5"/>
        <v>0.61669606101416241</v>
      </c>
      <c r="N69" s="126">
        <f t="shared" si="7"/>
        <v>0.48949671978802833</v>
      </c>
    </row>
    <row r="70" spans="2:14" x14ac:dyDescent="0.25">
      <c r="B70" s="12">
        <v>44398</v>
      </c>
      <c r="C70" s="18">
        <v>32110.693359000001</v>
      </c>
      <c r="D70" s="18">
        <v>230.86999499999999</v>
      </c>
      <c r="E70" s="125">
        <f t="shared" ref="E70:E133" si="11">C70/C69-1</f>
        <v>7.7274426748142888E-2</v>
      </c>
      <c r="F70" s="125">
        <f t="shared" si="8"/>
        <v>2.627128296630965E-2</v>
      </c>
      <c r="G70" s="127">
        <f t="shared" si="9"/>
        <v>49.681464571833679</v>
      </c>
      <c r="H70" s="127">
        <f t="shared" si="10"/>
        <v>70.327158432823055</v>
      </c>
      <c r="I70" s="126">
        <f t="shared" si="4"/>
        <v>0.57558628971802739</v>
      </c>
      <c r="J70" s="126">
        <f t="shared" si="6"/>
        <v>0.3424574154420359</v>
      </c>
      <c r="K70" s="126"/>
      <c r="L70" s="126"/>
      <c r="M70" s="126">
        <f t="shared" si="5"/>
        <v>0.62904923942702595</v>
      </c>
      <c r="N70" s="126">
        <f t="shared" si="7"/>
        <v>0.49708203880446827</v>
      </c>
    </row>
    <row r="71" spans="2:14" x14ac:dyDescent="0.25">
      <c r="B71" s="12">
        <v>44399</v>
      </c>
      <c r="C71" s="18">
        <v>32313.105468999998</v>
      </c>
      <c r="D71" s="18">
        <v>226.08000200000001</v>
      </c>
      <c r="E71" s="125">
        <f t="shared" si="11"/>
        <v>6.3035733217284839E-3</v>
      </c>
      <c r="F71" s="125">
        <f t="shared" si="8"/>
        <v>-2.0747577007570794E-2</v>
      </c>
      <c r="G71" s="127">
        <f t="shared" si="9"/>
        <v>49.994635326493089</v>
      </c>
      <c r="H71" s="127">
        <f t="shared" si="10"/>
        <v>68.868040297514426</v>
      </c>
      <c r="I71" s="126">
        <f t="shared" si="4"/>
        <v>0.58448658954343635</v>
      </c>
      <c r="J71" s="126">
        <f t="shared" si="6"/>
        <v>0.33180365489804187</v>
      </c>
      <c r="K71" s="126"/>
      <c r="L71" s="126"/>
      <c r="M71" s="126">
        <f t="shared" si="5"/>
        <v>0.62725636157967068</v>
      </c>
      <c r="N71" s="126">
        <f t="shared" si="7"/>
        <v>0.48206660180653821</v>
      </c>
    </row>
    <row r="72" spans="2:14" x14ac:dyDescent="0.25">
      <c r="B72" s="12">
        <v>44400</v>
      </c>
      <c r="C72" s="18">
        <v>33581.550780999998</v>
      </c>
      <c r="D72" s="18">
        <v>224.91999799999999</v>
      </c>
      <c r="E72" s="125">
        <f t="shared" si="11"/>
        <v>3.925482535923086E-2</v>
      </c>
      <c r="F72" s="125">
        <f t="shared" si="8"/>
        <v>-5.130944752910982E-3</v>
      </c>
      <c r="G72" s="127">
        <f t="shared" si="9"/>
        <v>51.957166005133011</v>
      </c>
      <c r="H72" s="127">
        <f t="shared" si="10"/>
        <v>68.514682187506637</v>
      </c>
      <c r="I72" s="126">
        <f t="shared" si="4"/>
        <v>0.55807423805101619</v>
      </c>
      <c r="J72" s="126">
        <f t="shared" si="6"/>
        <v>0.32949304253627859</v>
      </c>
      <c r="K72" s="126"/>
      <c r="L72" s="126"/>
      <c r="M72" s="126">
        <f t="shared" si="5"/>
        <v>0.6021537955443671</v>
      </c>
      <c r="N72" s="126">
        <f t="shared" si="7"/>
        <v>0.4806750290893213</v>
      </c>
    </row>
    <row r="73" spans="2:14" x14ac:dyDescent="0.25">
      <c r="B73" s="12">
        <v>44403</v>
      </c>
      <c r="C73" s="18">
        <v>37337.535155999998</v>
      </c>
      <c r="D73" s="18">
        <v>245.449997</v>
      </c>
      <c r="E73" s="125">
        <f t="shared" si="11"/>
        <v>0.11184666245744346</v>
      </c>
      <c r="F73" s="125">
        <f t="shared" si="8"/>
        <v>9.1276894818396848E-2</v>
      </c>
      <c r="G73" s="127">
        <f t="shared" si="9"/>
        <v>57.768401613554481</v>
      </c>
      <c r="H73" s="127">
        <f t="shared" si="10"/>
        <v>74.768489627051565</v>
      </c>
      <c r="I73" s="126">
        <f t="shared" si="4"/>
        <v>0.6270484534353149</v>
      </c>
      <c r="J73" s="126">
        <f t="shared" si="6"/>
        <v>0.36277268908297788</v>
      </c>
      <c r="K73" s="126"/>
      <c r="L73" s="126"/>
      <c r="M73" s="126">
        <f t="shared" si="5"/>
        <v>0.6951527805921105</v>
      </c>
      <c r="N73" s="126">
        <f t="shared" si="7"/>
        <v>0.52261216654764509</v>
      </c>
    </row>
    <row r="74" spans="2:14" x14ac:dyDescent="0.25">
      <c r="B74" s="12">
        <v>44404</v>
      </c>
      <c r="C74" s="18">
        <v>39406.941405999998</v>
      </c>
      <c r="D74" s="18">
        <v>235.08000200000001</v>
      </c>
      <c r="E74" s="125">
        <f t="shared" si="11"/>
        <v>5.5424286615434415E-2</v>
      </c>
      <c r="F74" s="125">
        <f t="shared" si="8"/>
        <v>-4.2248910681388141E-2</v>
      </c>
      <c r="G74" s="127">
        <f t="shared" si="9"/>
        <v>60.970174061899648</v>
      </c>
      <c r="H74" s="127">
        <f t="shared" si="10"/>
        <v>71.609602387015968</v>
      </c>
      <c r="I74" s="126">
        <f t="shared" si="4"/>
        <v>0.61468957706176375</v>
      </c>
      <c r="J74" s="126">
        <f t="shared" si="6"/>
        <v>0.34455292314825542</v>
      </c>
      <c r="K74" s="126"/>
      <c r="L74" s="126"/>
      <c r="M74" s="126">
        <f t="shared" si="5"/>
        <v>0.61503144242213181</v>
      </c>
      <c r="N74" s="126">
        <f t="shared" si="7"/>
        <v>0.49643268013630948</v>
      </c>
    </row>
    <row r="75" spans="2:14" x14ac:dyDescent="0.25">
      <c r="B75" s="12">
        <v>44405</v>
      </c>
      <c r="C75" s="18">
        <v>39995.90625</v>
      </c>
      <c r="D75" s="18">
        <v>241.75</v>
      </c>
      <c r="E75" s="125">
        <f t="shared" si="11"/>
        <v>1.4945713191288901E-2</v>
      </c>
      <c r="F75" s="125">
        <f t="shared" si="8"/>
        <v>2.8373310971811172E-2</v>
      </c>
      <c r="G75" s="127">
        <f t="shared" si="9"/>
        <v>61.881416796651763</v>
      </c>
      <c r="H75" s="127">
        <f t="shared" si="10"/>
        <v>73.641403904110518</v>
      </c>
      <c r="I75" s="126">
        <f t="shared" si="4"/>
        <v>0.49522717620190387</v>
      </c>
      <c r="J75" s="126">
        <f t="shared" si="6"/>
        <v>0.35362485700581986</v>
      </c>
      <c r="K75" s="126"/>
      <c r="L75" s="126"/>
      <c r="M75" s="126">
        <f t="shared" si="5"/>
        <v>0.51725918028498086</v>
      </c>
      <c r="N75" s="126">
        <f t="shared" si="7"/>
        <v>0.49922044150203393</v>
      </c>
    </row>
    <row r="76" spans="2:14" x14ac:dyDescent="0.25">
      <c r="B76" s="12">
        <v>44406</v>
      </c>
      <c r="C76" s="18">
        <v>40008.421875</v>
      </c>
      <c r="D76" s="18">
        <v>235.779999</v>
      </c>
      <c r="E76" s="125">
        <f t="shared" si="11"/>
        <v>3.1292265067750513E-4</v>
      </c>
      <c r="F76" s="125">
        <f t="shared" si="8"/>
        <v>-2.4694936918304045E-2</v>
      </c>
      <c r="G76" s="127">
        <f t="shared" si="9"/>
        <v>61.900780893623448</v>
      </c>
      <c r="H76" s="127">
        <f t="shared" si="10"/>
        <v>71.822834080123158</v>
      </c>
      <c r="I76" s="126">
        <f t="shared" si="4"/>
        <v>0.47899682500793944</v>
      </c>
      <c r="J76" s="126">
        <f t="shared" si="6"/>
        <v>0.35287803168107879</v>
      </c>
      <c r="K76" s="126"/>
      <c r="L76" s="126"/>
      <c r="M76" s="126">
        <f t="shared" si="5"/>
        <v>0.49693308112398943</v>
      </c>
      <c r="N76" s="126">
        <f t="shared" si="7"/>
        <v>0.49712693802535551</v>
      </c>
    </row>
    <row r="77" spans="2:14" x14ac:dyDescent="0.25">
      <c r="B77" s="12">
        <v>44407</v>
      </c>
      <c r="C77" s="18">
        <v>42235.546875</v>
      </c>
      <c r="D77" s="18">
        <v>236.58000200000001</v>
      </c>
      <c r="E77" s="125">
        <f t="shared" si="11"/>
        <v>5.5666404612466414E-2</v>
      </c>
      <c r="F77" s="125">
        <f t="shared" si="8"/>
        <v>3.3930062066036548E-3</v>
      </c>
      <c r="G77" s="127">
        <f t="shared" si="9"/>
        <v>65.346574808675527</v>
      </c>
      <c r="H77" s="127">
        <f t="shared" si="10"/>
        <v>72.066529401932883</v>
      </c>
      <c r="I77" s="126">
        <f t="shared" si="4"/>
        <v>0.46458322751520259</v>
      </c>
      <c r="J77" s="126">
        <f t="shared" si="6"/>
        <v>0.34138415940860795</v>
      </c>
      <c r="K77" s="126"/>
      <c r="L77" s="126"/>
      <c r="M77" s="126">
        <f t="shared" si="5"/>
        <v>0.49241193908276509</v>
      </c>
      <c r="N77" s="126">
        <f t="shared" si="7"/>
        <v>0.48474109793934211</v>
      </c>
    </row>
    <row r="78" spans="2:14" x14ac:dyDescent="0.25">
      <c r="B78" s="12">
        <v>44410</v>
      </c>
      <c r="C78" s="18">
        <v>39201.945312999997</v>
      </c>
      <c r="D78" s="18">
        <v>235.39999399999999</v>
      </c>
      <c r="E78" s="125">
        <f t="shared" si="11"/>
        <v>-7.1825790985451832E-2</v>
      </c>
      <c r="F78" s="125">
        <f t="shared" si="8"/>
        <v>-4.9877757630588659E-3</v>
      </c>
      <c r="G78" s="127">
        <f t="shared" si="9"/>
        <v>60.653005384852406</v>
      </c>
      <c r="H78" s="127">
        <f t="shared" si="10"/>
        <v>71.707077713254151</v>
      </c>
      <c r="I78" s="126">
        <f t="shared" si="4"/>
        <v>0.35526978551788962</v>
      </c>
      <c r="J78" s="126">
        <f t="shared" si="6"/>
        <v>0.35621812901142735</v>
      </c>
      <c r="K78" s="126"/>
      <c r="L78" s="126"/>
      <c r="M78" s="126">
        <f t="shared" si="5"/>
        <v>0.41492284456554934</v>
      </c>
      <c r="N78" s="126">
        <f t="shared" si="7"/>
        <v>0.50520967657446869</v>
      </c>
    </row>
    <row r="79" spans="2:14" x14ac:dyDescent="0.25">
      <c r="B79" s="12">
        <v>44411</v>
      </c>
      <c r="C79" s="18">
        <v>38152.980469000002</v>
      </c>
      <c r="D79" s="18">
        <v>230.179993</v>
      </c>
      <c r="E79" s="125">
        <f t="shared" si="11"/>
        <v>-2.6757979371297758E-2</v>
      </c>
      <c r="F79" s="125">
        <f t="shared" si="8"/>
        <v>-2.2175026053739E-2</v>
      </c>
      <c r="G79" s="127">
        <f t="shared" si="9"/>
        <v>59.030053517957313</v>
      </c>
      <c r="H79" s="127">
        <f t="shared" si="10"/>
        <v>70.116971396725248</v>
      </c>
      <c r="I79" s="126">
        <f t="shared" si="4"/>
        <v>0.36386775871529625</v>
      </c>
      <c r="J79" s="126">
        <f t="shared" si="6"/>
        <v>0.35404066220071745</v>
      </c>
      <c r="K79" s="126"/>
      <c r="L79" s="126"/>
      <c r="M79" s="126">
        <f t="shared" si="5"/>
        <v>0.42824382046115977</v>
      </c>
      <c r="N79" s="126">
        <f t="shared" si="7"/>
        <v>0.51047036598266382</v>
      </c>
    </row>
    <row r="80" spans="2:14" x14ac:dyDescent="0.25">
      <c r="B80" s="12">
        <v>44412</v>
      </c>
      <c r="C80" s="18">
        <v>39747.503905999998</v>
      </c>
      <c r="D80" s="18">
        <v>244.36000100000001</v>
      </c>
      <c r="E80" s="125">
        <f t="shared" si="11"/>
        <v>4.1792893173721479E-2</v>
      </c>
      <c r="F80" s="125">
        <f t="shared" si="8"/>
        <v>6.1603998745451305E-2</v>
      </c>
      <c r="G80" s="127">
        <f t="shared" si="9"/>
        <v>61.497090238672364</v>
      </c>
      <c r="H80" s="127">
        <f t="shared" si="10"/>
        <v>74.436457214683955</v>
      </c>
      <c r="I80" s="126">
        <f t="shared" si="4"/>
        <v>0.41016556105393159</v>
      </c>
      <c r="J80" s="126">
        <f t="shared" si="6"/>
        <v>0.36278236005538889</v>
      </c>
      <c r="K80" s="126"/>
      <c r="L80" s="126"/>
      <c r="M80" s="126">
        <f t="shared" si="5"/>
        <v>0.46292833202067557</v>
      </c>
      <c r="N80" s="126">
        <f t="shared" si="7"/>
        <v>0.51672427869349025</v>
      </c>
    </row>
    <row r="81" spans="2:18" x14ac:dyDescent="0.25">
      <c r="B81" s="12">
        <v>44413</v>
      </c>
      <c r="C81" s="18">
        <v>40869.554687999997</v>
      </c>
      <c r="D81" s="18">
        <v>255.5</v>
      </c>
      <c r="E81" s="125">
        <f t="shared" si="11"/>
        <v>2.8229465293055034E-2</v>
      </c>
      <c r="F81" s="125">
        <f t="shared" si="8"/>
        <v>4.5588471740102721E-2</v>
      </c>
      <c r="G81" s="127">
        <f t="shared" si="9"/>
        <v>63.23312021318884</v>
      </c>
      <c r="H81" s="127">
        <f t="shared" si="10"/>
        <v>77.829901540848937</v>
      </c>
      <c r="I81" s="126">
        <f t="shared" si="4"/>
        <v>0.46943141530342836</v>
      </c>
      <c r="J81" s="126">
        <f t="shared" si="6"/>
        <v>0.38245067339449645</v>
      </c>
      <c r="K81" s="126"/>
      <c r="L81" s="126"/>
      <c r="M81" s="126">
        <f t="shared" si="5"/>
        <v>0.55642095233949407</v>
      </c>
      <c r="N81" s="126">
        <f t="shared" si="7"/>
        <v>0.5791521438112428</v>
      </c>
    </row>
    <row r="82" spans="2:18" x14ac:dyDescent="0.25">
      <c r="B82" s="12">
        <v>44414</v>
      </c>
      <c r="C82" s="18">
        <v>42816.5</v>
      </c>
      <c r="D82" s="18">
        <v>258.26001000000002</v>
      </c>
      <c r="E82" s="125">
        <f t="shared" si="11"/>
        <v>4.7638035864669304E-2</v>
      </c>
      <c r="F82" s="125">
        <f t="shared" si="8"/>
        <v>1.08023874755383E-2</v>
      </c>
      <c r="G82" s="127">
        <f t="shared" si="9"/>
        <v>66.245421861739672</v>
      </c>
      <c r="H82" s="127">
        <f t="shared" si="10"/>
        <v>78.670650294476189</v>
      </c>
      <c r="I82" s="126">
        <f t="shared" si="4"/>
        <v>0.44645045899483848</v>
      </c>
      <c r="J82" s="126">
        <f t="shared" si="6"/>
        <v>0.37812707912670807</v>
      </c>
      <c r="K82" s="126"/>
      <c r="L82" s="126"/>
      <c r="M82" s="126">
        <f t="shared" si="5"/>
        <v>0.53679331754010873</v>
      </c>
      <c r="N82" s="126">
        <f t="shared" si="7"/>
        <v>0.57939747119514373</v>
      </c>
    </row>
    <row r="83" spans="2:18" x14ac:dyDescent="0.25">
      <c r="B83" s="12">
        <v>44417</v>
      </c>
      <c r="C83" s="18">
        <v>46365.402344000002</v>
      </c>
      <c r="D83" s="18">
        <v>280.47000100000002</v>
      </c>
      <c r="E83" s="125">
        <f t="shared" si="11"/>
        <v>8.2886325225088431E-2</v>
      </c>
      <c r="F83" s="125">
        <f t="shared" si="8"/>
        <v>8.5998567877388465E-2</v>
      </c>
      <c r="G83" s="127">
        <f t="shared" si="9"/>
        <v>71.736261442845006</v>
      </c>
      <c r="H83" s="127">
        <f t="shared" si="10"/>
        <v>85.436213553783986</v>
      </c>
      <c r="I83" s="126">
        <f t="shared" si="4"/>
        <v>0.52095486844249428</v>
      </c>
      <c r="J83" s="126">
        <f t="shared" si="6"/>
        <v>0.39343454521091908</v>
      </c>
      <c r="K83" s="126"/>
      <c r="L83" s="126"/>
      <c r="M83" s="126">
        <f t="shared" si="5"/>
        <v>0.60218580189802695</v>
      </c>
      <c r="N83" s="126">
        <f t="shared" si="7"/>
        <v>0.57483009871041513</v>
      </c>
    </row>
    <row r="84" spans="2:18" x14ac:dyDescent="0.25">
      <c r="B84" s="12">
        <v>44418</v>
      </c>
      <c r="C84" s="18">
        <v>45585.03125</v>
      </c>
      <c r="D84" s="18">
        <v>269.67001299999998</v>
      </c>
      <c r="E84" s="125">
        <f t="shared" si="11"/>
        <v>-1.6830892315140011E-2</v>
      </c>
      <c r="F84" s="125">
        <f t="shared" si="8"/>
        <v>-3.8506749247667504E-2</v>
      </c>
      <c r="G84" s="127">
        <f t="shared" si="9"/>
        <v>70.528876151409747</v>
      </c>
      <c r="H84" s="127">
        <f t="shared" si="10"/>
        <v>82.146342701798261</v>
      </c>
      <c r="I84" s="126">
        <f t="shared" si="4"/>
        <v>0.53243196747141075</v>
      </c>
      <c r="J84" s="126">
        <f t="shared" si="6"/>
        <v>0.40063402079348664</v>
      </c>
      <c r="K84" s="126"/>
      <c r="L84" s="126"/>
      <c r="M84" s="126">
        <f t="shared" si="5"/>
        <v>0.60447108039009312</v>
      </c>
      <c r="N84" s="126">
        <f t="shared" si="7"/>
        <v>0.59529733350813918</v>
      </c>
    </row>
    <row r="85" spans="2:18" x14ac:dyDescent="0.25">
      <c r="B85" s="12">
        <v>44419</v>
      </c>
      <c r="C85" s="18">
        <v>45593.636719000002</v>
      </c>
      <c r="D85" s="18">
        <v>278.39999399999999</v>
      </c>
      <c r="E85" s="125">
        <f t="shared" si="11"/>
        <v>1.8877839422337672E-4</v>
      </c>
      <c r="F85" s="125">
        <f t="shared" si="8"/>
        <v>3.2372828194286551E-2</v>
      </c>
      <c r="G85" s="127">
        <f t="shared" si="9"/>
        <v>70.542190479395984</v>
      </c>
      <c r="H85" s="127">
        <f t="shared" si="10"/>
        <v>84.805652140872567</v>
      </c>
      <c r="I85" s="126">
        <f t="shared" ref="I85:I148" si="12">SLOPE($F65:$F85,$E65:$E85)</f>
        <v>0.51282300940349479</v>
      </c>
      <c r="J85" s="126">
        <f t="shared" si="6"/>
        <v>0.40113075812432764</v>
      </c>
      <c r="K85" s="126"/>
      <c r="L85" s="126"/>
      <c r="M85" s="126">
        <f t="shared" ref="M85:M148" si="13">CORREL(E65:E85,F65:F85)</f>
        <v>0.57641902199803052</v>
      </c>
      <c r="N85" s="126">
        <f t="shared" si="7"/>
        <v>0.59518142960284648</v>
      </c>
    </row>
    <row r="86" spans="2:18" x14ac:dyDescent="0.25">
      <c r="B86" s="12">
        <v>44420</v>
      </c>
      <c r="C86" s="18">
        <v>44428.289062999997</v>
      </c>
      <c r="D86" s="18">
        <v>256.5</v>
      </c>
      <c r="E86" s="125">
        <f t="shared" si="11"/>
        <v>-2.5559436356924259E-2</v>
      </c>
      <c r="F86" s="125">
        <f t="shared" si="8"/>
        <v>-7.8663773247064084E-2</v>
      </c>
      <c r="G86" s="127">
        <f t="shared" si="9"/>
        <v>68.739171851359828</v>
      </c>
      <c r="H86" s="127">
        <f t="shared" si="10"/>
        <v>78.13451955079357</v>
      </c>
      <c r="I86" s="126">
        <f t="shared" si="12"/>
        <v>0.5593600603852481</v>
      </c>
      <c r="J86" s="126">
        <f t="shared" si="6"/>
        <v>0.4198525656260757</v>
      </c>
      <c r="K86" s="126"/>
      <c r="L86" s="126"/>
      <c r="M86" s="126">
        <f t="shared" si="13"/>
        <v>0.6088921725455787</v>
      </c>
      <c r="N86" s="126">
        <f t="shared" si="7"/>
        <v>0.58004508217849282</v>
      </c>
    </row>
    <row r="87" spans="2:18" x14ac:dyDescent="0.25">
      <c r="B87" s="12">
        <v>44421</v>
      </c>
      <c r="C87" s="18">
        <v>47793.320312999997</v>
      </c>
      <c r="D87" s="18">
        <v>261.25</v>
      </c>
      <c r="E87" s="125">
        <f t="shared" si="11"/>
        <v>7.574073458530739E-2</v>
      </c>
      <c r="F87" s="125">
        <f t="shared" si="8"/>
        <v>1.8518518518518601E-2</v>
      </c>
      <c r="G87" s="127">
        <f t="shared" si="9"/>
        <v>73.945527222167499</v>
      </c>
      <c r="H87" s="127">
        <f t="shared" si="10"/>
        <v>79.581455098030489</v>
      </c>
      <c r="I87" s="126">
        <f t="shared" si="12"/>
        <v>0.52905439009838273</v>
      </c>
      <c r="J87" s="126">
        <f t="shared" si="6"/>
        <v>0.41098133671757381</v>
      </c>
      <c r="K87" s="126"/>
      <c r="L87" s="126"/>
      <c r="M87" s="126">
        <f t="shared" si="13"/>
        <v>0.58801392750058357</v>
      </c>
      <c r="N87" s="126">
        <f t="shared" si="7"/>
        <v>0.58018254948819503</v>
      </c>
      <c r="O87" t="s">
        <v>173</v>
      </c>
      <c r="R87" s="128">
        <f>CORREL(E3:E10000,F3:F10000)</f>
        <v>0.54475316775816907</v>
      </c>
    </row>
    <row r="88" spans="2:18" x14ac:dyDescent="0.25">
      <c r="B88" s="12">
        <v>44424</v>
      </c>
      <c r="C88" s="18">
        <v>46004.484375</v>
      </c>
      <c r="D88" s="18">
        <v>256.82998700000002</v>
      </c>
      <c r="E88" s="125">
        <f t="shared" si="11"/>
        <v>-3.7428576342569464E-2</v>
      </c>
      <c r="F88" s="125">
        <f t="shared" si="8"/>
        <v>-1.6918710047846841E-2</v>
      </c>
      <c r="G88" s="127">
        <f t="shared" si="9"/>
        <v>71.177851411341052</v>
      </c>
      <c r="H88" s="127">
        <f t="shared" si="10"/>
        <v>78.235039534041164</v>
      </c>
      <c r="I88" s="126">
        <f t="shared" si="12"/>
        <v>0.52897965954810366</v>
      </c>
      <c r="J88" s="126">
        <f t="shared" si="6"/>
        <v>0.40828637593365785</v>
      </c>
      <c r="K88" s="126"/>
      <c r="L88" s="126"/>
      <c r="M88" s="126">
        <f t="shared" si="13"/>
        <v>0.59864553204105808</v>
      </c>
      <c r="N88" s="126">
        <f t="shared" si="7"/>
        <v>0.55648264487684562</v>
      </c>
    </row>
    <row r="89" spans="2:18" x14ac:dyDescent="0.25">
      <c r="B89" s="12">
        <v>44425</v>
      </c>
      <c r="C89" s="18">
        <v>44695.359375</v>
      </c>
      <c r="D89" s="18">
        <v>250.800003</v>
      </c>
      <c r="E89" s="125">
        <f t="shared" si="11"/>
        <v>-2.8456465011732934E-2</v>
      </c>
      <c r="F89" s="125">
        <f t="shared" si="8"/>
        <v>-2.3478504478528839E-2</v>
      </c>
      <c r="G89" s="127">
        <f t="shared" si="9"/>
        <v>69.152381373043895</v>
      </c>
      <c r="H89" s="127">
        <f t="shared" si="10"/>
        <v>76.3981978079633</v>
      </c>
      <c r="I89" s="126">
        <f t="shared" si="12"/>
        <v>0.52924659339775504</v>
      </c>
      <c r="J89" s="126">
        <f t="shared" si="6"/>
        <v>0.41385171446479052</v>
      </c>
      <c r="K89" s="126"/>
      <c r="L89" s="126"/>
      <c r="M89" s="126">
        <f t="shared" si="13"/>
        <v>0.60224890061635106</v>
      </c>
      <c r="N89" s="126">
        <f t="shared" si="7"/>
        <v>0.55040853782720101</v>
      </c>
    </row>
    <row r="90" spans="2:18" x14ac:dyDescent="0.25">
      <c r="B90" s="12">
        <v>44426</v>
      </c>
      <c r="C90" s="18">
        <v>44801.1875</v>
      </c>
      <c r="D90" s="18">
        <v>244.38999899999999</v>
      </c>
      <c r="E90" s="125">
        <f t="shared" si="11"/>
        <v>2.3677653895135542E-3</v>
      </c>
      <c r="F90" s="125">
        <f t="shared" si="8"/>
        <v>-2.555822935935137E-2</v>
      </c>
      <c r="G90" s="127">
        <f t="shared" si="9"/>
        <v>69.316117988261425</v>
      </c>
      <c r="H90" s="127">
        <f t="shared" si="10"/>
        <v>74.445595145746282</v>
      </c>
      <c r="I90" s="126">
        <f t="shared" si="12"/>
        <v>0.58784343913703319</v>
      </c>
      <c r="J90" s="126">
        <f t="shared" si="6"/>
        <v>0.41152799331428569</v>
      </c>
      <c r="K90" s="126"/>
      <c r="L90" s="126"/>
      <c r="M90" s="126">
        <f t="shared" si="13"/>
        <v>0.64384096149432068</v>
      </c>
      <c r="N90" s="126">
        <f t="shared" si="7"/>
        <v>0.53553668118905606</v>
      </c>
    </row>
    <row r="91" spans="2:18" x14ac:dyDescent="0.25">
      <c r="B91" s="12">
        <v>44427</v>
      </c>
      <c r="C91" s="18">
        <v>46717.578125</v>
      </c>
      <c r="D91" s="18">
        <v>248.240005</v>
      </c>
      <c r="E91" s="125">
        <f t="shared" si="11"/>
        <v>4.2775442615220927E-2</v>
      </c>
      <c r="F91" s="125">
        <f t="shared" si="8"/>
        <v>1.5753533351420046E-2</v>
      </c>
      <c r="G91" s="127">
        <f t="shared" si="9"/>
        <v>72.281145615578183</v>
      </c>
      <c r="H91" s="127">
        <f t="shared" si="10"/>
        <v>75.618376311741116</v>
      </c>
      <c r="I91" s="126">
        <f t="shared" si="12"/>
        <v>0.60340253594397852</v>
      </c>
      <c r="J91" s="126">
        <f t="shared" si="6"/>
        <v>0.4136546932063348</v>
      </c>
      <c r="K91" s="126"/>
      <c r="L91" s="126"/>
      <c r="M91" s="126">
        <f t="shared" si="13"/>
        <v>0.64272633673430535</v>
      </c>
      <c r="N91" s="126">
        <f t="shared" si="7"/>
        <v>0.53843678534977346</v>
      </c>
    </row>
    <row r="92" spans="2:18" x14ac:dyDescent="0.25">
      <c r="B92" s="12">
        <v>44428</v>
      </c>
      <c r="C92" s="18">
        <v>49339.175780999998</v>
      </c>
      <c r="D92" s="18">
        <v>257.32000699999998</v>
      </c>
      <c r="E92" s="125">
        <f t="shared" si="11"/>
        <v>5.6115872466366179E-2</v>
      </c>
      <c r="F92" s="125">
        <f t="shared" si="8"/>
        <v>3.6577512959685921E-2</v>
      </c>
      <c r="G92" s="127">
        <f t="shared" si="9"/>
        <v>76.337265164664814</v>
      </c>
      <c r="H92" s="127">
        <f t="shared" si="10"/>
        <v>78.384308451274237</v>
      </c>
      <c r="I92" s="126">
        <f t="shared" si="12"/>
        <v>0.60530881265296388</v>
      </c>
      <c r="J92" s="126">
        <f t="shared" si="6"/>
        <v>0.42538000839936141</v>
      </c>
      <c r="K92" s="126"/>
      <c r="L92" s="126"/>
      <c r="M92" s="126">
        <f t="shared" si="13"/>
        <v>0.65101641349755268</v>
      </c>
      <c r="N92" s="126">
        <f t="shared" si="7"/>
        <v>0.57340808731091131</v>
      </c>
    </row>
    <row r="93" spans="2:18" x14ac:dyDescent="0.25">
      <c r="B93" s="12">
        <v>44431</v>
      </c>
      <c r="C93" s="18">
        <v>49546.148437999997</v>
      </c>
      <c r="D93" s="18">
        <v>256</v>
      </c>
      <c r="E93" s="125">
        <f t="shared" si="11"/>
        <v>4.1948949029606553E-3</v>
      </c>
      <c r="F93" s="125">
        <f t="shared" si="8"/>
        <v>-5.1298265354080552E-3</v>
      </c>
      <c r="G93" s="127">
        <f t="shared" si="9"/>
        <v>76.657491969210028</v>
      </c>
      <c r="H93" s="127">
        <f t="shared" si="10"/>
        <v>77.982210545821275</v>
      </c>
      <c r="I93" s="126">
        <f t="shared" si="12"/>
        <v>0.61663602246668658</v>
      </c>
      <c r="J93" s="126">
        <f t="shared" si="6"/>
        <v>0.42705584692878457</v>
      </c>
      <c r="K93" s="126"/>
      <c r="L93" s="126"/>
      <c r="M93" s="126">
        <f t="shared" si="13"/>
        <v>0.66253334829685806</v>
      </c>
      <c r="N93" s="126">
        <f t="shared" si="7"/>
        <v>0.57495046732196831</v>
      </c>
    </row>
    <row r="94" spans="2:18" x14ac:dyDescent="0.25">
      <c r="B94" s="12">
        <v>44432</v>
      </c>
      <c r="C94" s="18">
        <v>47706.117187999997</v>
      </c>
      <c r="D94" s="18">
        <v>259.27999899999998</v>
      </c>
      <c r="E94" s="125">
        <f t="shared" si="11"/>
        <v>-3.7137725292664014E-2</v>
      </c>
      <c r="F94" s="125">
        <f t="shared" si="8"/>
        <v>1.2812496093749903E-2</v>
      </c>
      <c r="G94" s="127">
        <f t="shared" si="9"/>
        <v>73.810607090832903</v>
      </c>
      <c r="H94" s="127">
        <f t="shared" si="10"/>
        <v>78.98135731382159</v>
      </c>
      <c r="I94" s="126">
        <f t="shared" si="12"/>
        <v>0.48432578638118146</v>
      </c>
      <c r="J94" s="126">
        <f t="shared" si="6"/>
        <v>0.42464229110096874</v>
      </c>
      <c r="K94" s="126"/>
      <c r="L94" s="126"/>
      <c r="M94" s="126">
        <f t="shared" si="13"/>
        <v>0.53683648678268492</v>
      </c>
      <c r="N94" s="126">
        <f t="shared" si="7"/>
        <v>0.57501515625299882</v>
      </c>
    </row>
    <row r="95" spans="2:18" x14ac:dyDescent="0.25">
      <c r="B95" s="12">
        <v>44433</v>
      </c>
      <c r="C95" s="18">
        <v>48960.789062999997</v>
      </c>
      <c r="D95" s="18">
        <v>256.76998900000001</v>
      </c>
      <c r="E95" s="125">
        <f t="shared" si="11"/>
        <v>2.6300020814010061E-2</v>
      </c>
      <c r="F95" s="125">
        <f t="shared" si="8"/>
        <v>-9.6806927247788943E-3</v>
      </c>
      <c r="G95" s="127">
        <f t="shared" si="9"/>
        <v>75.751827593616525</v>
      </c>
      <c r="H95" s="127">
        <f t="shared" si="10"/>
        <v>78.216763062680513</v>
      </c>
      <c r="I95" s="126">
        <f t="shared" si="12"/>
        <v>0.56139080227297766</v>
      </c>
      <c r="J95" s="126">
        <f t="shared" si="6"/>
        <v>0.41512709324342351</v>
      </c>
      <c r="K95" s="126"/>
      <c r="L95" s="126"/>
      <c r="M95" s="126">
        <f t="shared" si="13"/>
        <v>0.62888346903286851</v>
      </c>
      <c r="N95" s="126">
        <f t="shared" si="7"/>
        <v>0.55795587503673705</v>
      </c>
    </row>
    <row r="96" spans="2:18" x14ac:dyDescent="0.25">
      <c r="B96" s="12">
        <v>44434</v>
      </c>
      <c r="C96" s="18">
        <v>46942.21875</v>
      </c>
      <c r="D96" s="18">
        <v>248.53999300000001</v>
      </c>
      <c r="E96" s="125">
        <f t="shared" si="11"/>
        <v>-4.1228304356014656E-2</v>
      </c>
      <c r="F96" s="125">
        <f t="shared" si="8"/>
        <v>-3.2052016795467431E-2</v>
      </c>
      <c r="G96" s="127">
        <f t="shared" si="9"/>
        <v>72.628708190062554</v>
      </c>
      <c r="H96" s="127">
        <f t="shared" si="10"/>
        <v>75.709758059308385</v>
      </c>
      <c r="I96" s="126">
        <f t="shared" si="12"/>
        <v>0.56776501457490536</v>
      </c>
      <c r="J96" s="126">
        <f t="shared" si="6"/>
        <v>0.41994554859616123</v>
      </c>
      <c r="K96" s="126"/>
      <c r="L96" s="126"/>
      <c r="M96" s="126">
        <f t="shared" si="13"/>
        <v>0.6520567195249688</v>
      </c>
      <c r="N96" s="126">
        <f t="shared" si="7"/>
        <v>0.56405338914210579</v>
      </c>
    </row>
    <row r="97" spans="2:14" x14ac:dyDescent="0.25">
      <c r="B97" s="12">
        <v>44435</v>
      </c>
      <c r="C97" s="18">
        <v>49058.667969000002</v>
      </c>
      <c r="D97" s="18">
        <v>259.11999500000002</v>
      </c>
      <c r="E97" s="125">
        <f t="shared" si="11"/>
        <v>4.5086262970899682E-2</v>
      </c>
      <c r="F97" s="125">
        <f t="shared" si="8"/>
        <v>4.2568609873582908E-2</v>
      </c>
      <c r="G97" s="127">
        <f t="shared" si="9"/>
        <v>75.903265226756446</v>
      </c>
      <c r="H97" s="127">
        <f t="shared" si="10"/>
        <v>78.932617213758434</v>
      </c>
      <c r="I97" s="126">
        <f t="shared" si="12"/>
        <v>0.57975302875455603</v>
      </c>
      <c r="J97" s="126">
        <f t="shared" si="6"/>
        <v>0.42714257000143091</v>
      </c>
      <c r="K97" s="126"/>
      <c r="L97" s="126"/>
      <c r="M97" s="126">
        <f t="shared" si="13"/>
        <v>0.66779524271637991</v>
      </c>
      <c r="N97" s="126">
        <f t="shared" si="7"/>
        <v>0.57018387086346389</v>
      </c>
    </row>
    <row r="98" spans="2:14" x14ac:dyDescent="0.25">
      <c r="B98" s="12">
        <v>44438</v>
      </c>
      <c r="C98" s="18">
        <v>47054.984375</v>
      </c>
      <c r="D98" s="18">
        <v>262.66000400000001</v>
      </c>
      <c r="E98" s="125">
        <f t="shared" si="11"/>
        <v>-4.0842600848154387E-2</v>
      </c>
      <c r="F98" s="125">
        <f t="shared" si="8"/>
        <v>1.3661658954570388E-2</v>
      </c>
      <c r="G98" s="127">
        <f t="shared" si="9"/>
        <v>72.803178462028441</v>
      </c>
      <c r="H98" s="127">
        <f t="shared" si="10"/>
        <v>80.010967710524454</v>
      </c>
      <c r="I98" s="126">
        <f t="shared" si="12"/>
        <v>0.56888162574367707</v>
      </c>
      <c r="J98" s="126">
        <f t="shared" si="6"/>
        <v>0.42996650389909929</v>
      </c>
      <c r="K98" s="126"/>
      <c r="L98" s="126"/>
      <c r="M98" s="126">
        <f t="shared" si="13"/>
        <v>0.65611632911830053</v>
      </c>
      <c r="N98" s="126">
        <f t="shared" si="7"/>
        <v>0.57807512019859919</v>
      </c>
    </row>
    <row r="99" spans="2:14" x14ac:dyDescent="0.25">
      <c r="B99" s="12">
        <v>44439</v>
      </c>
      <c r="C99" s="18">
        <v>47166.6875</v>
      </c>
      <c r="D99" s="18">
        <v>259</v>
      </c>
      <c r="E99" s="125">
        <f t="shared" si="11"/>
        <v>2.3738850726162664E-3</v>
      </c>
      <c r="F99" s="125">
        <f t="shared" si="8"/>
        <v>-1.3934378832949457E-2</v>
      </c>
      <c r="G99" s="127">
        <f t="shared" si="9"/>
        <v>72.976004840618472</v>
      </c>
      <c r="H99" s="127">
        <f t="shared" si="10"/>
        <v>78.896064575655117</v>
      </c>
      <c r="I99" s="126">
        <f t="shared" si="12"/>
        <v>0.65892233717511406</v>
      </c>
      <c r="J99" s="126">
        <f t="shared" si="6"/>
        <v>0.43202798639107054</v>
      </c>
      <c r="K99" s="126"/>
      <c r="L99" s="126"/>
      <c r="M99" s="126">
        <f t="shared" si="13"/>
        <v>0.69100592882754697</v>
      </c>
      <c r="N99" s="126">
        <f t="shared" si="7"/>
        <v>0.57354825090522565</v>
      </c>
    </row>
    <row r="100" spans="2:14" x14ac:dyDescent="0.25">
      <c r="B100" s="12">
        <v>44440</v>
      </c>
      <c r="C100" s="18">
        <v>48847.027344000002</v>
      </c>
      <c r="D100" s="18">
        <v>265.89999399999999</v>
      </c>
      <c r="E100" s="125">
        <f t="shared" si="11"/>
        <v>3.5625563995775655E-2</v>
      </c>
      <c r="F100" s="125">
        <f t="shared" si="8"/>
        <v>2.6640903474903554E-2</v>
      </c>
      <c r="G100" s="127">
        <f t="shared" si="9"/>
        <v>75.575816171223963</v>
      </c>
      <c r="H100" s="127">
        <f t="shared" si="10"/>
        <v>80.997927016564901</v>
      </c>
      <c r="I100" s="126">
        <f t="shared" si="12"/>
        <v>0.65767835359275961</v>
      </c>
      <c r="J100" s="126">
        <f t="shared" si="6"/>
        <v>0.47202798905793247</v>
      </c>
      <c r="K100" s="126"/>
      <c r="L100" s="126"/>
      <c r="M100" s="126">
        <f t="shared" si="13"/>
        <v>0.68550500194564123</v>
      </c>
      <c r="N100" s="126">
        <f t="shared" si="7"/>
        <v>0.60535642505308673</v>
      </c>
    </row>
    <row r="101" spans="2:14" x14ac:dyDescent="0.25">
      <c r="B101" s="12">
        <v>44441</v>
      </c>
      <c r="C101" s="18">
        <v>49327.722655999998</v>
      </c>
      <c r="D101" s="18">
        <v>268.17999300000002</v>
      </c>
      <c r="E101" s="125">
        <f t="shared" si="11"/>
        <v>9.8408304074422137E-3</v>
      </c>
      <c r="F101" s="125">
        <f t="shared" si="8"/>
        <v>8.5746485575326492E-3</v>
      </c>
      <c r="G101" s="127">
        <f t="shared" si="9"/>
        <v>76.319544961069013</v>
      </c>
      <c r="H101" s="127">
        <f t="shared" si="10"/>
        <v>81.692455774620626</v>
      </c>
      <c r="I101" s="126">
        <f t="shared" si="12"/>
        <v>0.62200993220521472</v>
      </c>
      <c r="J101" s="126">
        <f t="shared" si="6"/>
        <v>0.46863964753203757</v>
      </c>
      <c r="K101" s="126"/>
      <c r="L101" s="126"/>
      <c r="M101" s="126">
        <f t="shared" si="13"/>
        <v>0.67607869176449953</v>
      </c>
      <c r="N101" s="126">
        <f t="shared" si="7"/>
        <v>0.61040019240004151</v>
      </c>
    </row>
    <row r="102" spans="2:14" x14ac:dyDescent="0.25">
      <c r="B102" s="12">
        <v>44442</v>
      </c>
      <c r="C102" s="18">
        <v>50025.375</v>
      </c>
      <c r="D102" s="18">
        <v>278.44000199999999</v>
      </c>
      <c r="E102" s="125">
        <f t="shared" si="11"/>
        <v>1.4143210074084811E-2</v>
      </c>
      <c r="F102" s="125">
        <f t="shared" si="8"/>
        <v>3.8257921052298416E-2</v>
      </c>
      <c r="G102" s="127">
        <f t="shared" si="9"/>
        <v>77.398948318211978</v>
      </c>
      <c r="H102" s="127">
        <f t="shared" si="10"/>
        <v>84.817839298214437</v>
      </c>
      <c r="I102" s="126">
        <f t="shared" si="12"/>
        <v>0.60808462767200955</v>
      </c>
      <c r="J102" s="126">
        <f t="shared" si="6"/>
        <v>0.50613893992823467</v>
      </c>
      <c r="K102" s="126"/>
      <c r="L102" s="126"/>
      <c r="M102" s="126">
        <f t="shared" si="13"/>
        <v>0.66481842799619939</v>
      </c>
      <c r="N102" s="126">
        <f t="shared" si="7"/>
        <v>0.62440671155777849</v>
      </c>
    </row>
    <row r="103" spans="2:14" x14ac:dyDescent="0.25">
      <c r="B103" s="12">
        <v>44446</v>
      </c>
      <c r="C103" s="18">
        <v>46811.128905999998</v>
      </c>
      <c r="D103" s="18">
        <v>266.80999800000001</v>
      </c>
      <c r="E103" s="125">
        <f t="shared" si="11"/>
        <v>-6.4252313830730934E-2</v>
      </c>
      <c r="F103" s="125">
        <f t="shared" si="8"/>
        <v>-4.1768438142734898E-2</v>
      </c>
      <c r="G103" s="127">
        <f t="shared" si="9"/>
        <v>72.425886800701704</v>
      </c>
      <c r="H103" s="127">
        <f t="shared" si="10"/>
        <v>81.275130624086543</v>
      </c>
      <c r="I103" s="126">
        <f t="shared" si="12"/>
        <v>0.63145727259048468</v>
      </c>
      <c r="J103" s="126">
        <f t="shared" si="6"/>
        <v>0.51142649196866374</v>
      </c>
      <c r="K103" s="126"/>
      <c r="L103" s="126"/>
      <c r="M103" s="126">
        <f t="shared" si="13"/>
        <v>0.70317473240574835</v>
      </c>
      <c r="N103" s="126">
        <f t="shared" si="7"/>
        <v>0.63482766441821969</v>
      </c>
    </row>
    <row r="104" spans="2:14" x14ac:dyDescent="0.25">
      <c r="B104" s="12">
        <v>44447</v>
      </c>
      <c r="C104" s="18">
        <v>46091.390625</v>
      </c>
      <c r="D104" s="18">
        <v>258.20001200000002</v>
      </c>
      <c r="E104" s="125">
        <f t="shared" si="11"/>
        <v>-1.5375366880070018E-2</v>
      </c>
      <c r="F104" s="125">
        <f t="shared" si="8"/>
        <v>-3.2270102561898772E-2</v>
      </c>
      <c r="G104" s="127">
        <f t="shared" si="9"/>
        <v>71.31231221952649</v>
      </c>
      <c r="H104" s="127">
        <f t="shared" si="10"/>
        <v>78.652373823115553</v>
      </c>
      <c r="I104" s="126">
        <f t="shared" si="12"/>
        <v>0.53911896571517604</v>
      </c>
      <c r="J104" s="126">
        <f t="shared" si="6"/>
        <v>0.51560887668868782</v>
      </c>
      <c r="K104" s="126"/>
      <c r="L104" s="126"/>
      <c r="M104" s="126">
        <f t="shared" si="13"/>
        <v>0.62314398969148188</v>
      </c>
      <c r="N104" s="126">
        <f t="shared" si="7"/>
        <v>0.63576750410849037</v>
      </c>
    </row>
    <row r="105" spans="2:14" x14ac:dyDescent="0.25">
      <c r="B105" s="12">
        <v>44448</v>
      </c>
      <c r="C105" s="18">
        <v>46391.421875</v>
      </c>
      <c r="D105" s="18">
        <v>256.42001299999998</v>
      </c>
      <c r="E105" s="125">
        <f t="shared" si="11"/>
        <v>6.5094857397784978E-3</v>
      </c>
      <c r="F105" s="125">
        <f t="shared" si="8"/>
        <v>-6.8938765192622098E-3</v>
      </c>
      <c r="G105" s="127">
        <f t="shared" si="9"/>
        <v>71.776518698990131</v>
      </c>
      <c r="H105" s="127">
        <f t="shared" si="10"/>
        <v>78.110154070032138</v>
      </c>
      <c r="I105" s="126">
        <f t="shared" si="12"/>
        <v>0.52037118497511958</v>
      </c>
      <c r="J105" s="126">
        <f t="shared" si="6"/>
        <v>0.49814513807622479</v>
      </c>
      <c r="K105" s="126"/>
      <c r="L105" s="126"/>
      <c r="M105" s="126">
        <f t="shared" si="13"/>
        <v>0.61777855191678199</v>
      </c>
      <c r="N105" s="126">
        <f t="shared" si="7"/>
        <v>0.61686420051250423</v>
      </c>
    </row>
    <row r="106" spans="2:14" x14ac:dyDescent="0.25">
      <c r="B106" s="12">
        <v>44449</v>
      </c>
      <c r="C106" s="18">
        <v>44883.910155999998</v>
      </c>
      <c r="D106" s="18">
        <v>248.320007</v>
      </c>
      <c r="E106" s="125">
        <f t="shared" si="11"/>
        <v>-3.2495484252712425E-2</v>
      </c>
      <c r="F106" s="125">
        <f t="shared" si="8"/>
        <v>-3.1588821423232605E-2</v>
      </c>
      <c r="G106" s="127">
        <f t="shared" si="9"/>
        <v>69.444105965892575</v>
      </c>
      <c r="H106" s="127">
        <f t="shared" si="10"/>
        <v>75.642746361772708</v>
      </c>
      <c r="I106" s="126">
        <f t="shared" si="12"/>
        <v>0.53384771495210193</v>
      </c>
      <c r="J106" s="126">
        <f t="shared" si="6"/>
        <v>0.50326395867059037</v>
      </c>
      <c r="K106" s="126"/>
      <c r="L106" s="126"/>
      <c r="M106" s="126">
        <f t="shared" si="13"/>
        <v>0.65504281322865954</v>
      </c>
      <c r="N106" s="126">
        <f t="shared" si="7"/>
        <v>0.62580555975621377</v>
      </c>
    </row>
    <row r="107" spans="2:14" x14ac:dyDescent="0.25">
      <c r="B107" s="12">
        <v>44452</v>
      </c>
      <c r="C107" s="18">
        <v>44963.074219000002</v>
      </c>
      <c r="D107" s="18">
        <v>242.83999600000001</v>
      </c>
      <c r="E107" s="125">
        <f t="shared" si="11"/>
        <v>1.7637514807613552E-3</v>
      </c>
      <c r="F107" s="125">
        <f t="shared" si="8"/>
        <v>-2.2068342644658512E-2</v>
      </c>
      <c r="G107" s="127">
        <f t="shared" si="9"/>
        <v>69.56658811062006</v>
      </c>
      <c r="H107" s="127">
        <f t="shared" si="10"/>
        <v>73.973436316478114</v>
      </c>
      <c r="I107" s="126">
        <f t="shared" si="12"/>
        <v>0.47482629166187379</v>
      </c>
      <c r="J107" s="126">
        <f t="shared" si="6"/>
        <v>0.50709534357997776</v>
      </c>
      <c r="K107" s="126"/>
      <c r="L107" s="126"/>
      <c r="M107" s="126">
        <f t="shared" si="13"/>
        <v>0.67983310029678878</v>
      </c>
      <c r="N107" s="126">
        <f t="shared" si="7"/>
        <v>0.62202893414144489</v>
      </c>
    </row>
    <row r="108" spans="2:14" x14ac:dyDescent="0.25">
      <c r="B108" s="12">
        <v>44453</v>
      </c>
      <c r="C108" s="18">
        <v>47092.492187999997</v>
      </c>
      <c r="D108" s="18">
        <v>243</v>
      </c>
      <c r="E108" s="125">
        <f t="shared" si="11"/>
        <v>4.7359261037808853E-2</v>
      </c>
      <c r="F108" s="125">
        <f t="shared" si="8"/>
        <v>6.5888652048884389E-4</v>
      </c>
      <c r="G108" s="127">
        <f t="shared" si="9"/>
        <v>72.861210316460642</v>
      </c>
      <c r="H108" s="127">
        <f t="shared" si="10"/>
        <v>74.022176416541285</v>
      </c>
      <c r="I108" s="126">
        <f t="shared" si="12"/>
        <v>0.48340851166573745</v>
      </c>
      <c r="J108" s="126">
        <f t="shared" si="6"/>
        <v>0.50022504935052858</v>
      </c>
      <c r="K108" s="126"/>
      <c r="L108" s="126"/>
      <c r="M108" s="126">
        <f t="shared" si="13"/>
        <v>0.65784452502146407</v>
      </c>
      <c r="N108" s="126">
        <f t="shared" si="7"/>
        <v>0.61859001997092211</v>
      </c>
    </row>
    <row r="109" spans="2:14" x14ac:dyDescent="0.25">
      <c r="B109" s="12">
        <v>44454</v>
      </c>
      <c r="C109" s="18">
        <v>48176.347655999998</v>
      </c>
      <c r="D109" s="18">
        <v>247.070007</v>
      </c>
      <c r="E109" s="125">
        <f t="shared" si="11"/>
        <v>2.3015462075633986E-2</v>
      </c>
      <c r="F109" s="125">
        <f t="shared" si="8"/>
        <v>1.6749000000000125E-2</v>
      </c>
      <c r="G109" s="127">
        <f t="shared" si="9"/>
        <v>74.538144739283936</v>
      </c>
      <c r="H109" s="127">
        <f t="shared" si="10"/>
        <v>75.261973849341942</v>
      </c>
      <c r="I109" s="126">
        <f t="shared" si="12"/>
        <v>0.49852997693259404</v>
      </c>
      <c r="J109" s="126">
        <f t="shared" si="6"/>
        <v>0.51528040458599877</v>
      </c>
      <c r="K109" s="126"/>
      <c r="L109" s="126"/>
      <c r="M109" s="126">
        <f t="shared" si="13"/>
        <v>0.65984465263548198</v>
      </c>
      <c r="N109" s="126">
        <f t="shared" si="7"/>
        <v>0.62595253756317037</v>
      </c>
    </row>
    <row r="110" spans="2:14" x14ac:dyDescent="0.25">
      <c r="B110" s="12">
        <v>44455</v>
      </c>
      <c r="C110" s="18">
        <v>47783.359375</v>
      </c>
      <c r="D110" s="18">
        <v>243.21000699999999</v>
      </c>
      <c r="E110" s="125">
        <f t="shared" si="11"/>
        <v>-8.1572867209881439E-3</v>
      </c>
      <c r="F110" s="125">
        <f t="shared" si="8"/>
        <v>-1.5623102321764226E-2</v>
      </c>
      <c r="G110" s="127">
        <f t="shared" si="9"/>
        <v>73.93011572099509</v>
      </c>
      <c r="H110" s="127">
        <f t="shared" si="10"/>
        <v>74.086148330955723</v>
      </c>
      <c r="I110" s="126">
        <f t="shared" si="12"/>
        <v>0.49386785718441073</v>
      </c>
      <c r="J110" s="126">
        <f t="shared" si="6"/>
        <v>0.55538489876001251</v>
      </c>
      <c r="K110" s="126"/>
      <c r="L110" s="126"/>
      <c r="M110" s="126">
        <f t="shared" si="13"/>
        <v>0.64821296776011794</v>
      </c>
      <c r="N110" s="126">
        <f t="shared" si="7"/>
        <v>0.63272779649176203</v>
      </c>
    </row>
    <row r="111" spans="2:14" x14ac:dyDescent="0.25">
      <c r="B111" s="12">
        <v>44456</v>
      </c>
      <c r="C111" s="18">
        <v>47267.519530999998</v>
      </c>
      <c r="D111" s="18">
        <v>245.19000199999999</v>
      </c>
      <c r="E111" s="125">
        <f t="shared" si="11"/>
        <v>-1.0795386736033641E-2</v>
      </c>
      <c r="F111" s="125">
        <f t="shared" si="8"/>
        <v>8.1410918260447218E-3</v>
      </c>
      <c r="G111" s="127">
        <f t="shared" si="9"/>
        <v>73.132011530347228</v>
      </c>
      <c r="H111" s="127">
        <f t="shared" si="10"/>
        <v>74.689290467556006</v>
      </c>
      <c r="I111" s="126">
        <f t="shared" si="12"/>
        <v>0.48283436854086892</v>
      </c>
      <c r="J111" s="126">
        <f t="shared" si="6"/>
        <v>0.55498710875144741</v>
      </c>
      <c r="K111" s="126"/>
      <c r="L111" s="126"/>
      <c r="M111" s="126">
        <f t="shared" si="13"/>
        <v>0.65107645506444944</v>
      </c>
      <c r="N111" s="126">
        <f t="shared" si="7"/>
        <v>0.63205638533071939</v>
      </c>
    </row>
    <row r="112" spans="2:14" x14ac:dyDescent="0.25">
      <c r="B112" s="12">
        <v>44459</v>
      </c>
      <c r="C112" s="18">
        <v>42843.800780999998</v>
      </c>
      <c r="D112" s="18">
        <v>236.529999</v>
      </c>
      <c r="E112" s="125">
        <f t="shared" si="11"/>
        <v>-9.3588975979556954E-2</v>
      </c>
      <c r="F112" s="125">
        <f t="shared" si="8"/>
        <v>-3.5319560052860521E-2</v>
      </c>
      <c r="G112" s="127">
        <f t="shared" si="9"/>
        <v>66.287661459896881</v>
      </c>
      <c r="H112" s="127">
        <f t="shared" si="10"/>
        <v>72.051297587581615</v>
      </c>
      <c r="I112" s="126">
        <f t="shared" si="12"/>
        <v>0.45518337297305167</v>
      </c>
      <c r="J112" s="126">
        <f t="shared" si="6"/>
        <v>0.53931505475077279</v>
      </c>
      <c r="K112" s="126"/>
      <c r="L112" s="126"/>
      <c r="M112" s="126">
        <f t="shared" si="13"/>
        <v>0.67732042561213113</v>
      </c>
      <c r="N112" s="126">
        <f t="shared" si="7"/>
        <v>0.6363033821951366</v>
      </c>
    </row>
    <row r="113" spans="2:14" x14ac:dyDescent="0.25">
      <c r="B113" s="12">
        <v>44460</v>
      </c>
      <c r="C113" s="18">
        <v>40693.675780999998</v>
      </c>
      <c r="D113" s="18">
        <v>238.46000699999999</v>
      </c>
      <c r="E113" s="125">
        <f t="shared" si="11"/>
        <v>-5.0185206746491962E-2</v>
      </c>
      <c r="F113" s="125">
        <f t="shared" si="8"/>
        <v>8.1596753399555411E-3</v>
      </c>
      <c r="G113" s="127">
        <f t="shared" si="9"/>
        <v>62.961001464790492</v>
      </c>
      <c r="H113" s="127">
        <f t="shared" si="10"/>
        <v>72.639212783718804</v>
      </c>
      <c r="I113" s="126">
        <f t="shared" si="12"/>
        <v>0.37988573073527349</v>
      </c>
      <c r="J113" s="126">
        <f t="shared" si="6"/>
        <v>0.52080069113585958</v>
      </c>
      <c r="K113" s="126"/>
      <c r="L113" s="126"/>
      <c r="M113" s="126">
        <f t="shared" si="13"/>
        <v>0.57878207174631946</v>
      </c>
      <c r="N113" s="126">
        <f t="shared" si="7"/>
        <v>0.6220750067034303</v>
      </c>
    </row>
    <row r="114" spans="2:14" x14ac:dyDescent="0.25">
      <c r="B114" s="12">
        <v>44461</v>
      </c>
      <c r="C114" s="18">
        <v>43574.507812999997</v>
      </c>
      <c r="D114" s="18">
        <v>241.85000600000001</v>
      </c>
      <c r="E114" s="125">
        <f t="shared" si="11"/>
        <v>7.079311408248512E-2</v>
      </c>
      <c r="F114" s="125">
        <f t="shared" si="8"/>
        <v>1.4216216138918547E-2</v>
      </c>
      <c r="G114" s="127">
        <f t="shared" si="9"/>
        <v>67.418206824234915</v>
      </c>
      <c r="H114" s="127">
        <f t="shared" si="10"/>
        <v>73.671867532813053</v>
      </c>
      <c r="I114" s="126">
        <f t="shared" si="12"/>
        <v>0.35296812508216679</v>
      </c>
      <c r="J114" s="126">
        <f t="shared" si="6"/>
        <v>0.52726928822742247</v>
      </c>
      <c r="K114" s="126"/>
      <c r="L114" s="126"/>
      <c r="M114" s="126">
        <f t="shared" si="13"/>
        <v>0.58610463222459885</v>
      </c>
      <c r="N114" s="126">
        <f t="shared" si="7"/>
        <v>0.61976854593172714</v>
      </c>
    </row>
    <row r="115" spans="2:14" x14ac:dyDescent="0.25">
      <c r="B115" s="12">
        <v>44462</v>
      </c>
      <c r="C115" s="18">
        <v>44895.097655999998</v>
      </c>
      <c r="D115" s="18">
        <v>237.5</v>
      </c>
      <c r="E115" s="125">
        <f t="shared" si="11"/>
        <v>3.0306477554888689E-2</v>
      </c>
      <c r="F115" s="125">
        <f t="shared" si="8"/>
        <v>-1.7986379541375719E-2</v>
      </c>
      <c r="G115" s="127">
        <f t="shared" si="9"/>
        <v>69.461415196144429</v>
      </c>
      <c r="H115" s="127">
        <f t="shared" si="10"/>
        <v>72.346777361845923</v>
      </c>
      <c r="I115" s="126">
        <f t="shared" si="12"/>
        <v>0.3534606361576913</v>
      </c>
      <c r="J115" s="126">
        <f t="shared" si="6"/>
        <v>0.47463683835147974</v>
      </c>
      <c r="K115" s="126"/>
      <c r="L115" s="126"/>
      <c r="M115" s="126">
        <f t="shared" si="13"/>
        <v>0.58810092498036215</v>
      </c>
      <c r="N115" s="126">
        <f t="shared" si="7"/>
        <v>0.57688280995909536</v>
      </c>
    </row>
    <row r="116" spans="2:14" x14ac:dyDescent="0.25">
      <c r="B116" s="12">
        <v>44463</v>
      </c>
      <c r="C116" s="18">
        <v>42839.75</v>
      </c>
      <c r="D116" s="18">
        <v>231.820007</v>
      </c>
      <c r="E116" s="125">
        <f t="shared" si="11"/>
        <v>-4.5781115607514744E-2</v>
      </c>
      <c r="F116" s="125">
        <f t="shared" si="8"/>
        <v>-2.3915759999999953E-2</v>
      </c>
      <c r="G116" s="127">
        <f t="shared" si="9"/>
        <v>66.281394116788164</v>
      </c>
      <c r="H116" s="127">
        <f t="shared" si="10"/>
        <v>70.616549197686581</v>
      </c>
      <c r="I116" s="126">
        <f t="shared" si="12"/>
        <v>0.37367311439372281</v>
      </c>
      <c r="J116" s="126">
        <f t="shared" si="6"/>
        <v>0.46845969156855538</v>
      </c>
      <c r="K116" s="126"/>
      <c r="L116" s="126"/>
      <c r="M116" s="126">
        <f t="shared" si="13"/>
        <v>0.62050215526600927</v>
      </c>
      <c r="N116" s="126">
        <f t="shared" si="7"/>
        <v>0.57515841086903097</v>
      </c>
    </row>
    <row r="117" spans="2:14" x14ac:dyDescent="0.25">
      <c r="B117" s="12">
        <v>44466</v>
      </c>
      <c r="C117" s="18">
        <v>42235.730469000002</v>
      </c>
      <c r="D117" s="18">
        <v>232.240005</v>
      </c>
      <c r="E117" s="125">
        <f t="shared" si="11"/>
        <v>-1.4099511108258023E-2</v>
      </c>
      <c r="F117" s="125">
        <f t="shared" si="8"/>
        <v>1.8117418139840247E-3</v>
      </c>
      <c r="G117" s="127">
        <f t="shared" si="9"/>
        <v>65.346858864167686</v>
      </c>
      <c r="H117" s="127">
        <f t="shared" si="10"/>
        <v>70.744488152627284</v>
      </c>
      <c r="I117" s="126">
        <f t="shared" si="12"/>
        <v>0.35484307444236157</v>
      </c>
      <c r="J117" s="126">
        <f t="shared" si="6"/>
        <v>0.46841232459303322</v>
      </c>
      <c r="K117" s="126"/>
      <c r="L117" s="126"/>
      <c r="M117" s="126">
        <f t="shared" si="13"/>
        <v>0.59734997749520102</v>
      </c>
      <c r="N117" s="126">
        <f t="shared" si="7"/>
        <v>0.57404856570057117</v>
      </c>
    </row>
    <row r="118" spans="2:14" x14ac:dyDescent="0.25">
      <c r="B118" s="12">
        <v>44467</v>
      </c>
      <c r="C118" s="18">
        <v>41034.542969000002</v>
      </c>
      <c r="D118" s="18">
        <v>229.83999600000001</v>
      </c>
      <c r="E118" s="125">
        <f t="shared" si="11"/>
        <v>-2.8440078735743501E-2</v>
      </c>
      <c r="F118" s="125">
        <f t="shared" si="8"/>
        <v>-1.0334175630077103E-2</v>
      </c>
      <c r="G118" s="127">
        <f t="shared" si="9"/>
        <v>63.488389052937237</v>
      </c>
      <c r="H118" s="127">
        <f t="shared" si="10"/>
        <v>70.013402187198125</v>
      </c>
      <c r="I118" s="126">
        <f t="shared" si="12"/>
        <v>0.30585650746367699</v>
      </c>
      <c r="J118" s="126">
        <f t="shared" si="6"/>
        <v>0.45525475276769412</v>
      </c>
      <c r="K118" s="126"/>
      <c r="L118" s="126"/>
      <c r="M118" s="126">
        <f t="shared" si="13"/>
        <v>0.55199623985116231</v>
      </c>
      <c r="N118" s="126">
        <f t="shared" si="7"/>
        <v>0.56364180087502114</v>
      </c>
    </row>
    <row r="119" spans="2:14" x14ac:dyDescent="0.25">
      <c r="B119" s="12">
        <v>44468</v>
      </c>
      <c r="C119" s="18">
        <v>41564.363280999998</v>
      </c>
      <c r="D119" s="18">
        <v>225.279999</v>
      </c>
      <c r="E119" s="125">
        <f t="shared" si="11"/>
        <v>1.2911568489997638E-2</v>
      </c>
      <c r="F119" s="125">
        <f t="shared" si="8"/>
        <v>-1.9839875910892424E-2</v>
      </c>
      <c r="G119" s="127">
        <f t="shared" si="9"/>
        <v>64.308123736513849</v>
      </c>
      <c r="H119" s="127">
        <f t="shared" si="10"/>
        <v>68.624344975704716</v>
      </c>
      <c r="I119" s="126">
        <f t="shared" si="12"/>
        <v>0.32825026608843055</v>
      </c>
      <c r="J119" s="126">
        <f t="shared" si="6"/>
        <v>0.45347695584064529</v>
      </c>
      <c r="K119" s="126"/>
      <c r="L119" s="126"/>
      <c r="M119" s="126">
        <f t="shared" si="13"/>
        <v>0.59127659580000624</v>
      </c>
      <c r="N119" s="126">
        <f t="shared" si="7"/>
        <v>0.55997825975057858</v>
      </c>
    </row>
    <row r="120" spans="2:14" x14ac:dyDescent="0.25">
      <c r="B120" s="12">
        <v>44469</v>
      </c>
      <c r="C120" s="18">
        <v>43790.894530999998</v>
      </c>
      <c r="D120" s="18">
        <v>227.479996</v>
      </c>
      <c r="E120" s="125">
        <f t="shared" si="11"/>
        <v>5.3568275181970604E-2</v>
      </c>
      <c r="F120" s="125">
        <f t="shared" si="8"/>
        <v>9.7656117265874087E-3</v>
      </c>
      <c r="G120" s="127">
        <f t="shared" si="9"/>
        <v>67.75299900526764</v>
      </c>
      <c r="H120" s="127">
        <f t="shared" si="10"/>
        <v>69.294503683728834</v>
      </c>
      <c r="I120" s="126">
        <f t="shared" si="12"/>
        <v>0.32552897687500343</v>
      </c>
      <c r="J120" s="126">
        <f t="shared" si="6"/>
        <v>0.44892199766631119</v>
      </c>
      <c r="K120" s="126"/>
      <c r="L120" s="126"/>
      <c r="M120" s="126">
        <f t="shared" si="13"/>
        <v>0.61068783109640057</v>
      </c>
      <c r="N120" s="126">
        <f t="shared" si="7"/>
        <v>0.56251970004334384</v>
      </c>
    </row>
    <row r="121" spans="2:14" x14ac:dyDescent="0.25">
      <c r="B121" s="12">
        <v>44470</v>
      </c>
      <c r="C121" s="18">
        <v>48116.941405999998</v>
      </c>
      <c r="D121" s="18">
        <v>231.14999399999999</v>
      </c>
      <c r="E121" s="125">
        <f t="shared" si="11"/>
        <v>9.8788730427453286E-2</v>
      </c>
      <c r="F121" s="125">
        <f t="shared" si="8"/>
        <v>1.6133277934469392E-2</v>
      </c>
      <c r="G121" s="127">
        <f t="shared" si="9"/>
        <v>74.44623175965053</v>
      </c>
      <c r="H121" s="127">
        <f t="shared" si="10"/>
        <v>70.412451170989542</v>
      </c>
      <c r="I121" s="126">
        <f t="shared" si="12"/>
        <v>0.2826895155290346</v>
      </c>
      <c r="J121" s="126">
        <f t="shared" si="6"/>
        <v>0.43972672523290757</v>
      </c>
      <c r="K121" s="126">
        <f t="shared" ref="K121:K184" si="14">SLOPE($F1:$F121,$E1:$E121)</f>
        <v>0.36402739645408738</v>
      </c>
      <c r="L121" s="126"/>
      <c r="M121" s="126">
        <f t="shared" si="13"/>
        <v>0.61460256300743832</v>
      </c>
      <c r="N121" s="126">
        <f t="shared" si="7"/>
        <v>0.59521466219970109</v>
      </c>
    </row>
    <row r="122" spans="2:14" x14ac:dyDescent="0.25">
      <c r="B122" s="12">
        <v>44473</v>
      </c>
      <c r="C122" s="18">
        <v>49112.902344000002</v>
      </c>
      <c r="D122" s="18">
        <v>229.30999800000001</v>
      </c>
      <c r="E122" s="125">
        <f t="shared" si="11"/>
        <v>2.0698758252240212E-2</v>
      </c>
      <c r="F122" s="125">
        <f t="shared" si="8"/>
        <v>-7.9601819068184643E-3</v>
      </c>
      <c r="G122" s="127">
        <f t="shared" si="9"/>
        <v>75.987176313633782</v>
      </c>
      <c r="H122" s="127">
        <f t="shared" si="10"/>
        <v>69.851955251163488</v>
      </c>
      <c r="I122" s="126">
        <f t="shared" si="12"/>
        <v>0.27660124098888911</v>
      </c>
      <c r="J122" s="126">
        <f t="shared" si="6"/>
        <v>0.43350449753358533</v>
      </c>
      <c r="K122" s="126">
        <f t="shared" si="14"/>
        <v>0.3630771341821884</v>
      </c>
      <c r="L122" s="126"/>
      <c r="M122" s="126">
        <f t="shared" si="13"/>
        <v>0.61187661308894403</v>
      </c>
      <c r="N122" s="126">
        <f t="shared" si="7"/>
        <v>0.58791345109653403</v>
      </c>
    </row>
    <row r="123" spans="2:14" x14ac:dyDescent="0.25">
      <c r="B123" s="12">
        <v>44474</v>
      </c>
      <c r="C123" s="18">
        <v>51514.8125</v>
      </c>
      <c r="D123" s="18">
        <v>240.08999600000001</v>
      </c>
      <c r="E123" s="125">
        <f t="shared" si="11"/>
        <v>4.8905889111915402E-2</v>
      </c>
      <c r="F123" s="125">
        <f t="shared" si="8"/>
        <v>4.7010588696616784E-2</v>
      </c>
      <c r="G123" s="127">
        <f t="shared" si="9"/>
        <v>79.703396732355927</v>
      </c>
      <c r="H123" s="127">
        <f t="shared" si="10"/>
        <v>73.135736789130419</v>
      </c>
      <c r="I123" s="126">
        <f t="shared" si="12"/>
        <v>0.30854400084057487</v>
      </c>
      <c r="J123" s="126">
        <f t="shared" si="6"/>
        <v>0.438857774756783</v>
      </c>
      <c r="K123" s="126">
        <f t="shared" si="14"/>
        <v>0.36802508527143191</v>
      </c>
      <c r="L123" s="126"/>
      <c r="M123" s="126">
        <f t="shared" si="13"/>
        <v>0.66635509118407277</v>
      </c>
      <c r="N123" s="126">
        <f t="shared" si="7"/>
        <v>0.59528960282935317</v>
      </c>
    </row>
    <row r="124" spans="2:14" x14ac:dyDescent="0.25">
      <c r="B124" s="12">
        <v>44475</v>
      </c>
      <c r="C124" s="18">
        <v>55361.449219000002</v>
      </c>
      <c r="D124" s="18">
        <v>250.38000500000001</v>
      </c>
      <c r="E124" s="125">
        <f t="shared" si="11"/>
        <v>7.467049829599981E-2</v>
      </c>
      <c r="F124" s="125">
        <f t="shared" si="8"/>
        <v>4.2858966102027773E-2</v>
      </c>
      <c r="G124" s="127">
        <f t="shared" si="9"/>
        <v>85.654889082244708</v>
      </c>
      <c r="H124" s="127">
        <f t="shared" si="10"/>
        <v>76.270258853022582</v>
      </c>
      <c r="I124" s="126">
        <f t="shared" si="12"/>
        <v>0.32537888760953482</v>
      </c>
      <c r="J124" s="126">
        <f t="shared" si="6"/>
        <v>0.44378733606391607</v>
      </c>
      <c r="K124" s="126">
        <f t="shared" si="14"/>
        <v>0.37220762293036724</v>
      </c>
      <c r="L124" s="126"/>
      <c r="M124" s="126">
        <f t="shared" si="13"/>
        <v>0.67030120301083496</v>
      </c>
      <c r="N124" s="126">
        <f t="shared" si="7"/>
        <v>0.60557897399374638</v>
      </c>
    </row>
    <row r="125" spans="2:14" x14ac:dyDescent="0.25">
      <c r="B125" s="12">
        <v>44476</v>
      </c>
      <c r="C125" s="18">
        <v>53805.984375</v>
      </c>
      <c r="D125" s="18">
        <v>251.58999600000001</v>
      </c>
      <c r="E125" s="125">
        <f t="shared" si="11"/>
        <v>-2.8096534067359014E-2</v>
      </c>
      <c r="F125" s="125">
        <f t="shared" si="8"/>
        <v>4.8326183234959075E-3</v>
      </c>
      <c r="G125" s="127">
        <f t="shared" si="9"/>
        <v>83.248283573109561</v>
      </c>
      <c r="H125" s="127">
        <f t="shared" si="10"/>
        <v>76.638843903493481</v>
      </c>
      <c r="I125" s="126">
        <f t="shared" si="12"/>
        <v>0.2978713181241624</v>
      </c>
      <c r="J125" s="126">
        <f t="shared" ref="J125:J188" si="15">SLOPE($F65:$F125,$E65:$E125)</f>
        <v>0.43547495380420381</v>
      </c>
      <c r="K125" s="126">
        <f t="shared" si="14"/>
        <v>0.37607320910418168</v>
      </c>
      <c r="L125" s="126"/>
      <c r="M125" s="126">
        <f t="shared" si="13"/>
        <v>0.64695194507522569</v>
      </c>
      <c r="N125" s="126">
        <f t="shared" ref="N125:N188" si="16">CORREL(E65:E125,F65:F125)</f>
        <v>0.59807603197329995</v>
      </c>
    </row>
    <row r="126" spans="2:14" x14ac:dyDescent="0.25">
      <c r="B126" s="12">
        <v>44477</v>
      </c>
      <c r="C126" s="18">
        <v>53967.847655999998</v>
      </c>
      <c r="D126" s="18">
        <v>248.13999899999999</v>
      </c>
      <c r="E126" s="125">
        <f t="shared" si="11"/>
        <v>3.008276549163913E-3</v>
      </c>
      <c r="F126" s="125">
        <f t="shared" si="8"/>
        <v>-1.3712774970591535E-2</v>
      </c>
      <c r="G126" s="127">
        <f t="shared" si="9"/>
        <v>83.498717432340698</v>
      </c>
      <c r="H126" s="127">
        <f t="shared" si="10"/>
        <v>75.587912683038581</v>
      </c>
      <c r="I126" s="126">
        <f t="shared" si="12"/>
        <v>0.2989654106938614</v>
      </c>
      <c r="J126" s="126">
        <f t="shared" si="15"/>
        <v>0.43358395965904489</v>
      </c>
      <c r="K126" s="126">
        <f t="shared" si="14"/>
        <v>0.38407459273673461</v>
      </c>
      <c r="L126" s="126"/>
      <c r="M126" s="126">
        <f t="shared" si="13"/>
        <v>0.6452987135855851</v>
      </c>
      <c r="N126" s="126">
        <f t="shared" si="16"/>
        <v>0.61040483196219575</v>
      </c>
    </row>
    <row r="127" spans="2:14" x14ac:dyDescent="0.25">
      <c r="B127" s="12">
        <v>44480</v>
      </c>
      <c r="C127" s="18">
        <v>57484.789062999997</v>
      </c>
      <c r="D127" s="18">
        <v>256.5</v>
      </c>
      <c r="E127" s="125">
        <f t="shared" si="11"/>
        <v>6.516734610980901E-2</v>
      </c>
      <c r="F127" s="125">
        <f t="shared" si="8"/>
        <v>3.3690662664990212E-2</v>
      </c>
      <c r="G127" s="127">
        <f t="shared" si="9"/>
        <v>88.940107250979182</v>
      </c>
      <c r="H127" s="127">
        <f t="shared" si="10"/>
        <v>78.13451955079357</v>
      </c>
      <c r="I127" s="126">
        <f t="shared" si="12"/>
        <v>0.30158500768888075</v>
      </c>
      <c r="J127" s="126">
        <f t="shared" si="15"/>
        <v>0.43458212804884278</v>
      </c>
      <c r="K127" s="126">
        <f t="shared" si="14"/>
        <v>0.38786297076952764</v>
      </c>
      <c r="L127" s="126"/>
      <c r="M127" s="126">
        <f t="shared" si="13"/>
        <v>0.65532552198195959</v>
      </c>
      <c r="N127" s="126">
        <f t="shared" si="16"/>
        <v>0.61343891359508418</v>
      </c>
    </row>
    <row r="128" spans="2:14" x14ac:dyDescent="0.25">
      <c r="B128" s="12">
        <v>44481</v>
      </c>
      <c r="C128" s="18">
        <v>56041.058594000002</v>
      </c>
      <c r="D128" s="18">
        <v>249.33000200000001</v>
      </c>
      <c r="E128" s="125">
        <f t="shared" si="11"/>
        <v>-2.5114999855313846E-2</v>
      </c>
      <c r="F128" s="125">
        <f t="shared" si="8"/>
        <v>-2.7953208576998012E-2</v>
      </c>
      <c r="G128" s="127">
        <f t="shared" si="9"/>
        <v>86.706376470239235</v>
      </c>
      <c r="H128" s="127">
        <f t="shared" si="10"/>
        <v>75.95040902872671</v>
      </c>
      <c r="I128" s="126">
        <f t="shared" si="12"/>
        <v>0.31149558295342344</v>
      </c>
      <c r="J128" s="126">
        <f t="shared" si="15"/>
        <v>0.44074396814526212</v>
      </c>
      <c r="K128" s="126">
        <f t="shared" si="14"/>
        <v>0.38801680240138542</v>
      </c>
      <c r="L128" s="126"/>
      <c r="M128" s="126">
        <f t="shared" si="13"/>
        <v>0.67549253039209145</v>
      </c>
      <c r="N128" s="126">
        <f t="shared" si="16"/>
        <v>0.6193965495117687</v>
      </c>
    </row>
    <row r="129" spans="2:14" x14ac:dyDescent="0.25">
      <c r="B129" s="12">
        <v>44482</v>
      </c>
      <c r="C129" s="18">
        <v>57401.097655999998</v>
      </c>
      <c r="D129" s="18">
        <v>246.779999</v>
      </c>
      <c r="E129" s="125">
        <f t="shared" si="11"/>
        <v>2.4268618333087799E-2</v>
      </c>
      <c r="F129" s="125">
        <f t="shared" si="8"/>
        <v>-1.0227421407552839E-2</v>
      </c>
      <c r="G129" s="127">
        <f t="shared" si="9"/>
        <v>88.81062042784049</v>
      </c>
      <c r="H129" s="127">
        <f t="shared" si="10"/>
        <v>75.17363218951391</v>
      </c>
      <c r="I129" s="126">
        <f t="shared" si="12"/>
        <v>0.31638147783208037</v>
      </c>
      <c r="J129" s="126">
        <f t="shared" si="15"/>
        <v>0.43642033809368003</v>
      </c>
      <c r="K129" s="126">
        <f t="shared" si="14"/>
        <v>0.38097243595806901</v>
      </c>
      <c r="L129" s="126"/>
      <c r="M129" s="126">
        <f t="shared" si="13"/>
        <v>0.67338547026544837</v>
      </c>
      <c r="N129" s="126">
        <f t="shared" si="16"/>
        <v>0.613079990424647</v>
      </c>
    </row>
    <row r="130" spans="2:14" x14ac:dyDescent="0.25">
      <c r="B130" s="12">
        <v>44483</v>
      </c>
      <c r="C130" s="18">
        <v>57321.523437999997</v>
      </c>
      <c r="D130" s="18">
        <v>260</v>
      </c>
      <c r="E130" s="125">
        <f t="shared" si="11"/>
        <v>-1.3862839083127465E-3</v>
      </c>
      <c r="F130" s="125">
        <f t="shared" si="8"/>
        <v>5.3569985629183803E-2</v>
      </c>
      <c r="G130" s="127">
        <f t="shared" si="9"/>
        <v>88.687503693854097</v>
      </c>
      <c r="H130" s="127">
        <f t="shared" si="10"/>
        <v>79.200682585599722</v>
      </c>
      <c r="I130" s="126">
        <f t="shared" si="12"/>
        <v>0.29969282177413892</v>
      </c>
      <c r="J130" s="126">
        <f t="shared" si="15"/>
        <v>0.44413430912819885</v>
      </c>
      <c r="K130" s="126">
        <f t="shared" si="14"/>
        <v>0.38032526982246151</v>
      </c>
      <c r="L130" s="126"/>
      <c r="M130" s="126">
        <f t="shared" si="13"/>
        <v>0.57237578380944631</v>
      </c>
      <c r="N130" s="126">
        <f t="shared" si="16"/>
        <v>0.60736260188130164</v>
      </c>
    </row>
    <row r="131" spans="2:14" x14ac:dyDescent="0.25">
      <c r="B131" s="12">
        <v>44484</v>
      </c>
      <c r="C131" s="18">
        <v>61593.949219000002</v>
      </c>
      <c r="D131" s="18">
        <v>280.60998499999999</v>
      </c>
      <c r="E131" s="125">
        <f t="shared" si="11"/>
        <v>7.4534407404945213E-2</v>
      </c>
      <c r="F131" s="125">
        <f t="shared" si="8"/>
        <v>7.926917307692305E-2</v>
      </c>
      <c r="G131" s="127">
        <f t="shared" si="9"/>
        <v>95.297774225899403</v>
      </c>
      <c r="H131" s="127">
        <f t="shared" si="10"/>
        <v>85.47885520128807</v>
      </c>
      <c r="I131" s="126">
        <f t="shared" si="12"/>
        <v>0.36423282488076641</v>
      </c>
      <c r="J131" s="126">
        <f t="shared" si="15"/>
        <v>0.47406099875016944</v>
      </c>
      <c r="K131" s="126">
        <f t="shared" si="14"/>
        <v>0.38831415674624664</v>
      </c>
      <c r="L131" s="126"/>
      <c r="M131" s="126">
        <f t="shared" si="13"/>
        <v>0.6098482020084538</v>
      </c>
      <c r="N131" s="126">
        <f t="shared" si="16"/>
        <v>0.62129906316197636</v>
      </c>
    </row>
    <row r="132" spans="2:14" x14ac:dyDescent="0.25">
      <c r="B132" s="12">
        <v>44487</v>
      </c>
      <c r="C132" s="18">
        <v>62026.078125</v>
      </c>
      <c r="D132" s="18">
        <v>293.33999599999999</v>
      </c>
      <c r="E132" s="125">
        <f t="shared" si="11"/>
        <v>7.0157687805265656E-3</v>
      </c>
      <c r="F132" s="125">
        <f t="shared" ref="F132:F195" si="17">D132/D131-1</f>
        <v>4.5365495458046468E-2</v>
      </c>
      <c r="G132" s="127">
        <f t="shared" ref="G132:G195" si="18">G131+(G131*E132)</f>
        <v>95.966361375167139</v>
      </c>
      <c r="H132" s="127">
        <f t="shared" ref="H132:H195" si="19">H131+(H131*F132)</f>
        <v>89.356645818681116</v>
      </c>
      <c r="I132" s="126">
        <f t="shared" si="12"/>
        <v>0.36325678592421934</v>
      </c>
      <c r="J132" s="126">
        <f t="shared" si="15"/>
        <v>0.47124555536122098</v>
      </c>
      <c r="K132" s="126">
        <f t="shared" si="14"/>
        <v>0.38977265671877015</v>
      </c>
      <c r="L132" s="126"/>
      <c r="M132" s="126">
        <f t="shared" si="13"/>
        <v>0.58245272531143777</v>
      </c>
      <c r="N132" s="126">
        <f t="shared" si="16"/>
        <v>0.61272912103254229</v>
      </c>
    </row>
    <row r="133" spans="2:14" x14ac:dyDescent="0.25">
      <c r="B133" s="12">
        <v>44488</v>
      </c>
      <c r="C133" s="18">
        <v>64261.992187999997</v>
      </c>
      <c r="D133" s="18">
        <v>305.63000499999998</v>
      </c>
      <c r="E133" s="125">
        <f t="shared" si="11"/>
        <v>3.6047967735345132E-2</v>
      </c>
      <c r="F133" s="125">
        <f t="shared" si="17"/>
        <v>4.1896806325721681E-2</v>
      </c>
      <c r="G133" s="127">
        <f t="shared" si="18"/>
        <v>99.425753673697642</v>
      </c>
      <c r="H133" s="127">
        <f t="shared" si="19"/>
        <v>93.100403902462503</v>
      </c>
      <c r="I133" s="126">
        <f t="shared" si="12"/>
        <v>0.35787640036981955</v>
      </c>
      <c r="J133" s="126">
        <f t="shared" si="15"/>
        <v>0.48226723099671875</v>
      </c>
      <c r="K133" s="126">
        <f t="shared" si="14"/>
        <v>0.39261820484314708</v>
      </c>
      <c r="L133" s="126"/>
      <c r="M133" s="126">
        <f t="shared" si="13"/>
        <v>0.5152973661180289</v>
      </c>
      <c r="N133" s="126">
        <f t="shared" si="16"/>
        <v>0.62094503896898789</v>
      </c>
    </row>
    <row r="134" spans="2:14" x14ac:dyDescent="0.25">
      <c r="B134" s="12">
        <v>44489</v>
      </c>
      <c r="C134" s="18">
        <v>65992.835938000004</v>
      </c>
      <c r="D134" s="18">
        <v>314.709991</v>
      </c>
      <c r="E134" s="125">
        <f t="shared" ref="E134:E197" si="20">C134/C133-1</f>
        <v>2.6934175102078628E-2</v>
      </c>
      <c r="F134" s="125">
        <f t="shared" si="17"/>
        <v>2.9709079120029624E-2</v>
      </c>
      <c r="G134" s="127">
        <f t="shared" si="18"/>
        <v>102.10370433280116</v>
      </c>
      <c r="H134" s="127">
        <f t="shared" si="19"/>
        <v>95.866331168107479</v>
      </c>
      <c r="I134" s="126">
        <f t="shared" si="12"/>
        <v>0.40724856338590587</v>
      </c>
      <c r="J134" s="126">
        <f t="shared" si="15"/>
        <v>0.44856750996275674</v>
      </c>
      <c r="K134" s="126">
        <f t="shared" si="14"/>
        <v>0.39396920582654238</v>
      </c>
      <c r="L134" s="126"/>
      <c r="M134" s="126">
        <f t="shared" si="13"/>
        <v>0.54002998442128081</v>
      </c>
      <c r="N134" s="126">
        <f t="shared" si="16"/>
        <v>0.5814149703860908</v>
      </c>
    </row>
    <row r="135" spans="2:14" x14ac:dyDescent="0.25">
      <c r="B135" s="12">
        <v>44490</v>
      </c>
      <c r="C135" s="18">
        <v>62210.171875</v>
      </c>
      <c r="D135" s="18">
        <v>300.01001000000002</v>
      </c>
      <c r="E135" s="125">
        <f t="shared" si="20"/>
        <v>-5.7319313668438232E-2</v>
      </c>
      <c r="F135" s="125">
        <f t="shared" si="17"/>
        <v>-4.6709610182029349E-2</v>
      </c>
      <c r="G135" s="127">
        <f t="shared" si="18"/>
        <v>96.251190077439858</v>
      </c>
      <c r="H135" s="127">
        <f t="shared" si="19"/>
        <v>91.388452209663853</v>
      </c>
      <c r="I135" s="126">
        <f t="shared" si="12"/>
        <v>0.49240548911335513</v>
      </c>
      <c r="J135" s="126">
        <f t="shared" si="15"/>
        <v>0.49111134400122958</v>
      </c>
      <c r="K135" s="126">
        <f t="shared" si="14"/>
        <v>0.40392048317346696</v>
      </c>
      <c r="L135" s="126"/>
      <c r="M135" s="126">
        <f t="shared" si="13"/>
        <v>0.63151731074390682</v>
      </c>
      <c r="N135" s="126">
        <f t="shared" si="16"/>
        <v>0.64131960172355429</v>
      </c>
    </row>
    <row r="136" spans="2:14" x14ac:dyDescent="0.25">
      <c r="B136" s="12">
        <v>44491</v>
      </c>
      <c r="C136" s="18">
        <v>60692.265625</v>
      </c>
      <c r="D136" s="18">
        <v>300.83999599999999</v>
      </c>
      <c r="E136" s="125">
        <f t="shared" si="20"/>
        <v>-2.4399647264276236E-2</v>
      </c>
      <c r="F136" s="125">
        <f t="shared" si="17"/>
        <v>2.7665276901926994E-3</v>
      </c>
      <c r="G136" s="127">
        <f t="shared" si="18"/>
        <v>93.902694990783516</v>
      </c>
      <c r="H136" s="127">
        <f t="shared" si="19"/>
        <v>91.641280893265744</v>
      </c>
      <c r="I136" s="126">
        <f t="shared" si="12"/>
        <v>0.49280197789999314</v>
      </c>
      <c r="J136" s="126">
        <f t="shared" si="15"/>
        <v>0.48544435888978499</v>
      </c>
      <c r="K136" s="126">
        <f t="shared" si="14"/>
        <v>0.40255724227032563</v>
      </c>
      <c r="L136" s="126"/>
      <c r="M136" s="126">
        <f t="shared" si="13"/>
        <v>0.65717943565593784</v>
      </c>
      <c r="N136" s="126">
        <f t="shared" si="16"/>
        <v>0.63986206116090083</v>
      </c>
    </row>
    <row r="137" spans="2:14" x14ac:dyDescent="0.25">
      <c r="B137" s="12">
        <v>44494</v>
      </c>
      <c r="C137" s="18">
        <v>63039.824219000002</v>
      </c>
      <c r="D137" s="18">
        <v>325.540009</v>
      </c>
      <c r="E137" s="125">
        <f t="shared" si="20"/>
        <v>3.8679699461293682E-2</v>
      </c>
      <c r="F137" s="125">
        <f t="shared" si="17"/>
        <v>8.2103487994994007E-2</v>
      </c>
      <c r="G137" s="127">
        <f t="shared" si="18"/>
        <v>97.534823011632554</v>
      </c>
      <c r="H137" s="127">
        <f t="shared" si="19"/>
        <v>99.165349698931863</v>
      </c>
      <c r="I137" s="126">
        <f t="shared" si="12"/>
        <v>0.51573561198982509</v>
      </c>
      <c r="J137" s="126">
        <f t="shared" si="15"/>
        <v>0.50117079743534154</v>
      </c>
      <c r="K137" s="126">
        <f t="shared" si="14"/>
        <v>0.40605772602807944</v>
      </c>
      <c r="L137" s="126"/>
      <c r="M137" s="126">
        <f t="shared" si="13"/>
        <v>0.61015261752924566</v>
      </c>
      <c r="N137" s="126">
        <f t="shared" si="16"/>
        <v>0.63770204669526243</v>
      </c>
    </row>
    <row r="138" spans="2:14" x14ac:dyDescent="0.25">
      <c r="B138" s="12">
        <v>44495</v>
      </c>
      <c r="C138" s="18">
        <v>60363.792969000002</v>
      </c>
      <c r="D138" s="18">
        <v>319.48998999999998</v>
      </c>
      <c r="E138" s="125">
        <f t="shared" si="20"/>
        <v>-4.244985266303225E-2</v>
      </c>
      <c r="F138" s="125">
        <f t="shared" si="17"/>
        <v>-1.8584563595069548E-2</v>
      </c>
      <c r="G138" s="127">
        <f t="shared" si="18"/>
        <v>93.394484145273822</v>
      </c>
      <c r="H138" s="127">
        <f t="shared" si="19"/>
        <v>97.322404951024751</v>
      </c>
      <c r="I138" s="126">
        <f t="shared" si="12"/>
        <v>0.52363796220004122</v>
      </c>
      <c r="J138" s="126">
        <f t="shared" si="15"/>
        <v>0.51247039701685548</v>
      </c>
      <c r="K138" s="126">
        <f t="shared" si="14"/>
        <v>0.42123455421269834</v>
      </c>
      <c r="L138" s="126"/>
      <c r="M138" s="126">
        <f t="shared" si="13"/>
        <v>0.63044561950252542</v>
      </c>
      <c r="N138" s="126">
        <f t="shared" si="16"/>
        <v>0.64982254500076941</v>
      </c>
    </row>
    <row r="139" spans="2:14" x14ac:dyDescent="0.25">
      <c r="B139" s="12">
        <v>44496</v>
      </c>
      <c r="C139" s="18">
        <v>58482.386719000002</v>
      </c>
      <c r="D139" s="18">
        <v>311.67001299999998</v>
      </c>
      <c r="E139" s="125">
        <f t="shared" si="20"/>
        <v>-3.1167793762830631E-2</v>
      </c>
      <c r="F139" s="125">
        <f t="shared" si="17"/>
        <v>-2.4476438213291152E-2</v>
      </c>
      <c r="G139" s="127">
        <f t="shared" si="18"/>
        <v>90.483584124847965</v>
      </c>
      <c r="H139" s="127">
        <f t="shared" si="19"/>
        <v>94.940299119472087</v>
      </c>
      <c r="I139" s="126">
        <f t="shared" si="12"/>
        <v>0.54084619378455956</v>
      </c>
      <c r="J139" s="126">
        <f t="shared" si="15"/>
        <v>0.5390999405310094</v>
      </c>
      <c r="K139" s="126">
        <f t="shared" si="14"/>
        <v>0.41916053682582333</v>
      </c>
      <c r="L139" s="126"/>
      <c r="M139" s="126">
        <f t="shared" si="13"/>
        <v>0.64165501298577998</v>
      </c>
      <c r="N139" s="126">
        <f t="shared" si="16"/>
        <v>0.66460955573477454</v>
      </c>
    </row>
    <row r="140" spans="2:14" x14ac:dyDescent="0.25">
      <c r="B140" s="12">
        <v>44497</v>
      </c>
      <c r="C140" s="18">
        <v>60622.136719000002</v>
      </c>
      <c r="D140" s="18">
        <v>319.13000499999998</v>
      </c>
      <c r="E140" s="125">
        <f t="shared" si="20"/>
        <v>3.6587939036777151E-2</v>
      </c>
      <c r="F140" s="125">
        <f t="shared" si="17"/>
        <v>2.3935546215028358E-2</v>
      </c>
      <c r="G140" s="127">
        <f t="shared" si="18"/>
        <v>93.794191984636996</v>
      </c>
      <c r="H140" s="127">
        <f t="shared" si="19"/>
        <v>97.212747036714831</v>
      </c>
      <c r="I140" s="126">
        <f t="shared" si="12"/>
        <v>0.53482723275247346</v>
      </c>
      <c r="J140" s="126">
        <f t="shared" si="15"/>
        <v>0.53689621179743807</v>
      </c>
      <c r="K140" s="126">
        <f t="shared" si="14"/>
        <v>0.41904068931536881</v>
      </c>
      <c r="L140" s="126"/>
      <c r="M140" s="126">
        <f t="shared" si="13"/>
        <v>0.65294622625065801</v>
      </c>
      <c r="N140" s="126">
        <f t="shared" si="16"/>
        <v>0.66275703360587068</v>
      </c>
    </row>
    <row r="141" spans="2:14" x14ac:dyDescent="0.25">
      <c r="B141" s="12">
        <v>44498</v>
      </c>
      <c r="C141" s="18">
        <v>62227.964844000002</v>
      </c>
      <c r="D141" s="18">
        <v>319.42001299999998</v>
      </c>
      <c r="E141" s="125">
        <f t="shared" si="20"/>
        <v>2.6489137663415763E-2</v>
      </c>
      <c r="F141" s="125">
        <f t="shared" si="17"/>
        <v>9.087456380041381E-4</v>
      </c>
      <c r="G141" s="127">
        <f t="shared" si="18"/>
        <v>96.278719248146899</v>
      </c>
      <c r="H141" s="127">
        <f t="shared" si="19"/>
        <v>97.301088696542848</v>
      </c>
      <c r="I141" s="126">
        <f t="shared" si="12"/>
        <v>0.55597533467132654</v>
      </c>
      <c r="J141" s="126">
        <f t="shared" si="15"/>
        <v>0.52193517578997617</v>
      </c>
      <c r="K141" s="126">
        <f t="shared" si="14"/>
        <v>0.42957210061021772</v>
      </c>
      <c r="L141" s="126"/>
      <c r="M141" s="126">
        <f t="shared" si="13"/>
        <v>0.66506478870731345</v>
      </c>
      <c r="N141" s="126">
        <f t="shared" si="16"/>
        <v>0.65716827449188953</v>
      </c>
    </row>
    <row r="142" spans="2:14" x14ac:dyDescent="0.25">
      <c r="B142" s="12">
        <v>44501</v>
      </c>
      <c r="C142" s="18">
        <v>61004.40625</v>
      </c>
      <c r="D142" s="18">
        <v>330.98998999999998</v>
      </c>
      <c r="E142" s="125">
        <f t="shared" si="20"/>
        <v>-1.9662519850478066E-2</v>
      </c>
      <c r="F142" s="125">
        <f t="shared" si="17"/>
        <v>3.6221828718039584E-2</v>
      </c>
      <c r="G142" s="127">
        <f t="shared" si="18"/>
        <v>94.385637019751613</v>
      </c>
      <c r="H142" s="127">
        <f t="shared" si="19"/>
        <v>100.8255120653878</v>
      </c>
      <c r="I142" s="126">
        <f t="shared" si="12"/>
        <v>0.6465713165408673</v>
      </c>
      <c r="J142" s="126">
        <f t="shared" si="15"/>
        <v>0.50379372815124279</v>
      </c>
      <c r="K142" s="126">
        <f t="shared" si="14"/>
        <v>0.42527573059143964</v>
      </c>
      <c r="L142" s="126"/>
      <c r="M142" s="126">
        <f t="shared" si="13"/>
        <v>0.70222532062040477</v>
      </c>
      <c r="N142" s="126">
        <f t="shared" si="16"/>
        <v>0.63870724880344221</v>
      </c>
    </row>
    <row r="143" spans="2:14" x14ac:dyDescent="0.25">
      <c r="B143" s="12">
        <v>44502</v>
      </c>
      <c r="C143" s="18">
        <v>63226.402344000002</v>
      </c>
      <c r="D143" s="18">
        <v>336.33999599999999</v>
      </c>
      <c r="E143" s="125">
        <f t="shared" si="20"/>
        <v>3.6423534472151298E-2</v>
      </c>
      <c r="F143" s="125">
        <f t="shared" si="17"/>
        <v>1.6163648936936115E-2</v>
      </c>
      <c r="G143" s="127">
        <f t="shared" si="18"/>
        <v>97.823495523416497</v>
      </c>
      <c r="H143" s="127">
        <f t="shared" si="19"/>
        <v>102.45522024629955</v>
      </c>
      <c r="I143" s="126">
        <f t="shared" si="12"/>
        <v>0.64116587855810447</v>
      </c>
      <c r="J143" s="126">
        <f t="shared" si="15"/>
        <v>0.50849326533698191</v>
      </c>
      <c r="K143" s="126">
        <f t="shared" si="14"/>
        <v>0.42149737350637423</v>
      </c>
      <c r="L143" s="126"/>
      <c r="M143" s="126">
        <f t="shared" si="13"/>
        <v>0.71204130912662988</v>
      </c>
      <c r="N143" s="126">
        <f t="shared" si="16"/>
        <v>0.64176314493021214</v>
      </c>
    </row>
    <row r="144" spans="2:14" x14ac:dyDescent="0.25">
      <c r="B144" s="12">
        <v>44503</v>
      </c>
      <c r="C144" s="18">
        <v>62970.046875</v>
      </c>
      <c r="D144" s="18">
        <v>344.38000499999998</v>
      </c>
      <c r="E144" s="125">
        <f t="shared" si="20"/>
        <v>-4.0545635920454792E-3</v>
      </c>
      <c r="F144" s="125">
        <f t="shared" si="17"/>
        <v>2.3904409513045177E-2</v>
      </c>
      <c r="G144" s="127">
        <f t="shared" si="18"/>
        <v>97.426863940020624</v>
      </c>
      <c r="H144" s="127">
        <f t="shared" si="19"/>
        <v>104.90435178781632</v>
      </c>
      <c r="I144" s="126">
        <f t="shared" si="12"/>
        <v>0.62695243671609246</v>
      </c>
      <c r="J144" s="126">
        <f t="shared" si="15"/>
        <v>0.47191667920026564</v>
      </c>
      <c r="K144" s="126">
        <f t="shared" si="14"/>
        <v>0.4229512414975683</v>
      </c>
      <c r="L144" s="126"/>
      <c r="M144" s="126">
        <f t="shared" si="13"/>
        <v>0.69410499122290847</v>
      </c>
      <c r="N144" s="126">
        <f t="shared" si="16"/>
        <v>0.60928614595057573</v>
      </c>
    </row>
    <row r="145" spans="2:14" x14ac:dyDescent="0.25">
      <c r="B145" s="12">
        <v>44504</v>
      </c>
      <c r="C145" s="18">
        <v>61452.230469000002</v>
      </c>
      <c r="D145" s="18">
        <v>344.45001200000002</v>
      </c>
      <c r="E145" s="125">
        <f t="shared" si="20"/>
        <v>-2.4103783962762027E-2</v>
      </c>
      <c r="F145" s="125">
        <f t="shared" si="17"/>
        <v>2.0328415989201432E-4</v>
      </c>
      <c r="G145" s="127">
        <f t="shared" si="18"/>
        <v>95.078507859440961</v>
      </c>
      <c r="H145" s="127">
        <f t="shared" si="19"/>
        <v>104.92567718083853</v>
      </c>
      <c r="I145" s="126">
        <f t="shared" si="12"/>
        <v>0.66375487758347629</v>
      </c>
      <c r="J145" s="126">
        <f t="shared" si="15"/>
        <v>0.46134131511560261</v>
      </c>
      <c r="K145" s="126">
        <f t="shared" si="14"/>
        <v>0.42213722393842212</v>
      </c>
      <c r="L145" s="126"/>
      <c r="M145" s="126">
        <f t="shared" si="13"/>
        <v>0.69619290891788488</v>
      </c>
      <c r="N145" s="126">
        <f t="shared" si="16"/>
        <v>0.60632293367019341</v>
      </c>
    </row>
    <row r="146" spans="2:14" x14ac:dyDescent="0.25">
      <c r="B146" s="12">
        <v>44505</v>
      </c>
      <c r="C146" s="18">
        <v>61125.675780999998</v>
      </c>
      <c r="D146" s="18">
        <v>337.04998799999998</v>
      </c>
      <c r="E146" s="125">
        <f t="shared" si="20"/>
        <v>-5.3139598922244957E-3</v>
      </c>
      <c r="F146" s="125">
        <f t="shared" si="17"/>
        <v>-2.1483593387129907E-2</v>
      </c>
      <c r="G146" s="127">
        <f t="shared" si="18"/>
        <v>94.573264482063337</v>
      </c>
      <c r="H146" s="127">
        <f t="shared" si="19"/>
        <v>102.67149659641615</v>
      </c>
      <c r="I146" s="126">
        <f t="shared" si="12"/>
        <v>0.69432880397868346</v>
      </c>
      <c r="J146" s="126">
        <f t="shared" si="15"/>
        <v>0.46538993008454327</v>
      </c>
      <c r="K146" s="126">
        <f t="shared" si="14"/>
        <v>0.42910848094391557</v>
      </c>
      <c r="L146" s="126"/>
      <c r="M146" s="126">
        <f t="shared" si="13"/>
        <v>0.69521251895864822</v>
      </c>
      <c r="N146" s="126">
        <f t="shared" si="16"/>
        <v>0.61275725490813537</v>
      </c>
    </row>
    <row r="147" spans="2:14" x14ac:dyDescent="0.25">
      <c r="B147" s="12">
        <v>44508</v>
      </c>
      <c r="C147" s="18">
        <v>67566.828125</v>
      </c>
      <c r="D147" s="18">
        <v>353.92001299999998</v>
      </c>
      <c r="E147" s="125">
        <f t="shared" si="20"/>
        <v>0.10537556046132313</v>
      </c>
      <c r="F147" s="125">
        <f t="shared" si="17"/>
        <v>5.0051997034932461E-2</v>
      </c>
      <c r="G147" s="127">
        <f t="shared" si="18"/>
        <v>104.53897523151771</v>
      </c>
      <c r="H147" s="127">
        <f t="shared" si="19"/>
        <v>107.81041003963205</v>
      </c>
      <c r="I147" s="126">
        <f t="shared" si="12"/>
        <v>0.59637775691063533</v>
      </c>
      <c r="J147" s="126">
        <f t="shared" si="15"/>
        <v>0.44407597906127044</v>
      </c>
      <c r="K147" s="126">
        <f t="shared" si="14"/>
        <v>0.42808478462029687</v>
      </c>
      <c r="L147" s="126"/>
      <c r="M147" s="126">
        <f t="shared" si="13"/>
        <v>0.69616919922188092</v>
      </c>
      <c r="N147" s="126">
        <f t="shared" si="16"/>
        <v>0.63880218976791603</v>
      </c>
    </row>
    <row r="148" spans="2:14" x14ac:dyDescent="0.25">
      <c r="B148" s="12">
        <v>44509</v>
      </c>
      <c r="C148" s="18">
        <v>66971.828125</v>
      </c>
      <c r="D148" s="18">
        <v>357.39001500000001</v>
      </c>
      <c r="E148" s="125">
        <f t="shared" si="20"/>
        <v>-8.8060963717171425E-3</v>
      </c>
      <c r="F148" s="125">
        <f t="shared" si="17"/>
        <v>9.8044808785651139E-3</v>
      </c>
      <c r="G148" s="127">
        <f t="shared" si="18"/>
        <v>103.61839494102841</v>
      </c>
      <c r="H148" s="127">
        <f t="shared" si="19"/>
        <v>108.86743514337589</v>
      </c>
      <c r="I148" s="126">
        <f t="shared" si="12"/>
        <v>0.62320060361387397</v>
      </c>
      <c r="J148" s="126">
        <f t="shared" si="15"/>
        <v>0.45425890855321716</v>
      </c>
      <c r="K148" s="126">
        <f t="shared" si="14"/>
        <v>0.42617338765737639</v>
      </c>
      <c r="L148" s="126"/>
      <c r="M148" s="126">
        <f t="shared" si="13"/>
        <v>0.7008555208963817</v>
      </c>
      <c r="N148" s="126">
        <f t="shared" si="16"/>
        <v>0.64044207888078997</v>
      </c>
    </row>
    <row r="149" spans="2:14" x14ac:dyDescent="0.25">
      <c r="B149" s="12">
        <v>44510</v>
      </c>
      <c r="C149" s="18">
        <v>64995.230469000002</v>
      </c>
      <c r="D149" s="18">
        <v>328.60000600000001</v>
      </c>
      <c r="E149" s="125">
        <f t="shared" si="20"/>
        <v>-2.9513867417666484E-2</v>
      </c>
      <c r="F149" s="125">
        <f t="shared" si="17"/>
        <v>-8.0556276873040233E-2</v>
      </c>
      <c r="G149" s="127">
        <f t="shared" si="18"/>
        <v>100.5602153707075</v>
      </c>
      <c r="H149" s="127">
        <f t="shared" si="19"/>
        <v>100.09747989550834</v>
      </c>
      <c r="I149" s="126">
        <f t="shared" ref="I149:I212" si="21">SLOPE($F129:$F149,$E129:$E149)</f>
        <v>0.68557879394698606</v>
      </c>
      <c r="J149" s="126">
        <f t="shared" si="15"/>
        <v>0.47810400958306276</v>
      </c>
      <c r="K149" s="126">
        <f t="shared" si="14"/>
        <v>0.43860659042519728</v>
      </c>
      <c r="L149" s="126"/>
      <c r="M149" s="126">
        <f t="shared" ref="M149:M212" si="22">CORREL(E129:E149,F129:F149)</f>
        <v>0.68053496162118554</v>
      </c>
      <c r="N149" s="126">
        <f t="shared" si="16"/>
        <v>0.630927253294574</v>
      </c>
    </row>
    <row r="150" spans="2:14" x14ac:dyDescent="0.25">
      <c r="B150" s="12">
        <v>44511</v>
      </c>
      <c r="C150" s="18">
        <v>64949.960937999997</v>
      </c>
      <c r="D150" s="18">
        <v>336.39001500000001</v>
      </c>
      <c r="E150" s="125">
        <f t="shared" si="20"/>
        <v>-6.9650543083465966E-4</v>
      </c>
      <c r="F150" s="125">
        <f t="shared" si="17"/>
        <v>2.3706661161777332E-2</v>
      </c>
      <c r="G150" s="127">
        <f t="shared" si="18"/>
        <v>100.49017463457589</v>
      </c>
      <c r="H150" s="127">
        <f t="shared" si="19"/>
        <v>102.47045693453897</v>
      </c>
      <c r="I150" s="126">
        <f t="shared" si="21"/>
        <v>0.7019485041643132</v>
      </c>
      <c r="J150" s="126">
        <f t="shared" si="15"/>
        <v>0.47234800497488855</v>
      </c>
      <c r="K150" s="126">
        <f t="shared" si="14"/>
        <v>0.4370188137701439</v>
      </c>
      <c r="L150" s="126"/>
      <c r="M150" s="126">
        <f t="shared" si="22"/>
        <v>0.70027551403958421</v>
      </c>
      <c r="N150" s="126">
        <f t="shared" si="16"/>
        <v>0.6220968627664305</v>
      </c>
    </row>
    <row r="151" spans="2:14" x14ac:dyDescent="0.25">
      <c r="B151" s="12">
        <v>44512</v>
      </c>
      <c r="C151" s="18">
        <v>64155.941405999998</v>
      </c>
      <c r="D151" s="18">
        <v>342.98001099999999</v>
      </c>
      <c r="E151" s="125">
        <f t="shared" si="20"/>
        <v>-1.2225096374699151E-2</v>
      </c>
      <c r="F151" s="125">
        <f t="shared" si="17"/>
        <v>1.9590343667007959E-2</v>
      </c>
      <c r="G151" s="127">
        <f t="shared" si="18"/>
        <v>99.261672564957848</v>
      </c>
      <c r="H151" s="127">
        <f t="shared" si="19"/>
        <v>104.47788840160193</v>
      </c>
      <c r="I151" s="126">
        <f t="shared" si="21"/>
        <v>0.70230184091366599</v>
      </c>
      <c r="J151" s="126">
        <f t="shared" si="15"/>
        <v>0.46666842778768536</v>
      </c>
      <c r="K151" s="126">
        <f t="shared" si="14"/>
        <v>0.43716362662185082</v>
      </c>
      <c r="L151" s="126"/>
      <c r="M151" s="126">
        <f t="shared" si="22"/>
        <v>0.72099521044660797</v>
      </c>
      <c r="N151" s="126">
        <f t="shared" si="16"/>
        <v>0.61990920955687567</v>
      </c>
    </row>
    <row r="152" spans="2:14" x14ac:dyDescent="0.25">
      <c r="B152" s="12">
        <v>44515</v>
      </c>
      <c r="C152" s="18">
        <v>63557.871094000002</v>
      </c>
      <c r="D152" s="18">
        <v>345.35998499999999</v>
      </c>
      <c r="E152" s="125">
        <f t="shared" si="20"/>
        <v>-9.3221344569665021E-3</v>
      </c>
      <c r="F152" s="125">
        <f t="shared" si="17"/>
        <v>6.939104098401927E-3</v>
      </c>
      <c r="G152" s="127">
        <f t="shared" si="18"/>
        <v>98.336341906883931</v>
      </c>
      <c r="H152" s="127">
        <f t="shared" si="19"/>
        <v>105.20287134520187</v>
      </c>
      <c r="I152" s="126">
        <f t="shared" si="21"/>
        <v>0.6541349427500176</v>
      </c>
      <c r="J152" s="126">
        <f t="shared" si="15"/>
        <v>0.46803521871140796</v>
      </c>
      <c r="K152" s="126">
        <f t="shared" si="14"/>
        <v>0.44081024843984035</v>
      </c>
      <c r="L152" s="126"/>
      <c r="M152" s="126">
        <f t="shared" si="22"/>
        <v>0.67058754804855314</v>
      </c>
      <c r="N152" s="126">
        <f t="shared" si="16"/>
        <v>0.61884841741293606</v>
      </c>
    </row>
    <row r="153" spans="2:14" x14ac:dyDescent="0.25">
      <c r="B153" s="12">
        <v>44516</v>
      </c>
      <c r="C153" s="18">
        <v>60161.246094000002</v>
      </c>
      <c r="D153" s="18">
        <v>342.11999500000002</v>
      </c>
      <c r="E153" s="125">
        <f t="shared" si="20"/>
        <v>-5.3441453301299235E-2</v>
      </c>
      <c r="F153" s="125">
        <f t="shared" si="17"/>
        <v>-9.3814863931036552E-3</v>
      </c>
      <c r="G153" s="127">
        <f t="shared" si="18"/>
        <v>93.081104883046592</v>
      </c>
      <c r="H153" s="127">
        <f t="shared" si="19"/>
        <v>104.21591203916142</v>
      </c>
      <c r="I153" s="126">
        <f t="shared" si="21"/>
        <v>0.61672162788339613</v>
      </c>
      <c r="J153" s="126">
        <f t="shared" si="15"/>
        <v>0.45707439296702268</v>
      </c>
      <c r="K153" s="126">
        <f t="shared" si="14"/>
        <v>0.43888132663119933</v>
      </c>
      <c r="L153" s="126"/>
      <c r="M153" s="126">
        <f t="shared" si="22"/>
        <v>0.67830403273106776</v>
      </c>
      <c r="N153" s="126">
        <f t="shared" si="16"/>
        <v>0.610813730321493</v>
      </c>
    </row>
    <row r="154" spans="2:14" x14ac:dyDescent="0.25">
      <c r="B154" s="12">
        <v>44517</v>
      </c>
      <c r="C154" s="18">
        <v>60368.011719000002</v>
      </c>
      <c r="D154" s="18">
        <v>346.51998900000001</v>
      </c>
      <c r="E154" s="125">
        <f t="shared" si="20"/>
        <v>3.4368574194247881E-3</v>
      </c>
      <c r="F154" s="125">
        <f t="shared" si="17"/>
        <v>1.2860967100154497E-2</v>
      </c>
      <c r="G154" s="127">
        <f t="shared" si="18"/>
        <v>93.401011368972149</v>
      </c>
      <c r="H154" s="127">
        <f t="shared" si="19"/>
        <v>105.55622945520967</v>
      </c>
      <c r="I154" s="126">
        <f t="shared" si="21"/>
        <v>0.6019354945632629</v>
      </c>
      <c r="J154" s="126">
        <f t="shared" si="15"/>
        <v>0.45703968166706521</v>
      </c>
      <c r="K154" s="126">
        <f t="shared" si="14"/>
        <v>0.44224348473515818</v>
      </c>
      <c r="L154" s="126"/>
      <c r="M154" s="126">
        <f t="shared" si="22"/>
        <v>0.66235055210986726</v>
      </c>
      <c r="N154" s="126">
        <f t="shared" si="16"/>
        <v>0.61104786353679785</v>
      </c>
    </row>
    <row r="155" spans="2:14" x14ac:dyDescent="0.25">
      <c r="B155" s="12">
        <v>44518</v>
      </c>
      <c r="C155" s="18">
        <v>56942.136719000002</v>
      </c>
      <c r="D155" s="18">
        <v>323.57000699999998</v>
      </c>
      <c r="E155" s="125">
        <f t="shared" si="20"/>
        <v>-5.6749839897770826E-2</v>
      </c>
      <c r="F155" s="125">
        <f t="shared" si="17"/>
        <v>-6.6229893594969558E-2</v>
      </c>
      <c r="G155" s="127">
        <f t="shared" si="18"/>
        <v>88.100518927493113</v>
      </c>
      <c r="H155" s="127">
        <f t="shared" si="19"/>
        <v>98.565251610104951</v>
      </c>
      <c r="I155" s="126">
        <f t="shared" si="21"/>
        <v>0.66293765587709441</v>
      </c>
      <c r="J155" s="126">
        <f t="shared" si="15"/>
        <v>0.49371753946106262</v>
      </c>
      <c r="K155" s="126">
        <f t="shared" si="14"/>
        <v>0.44916638576161055</v>
      </c>
      <c r="L155" s="126"/>
      <c r="M155" s="126">
        <f t="shared" si="22"/>
        <v>0.69081697535853481</v>
      </c>
      <c r="N155" s="126">
        <f t="shared" si="16"/>
        <v>0.63872722805897209</v>
      </c>
    </row>
    <row r="156" spans="2:14" x14ac:dyDescent="0.25">
      <c r="B156" s="12">
        <v>44519</v>
      </c>
      <c r="C156" s="18">
        <v>58119.578125</v>
      </c>
      <c r="D156" s="18">
        <v>332.54998799999998</v>
      </c>
      <c r="E156" s="125">
        <f t="shared" si="20"/>
        <v>2.0677857801692179E-2</v>
      </c>
      <c r="F156" s="125">
        <f t="shared" si="17"/>
        <v>2.7752822590877635E-2</v>
      </c>
      <c r="G156" s="127">
        <f t="shared" si="18"/>
        <v>89.922248930131104</v>
      </c>
      <c r="H156" s="127">
        <f t="shared" si="19"/>
        <v>101.30071555166541</v>
      </c>
      <c r="I156" s="126">
        <f t="shared" si="21"/>
        <v>0.64033915053358892</v>
      </c>
      <c r="J156" s="126">
        <f t="shared" si="15"/>
        <v>0.50186452045144081</v>
      </c>
      <c r="K156" s="126">
        <f t="shared" si="14"/>
        <v>0.45063626727797407</v>
      </c>
      <c r="L156" s="126"/>
      <c r="M156" s="126">
        <f t="shared" si="22"/>
        <v>0.66697618049106622</v>
      </c>
      <c r="N156" s="126">
        <f t="shared" si="16"/>
        <v>0.64672357121375268</v>
      </c>
    </row>
    <row r="157" spans="2:14" x14ac:dyDescent="0.25">
      <c r="B157" s="12">
        <v>44522</v>
      </c>
      <c r="C157" s="18">
        <v>56289.289062999997</v>
      </c>
      <c r="D157" s="18">
        <v>315.48001099999999</v>
      </c>
      <c r="E157" s="125">
        <f t="shared" si="20"/>
        <v>-3.1491781617263848E-2</v>
      </c>
      <c r="F157" s="125">
        <f t="shared" si="17"/>
        <v>-5.1330559663108399E-2</v>
      </c>
      <c r="G157" s="127">
        <f t="shared" si="18"/>
        <v>87.090437104290174</v>
      </c>
      <c r="H157" s="127">
        <f t="shared" si="19"/>
        <v>96.100893128125065</v>
      </c>
      <c r="I157" s="126">
        <f t="shared" si="21"/>
        <v>0.68761779305075199</v>
      </c>
      <c r="J157" s="126">
        <f t="shared" si="15"/>
        <v>0.5089633276516291</v>
      </c>
      <c r="K157" s="126">
        <f t="shared" si="14"/>
        <v>0.45678630406257498</v>
      </c>
      <c r="L157" s="126"/>
      <c r="M157" s="126">
        <f t="shared" si="22"/>
        <v>0.68109030619556665</v>
      </c>
      <c r="N157" s="126">
        <f t="shared" si="16"/>
        <v>0.64399123613438036</v>
      </c>
    </row>
    <row r="158" spans="2:14" x14ac:dyDescent="0.25">
      <c r="B158" s="12">
        <v>44523</v>
      </c>
      <c r="C158" s="18">
        <v>57569.074219000002</v>
      </c>
      <c r="D158" s="18">
        <v>317.20001200000002</v>
      </c>
      <c r="E158" s="125">
        <f t="shared" si="20"/>
        <v>2.273585574277992E-2</v>
      </c>
      <c r="F158" s="125">
        <f t="shared" si="17"/>
        <v>5.4520126157850957E-3</v>
      </c>
      <c r="G158" s="127">
        <f t="shared" si="18"/>
        <v>89.070512718868969</v>
      </c>
      <c r="H158" s="127">
        <f t="shared" si="19"/>
        <v>96.624836409847816</v>
      </c>
      <c r="I158" s="126">
        <f t="shared" si="21"/>
        <v>0.5941380420344109</v>
      </c>
      <c r="J158" s="126">
        <f t="shared" si="15"/>
        <v>0.50009493595694576</v>
      </c>
      <c r="K158" s="126">
        <f t="shared" si="14"/>
        <v>0.46437804758262374</v>
      </c>
      <c r="L158" s="126"/>
      <c r="M158" s="126">
        <f t="shared" si="22"/>
        <v>0.65635122160534598</v>
      </c>
      <c r="N158" s="126">
        <f t="shared" si="16"/>
        <v>0.63601264804558011</v>
      </c>
    </row>
    <row r="159" spans="2:14" x14ac:dyDescent="0.25">
      <c r="B159" s="12">
        <v>44524</v>
      </c>
      <c r="C159" s="18">
        <v>56280.425780999998</v>
      </c>
      <c r="D159" s="18">
        <v>312.38000499999998</v>
      </c>
      <c r="E159" s="125">
        <f t="shared" si="20"/>
        <v>-2.23843870251903E-2</v>
      </c>
      <c r="F159" s="125">
        <f t="shared" si="17"/>
        <v>-1.5195481770662878E-2</v>
      </c>
      <c r="G159" s="127">
        <f t="shared" si="18"/>
        <v>87.076723889637677</v>
      </c>
      <c r="H159" s="127">
        <f t="shared" si="19"/>
        <v>95.156575469588688</v>
      </c>
      <c r="I159" s="126">
        <f t="shared" si="21"/>
        <v>0.60455516252453434</v>
      </c>
      <c r="J159" s="126">
        <f t="shared" si="15"/>
        <v>0.51628816280905054</v>
      </c>
      <c r="K159" s="126">
        <f t="shared" si="14"/>
        <v>0.46650436358489461</v>
      </c>
      <c r="L159" s="126"/>
      <c r="M159" s="126">
        <f t="shared" si="22"/>
        <v>0.65492144550881215</v>
      </c>
      <c r="N159" s="126">
        <f t="shared" si="16"/>
        <v>0.65095988828129192</v>
      </c>
    </row>
    <row r="160" spans="2:14" x14ac:dyDescent="0.25">
      <c r="B160" s="12">
        <v>44526</v>
      </c>
      <c r="C160" s="18">
        <v>53569.765625</v>
      </c>
      <c r="D160" s="18">
        <v>303.19000199999999</v>
      </c>
      <c r="E160" s="125">
        <f t="shared" si="20"/>
        <v>-4.8163462134202639E-2</v>
      </c>
      <c r="F160" s="125">
        <f t="shared" si="17"/>
        <v>-2.9419306142849933E-2</v>
      </c>
      <c r="G160" s="127">
        <f t="shared" si="18"/>
        <v>82.882807395808697</v>
      </c>
      <c r="H160" s="127">
        <f t="shared" si="19"/>
        <v>92.35713504434365</v>
      </c>
      <c r="I160" s="126">
        <f t="shared" si="21"/>
        <v>0.60003235807479627</v>
      </c>
      <c r="J160" s="126">
        <f t="shared" si="15"/>
        <v>0.51923549366320376</v>
      </c>
      <c r="K160" s="126">
        <f t="shared" si="14"/>
        <v>0.4901247494888199</v>
      </c>
      <c r="L160" s="126"/>
      <c r="M160" s="126">
        <f t="shared" si="22"/>
        <v>0.66149117431756932</v>
      </c>
      <c r="N160" s="126">
        <f t="shared" si="16"/>
        <v>0.65936143398215941</v>
      </c>
    </row>
    <row r="161" spans="2:14" x14ac:dyDescent="0.25">
      <c r="B161" s="12">
        <v>44529</v>
      </c>
      <c r="C161" s="18">
        <v>57806.566405999998</v>
      </c>
      <c r="D161" s="18">
        <v>319.39001500000001</v>
      </c>
      <c r="E161" s="125">
        <f t="shared" si="20"/>
        <v>7.9089402978884005E-2</v>
      </c>
      <c r="F161" s="125">
        <f t="shared" si="17"/>
        <v>5.3431883944510927E-2</v>
      </c>
      <c r="G161" s="127">
        <f t="shared" si="18"/>
        <v>89.437959149957038</v>
      </c>
      <c r="H161" s="127">
        <f t="shared" si="19"/>
        <v>97.29195076548055</v>
      </c>
      <c r="I161" s="126">
        <f t="shared" si="21"/>
        <v>0.6107978103937034</v>
      </c>
      <c r="J161" s="126">
        <f t="shared" si="15"/>
        <v>0.52497151995014679</v>
      </c>
      <c r="K161" s="126">
        <f t="shared" si="14"/>
        <v>0.49298695236223344</v>
      </c>
      <c r="L161" s="126"/>
      <c r="M161" s="126">
        <f t="shared" si="22"/>
        <v>0.69923904230264888</v>
      </c>
      <c r="N161" s="126">
        <f t="shared" si="16"/>
        <v>0.67154340691990311</v>
      </c>
    </row>
    <row r="162" spans="2:14" x14ac:dyDescent="0.25">
      <c r="B162" s="12">
        <v>44530</v>
      </c>
      <c r="C162" s="18">
        <v>57005.425780999998</v>
      </c>
      <c r="D162" s="18">
        <v>315</v>
      </c>
      <c r="E162" s="125">
        <f t="shared" si="20"/>
        <v>-1.3858989986937686E-2</v>
      </c>
      <c r="F162" s="125">
        <f t="shared" si="17"/>
        <v>-1.3744997632440081E-2</v>
      </c>
      <c r="G162" s="127">
        <f t="shared" si="18"/>
        <v>88.198439369645641</v>
      </c>
      <c r="H162" s="127">
        <f t="shared" si="19"/>
        <v>95.954673132553538</v>
      </c>
      <c r="I162" s="126">
        <f t="shared" si="21"/>
        <v>0.62894854165117153</v>
      </c>
      <c r="J162" s="126">
        <f t="shared" si="15"/>
        <v>0.52617330405928719</v>
      </c>
      <c r="K162" s="126">
        <f t="shared" si="14"/>
        <v>0.5141928317586878</v>
      </c>
      <c r="L162" s="126"/>
      <c r="M162" s="126">
        <f t="shared" si="22"/>
        <v>0.70927710231164109</v>
      </c>
      <c r="N162" s="126">
        <f t="shared" si="16"/>
        <v>0.67251944127755547</v>
      </c>
    </row>
    <row r="163" spans="2:14" x14ac:dyDescent="0.25">
      <c r="B163" s="12">
        <v>44531</v>
      </c>
      <c r="C163" s="18">
        <v>57229.828125</v>
      </c>
      <c r="D163" s="18">
        <v>294.5</v>
      </c>
      <c r="E163" s="125">
        <f t="shared" si="20"/>
        <v>3.9365085152087698E-3</v>
      </c>
      <c r="F163" s="125">
        <f t="shared" si="17"/>
        <v>-6.507936507936507E-2</v>
      </c>
      <c r="G163" s="127">
        <f t="shared" si="18"/>
        <v>88.545633277252378</v>
      </c>
      <c r="H163" s="127">
        <f t="shared" si="19"/>
        <v>89.710003928688948</v>
      </c>
      <c r="I163" s="126">
        <f t="shared" si="21"/>
        <v>0.6407803534414469</v>
      </c>
      <c r="J163" s="126">
        <f t="shared" si="15"/>
        <v>0.52251817515123511</v>
      </c>
      <c r="K163" s="126">
        <f t="shared" si="14"/>
        <v>0.5140742013499584</v>
      </c>
      <c r="L163" s="126"/>
      <c r="M163" s="126">
        <f t="shared" si="22"/>
        <v>0.68727709095438594</v>
      </c>
      <c r="N163" s="126">
        <f t="shared" si="16"/>
        <v>0.65127194835425828</v>
      </c>
    </row>
    <row r="164" spans="2:14" x14ac:dyDescent="0.25">
      <c r="B164" s="12">
        <v>44532</v>
      </c>
      <c r="C164" s="18">
        <v>56477.816405999998</v>
      </c>
      <c r="D164" s="18">
        <v>284.709991</v>
      </c>
      <c r="E164" s="125">
        <f t="shared" si="20"/>
        <v>-1.3140205791942527E-2</v>
      </c>
      <c r="F164" s="125">
        <f t="shared" si="17"/>
        <v>-3.3242814940577237E-2</v>
      </c>
      <c r="G164" s="127">
        <f t="shared" si="18"/>
        <v>87.382125434011414</v>
      </c>
      <c r="H164" s="127">
        <f t="shared" si="19"/>
        <v>86.72779086976908</v>
      </c>
      <c r="I164" s="126">
        <f t="shared" si="21"/>
        <v>0.65201668951682856</v>
      </c>
      <c r="J164" s="126">
        <f t="shared" si="15"/>
        <v>0.52150223442987842</v>
      </c>
      <c r="K164" s="126">
        <f t="shared" si="14"/>
        <v>0.51619661045313758</v>
      </c>
      <c r="L164" s="126"/>
      <c r="M164" s="126">
        <f t="shared" si="22"/>
        <v>0.67940619545625613</v>
      </c>
      <c r="N164" s="126">
        <f t="shared" si="16"/>
        <v>0.63971663215475072</v>
      </c>
    </row>
    <row r="165" spans="2:14" x14ac:dyDescent="0.25">
      <c r="B165" s="12">
        <v>44533</v>
      </c>
      <c r="C165" s="18">
        <v>53598.246094000002</v>
      </c>
      <c r="D165" s="18">
        <v>265.64999399999999</v>
      </c>
      <c r="E165" s="125">
        <f t="shared" si="20"/>
        <v>-5.098586480928613E-2</v>
      </c>
      <c r="F165" s="125">
        <f t="shared" si="17"/>
        <v>-6.6945304353579926E-2</v>
      </c>
      <c r="G165" s="127">
        <f t="shared" si="18"/>
        <v>82.926872199884826</v>
      </c>
      <c r="H165" s="127">
        <f t="shared" si="19"/>
        <v>80.921772514078754</v>
      </c>
      <c r="I165" s="126">
        <f t="shared" si="21"/>
        <v>0.68995776293375011</v>
      </c>
      <c r="J165" s="126">
        <f t="shared" si="15"/>
        <v>0.53812181031006889</v>
      </c>
      <c r="K165" s="126">
        <f t="shared" si="14"/>
        <v>0.51703000063997173</v>
      </c>
      <c r="L165" s="126"/>
      <c r="M165" s="126">
        <f t="shared" si="22"/>
        <v>0.71502624649450441</v>
      </c>
      <c r="N165" s="126">
        <f t="shared" si="16"/>
        <v>0.65168688117083706</v>
      </c>
    </row>
    <row r="166" spans="2:14" x14ac:dyDescent="0.25">
      <c r="B166" s="12">
        <v>44536</v>
      </c>
      <c r="C166" s="18">
        <v>50582.625</v>
      </c>
      <c r="D166" s="18">
        <v>263.23998999999998</v>
      </c>
      <c r="E166" s="125">
        <f t="shared" si="20"/>
        <v>-5.6263428633676504E-2</v>
      </c>
      <c r="F166" s="125">
        <f t="shared" si="17"/>
        <v>-9.0721025952668066E-3</v>
      </c>
      <c r="G166" s="127">
        <f t="shared" si="18"/>
        <v>78.261122044052598</v>
      </c>
      <c r="H166" s="127">
        <f t="shared" si="19"/>
        <v>80.187641891640183</v>
      </c>
      <c r="I166" s="126">
        <f t="shared" si="21"/>
        <v>0.64951981163487549</v>
      </c>
      <c r="J166" s="126">
        <f t="shared" si="15"/>
        <v>0.52651306723554347</v>
      </c>
      <c r="K166" s="126">
        <f t="shared" si="14"/>
        <v>0.51197107197160308</v>
      </c>
      <c r="L166" s="126"/>
      <c r="M166" s="126">
        <f t="shared" si="22"/>
        <v>0.69637745481625035</v>
      </c>
      <c r="N166" s="126">
        <f t="shared" si="16"/>
        <v>0.6480452946056996</v>
      </c>
    </row>
    <row r="167" spans="2:14" x14ac:dyDescent="0.25">
      <c r="B167" s="12">
        <v>44537</v>
      </c>
      <c r="C167" s="18">
        <v>50700.085937999997</v>
      </c>
      <c r="D167" s="18">
        <v>286.42001299999998</v>
      </c>
      <c r="E167" s="125">
        <f t="shared" si="20"/>
        <v>2.3221597930118687E-3</v>
      </c>
      <c r="F167" s="125">
        <f t="shared" si="17"/>
        <v>8.8056617081621935E-2</v>
      </c>
      <c r="G167" s="127">
        <f t="shared" si="18"/>
        <v>78.442856875019288</v>
      </c>
      <c r="H167" s="127">
        <f t="shared" si="19"/>
        <v>87.248694368370565</v>
      </c>
      <c r="I167" s="126">
        <f t="shared" si="21"/>
        <v>0.67875196490766765</v>
      </c>
      <c r="J167" s="126">
        <f t="shared" si="15"/>
        <v>0.52130477321220658</v>
      </c>
      <c r="K167" s="126">
        <f t="shared" si="14"/>
        <v>0.5135651443781194</v>
      </c>
      <c r="L167" s="126"/>
      <c r="M167" s="126">
        <f t="shared" si="22"/>
        <v>0.63544181910998032</v>
      </c>
      <c r="N167" s="126">
        <f t="shared" si="16"/>
        <v>0.61138173487097747</v>
      </c>
    </row>
    <row r="168" spans="2:14" x14ac:dyDescent="0.25">
      <c r="B168" s="12">
        <v>44538</v>
      </c>
      <c r="C168" s="18">
        <v>50504.796875</v>
      </c>
      <c r="D168" s="18">
        <v>287.48001099999999</v>
      </c>
      <c r="E168" s="125">
        <f t="shared" si="20"/>
        <v>-3.8518487569983995E-3</v>
      </c>
      <c r="F168" s="125">
        <f t="shared" si="17"/>
        <v>3.7008517278434017E-3</v>
      </c>
      <c r="G168" s="127">
        <f t="shared" si="18"/>
        <v>78.140706854269837</v>
      </c>
      <c r="H168" s="127">
        <f t="shared" si="19"/>
        <v>87.571588849675834</v>
      </c>
      <c r="I168" s="126">
        <f t="shared" si="21"/>
        <v>0.79747754569122353</v>
      </c>
      <c r="J168" s="126">
        <f t="shared" si="15"/>
        <v>0.52080934544005608</v>
      </c>
      <c r="K168" s="126">
        <f t="shared" si="14"/>
        <v>0.51412498975295184</v>
      </c>
      <c r="L168" s="126"/>
      <c r="M168" s="126">
        <f t="shared" si="22"/>
        <v>0.60745765336748425</v>
      </c>
      <c r="N168" s="126">
        <f t="shared" si="16"/>
        <v>0.61346937658013212</v>
      </c>
    </row>
    <row r="169" spans="2:14" x14ac:dyDescent="0.25">
      <c r="B169" s="12">
        <v>44539</v>
      </c>
      <c r="C169" s="18">
        <v>47672.121094000002</v>
      </c>
      <c r="D169" s="18">
        <v>263.91000400000001</v>
      </c>
      <c r="E169" s="125">
        <f t="shared" si="20"/>
        <v>-5.6087262127019422E-2</v>
      </c>
      <c r="F169" s="125">
        <f t="shared" si="17"/>
        <v>-8.1988333442772787E-2</v>
      </c>
      <c r="G169" s="127">
        <f t="shared" si="18"/>
        <v>73.758008546143827</v>
      </c>
      <c r="H169" s="127">
        <f t="shared" si="19"/>
        <v>80.391740222955207</v>
      </c>
      <c r="I169" s="126">
        <f t="shared" si="21"/>
        <v>0.86308412263343337</v>
      </c>
      <c r="J169" s="126">
        <f t="shared" si="15"/>
        <v>0.56117360945862893</v>
      </c>
      <c r="K169" s="126">
        <f t="shared" si="14"/>
        <v>0.53538223431554566</v>
      </c>
      <c r="L169" s="126"/>
      <c r="M169" s="126">
        <f t="shared" si="22"/>
        <v>0.64399891788647956</v>
      </c>
      <c r="N169" s="126">
        <f t="shared" si="16"/>
        <v>0.63587610272341366</v>
      </c>
    </row>
    <row r="170" spans="2:14" x14ac:dyDescent="0.25">
      <c r="B170" s="12">
        <v>44540</v>
      </c>
      <c r="C170" s="18">
        <v>47243.304687999997</v>
      </c>
      <c r="D170" s="18">
        <v>255.759995</v>
      </c>
      <c r="E170" s="125">
        <f t="shared" si="20"/>
        <v>-8.9951190792301183E-3</v>
      </c>
      <c r="F170" s="125">
        <f t="shared" si="17"/>
        <v>-3.0881773621586617E-2</v>
      </c>
      <c r="G170" s="127">
        <f t="shared" si="18"/>
        <v>73.094546476224394</v>
      </c>
      <c r="H170" s="127">
        <f t="shared" si="19"/>
        <v>77.90910070034451</v>
      </c>
      <c r="I170" s="126">
        <f t="shared" si="21"/>
        <v>0.82030246878177837</v>
      </c>
      <c r="J170" s="126">
        <f t="shared" si="15"/>
        <v>0.56310486814600014</v>
      </c>
      <c r="K170" s="126">
        <f t="shared" si="14"/>
        <v>0.55555063850651942</v>
      </c>
      <c r="L170" s="126"/>
      <c r="M170" s="126">
        <f t="shared" si="22"/>
        <v>0.64528598591518371</v>
      </c>
      <c r="N170" s="126">
        <f t="shared" si="16"/>
        <v>0.63374131061662775</v>
      </c>
    </row>
    <row r="171" spans="2:14" x14ac:dyDescent="0.25">
      <c r="B171" s="12">
        <v>44543</v>
      </c>
      <c r="C171" s="18">
        <v>46737.480469000002</v>
      </c>
      <c r="D171" s="18">
        <v>251.36999499999999</v>
      </c>
      <c r="E171" s="125">
        <f t="shared" si="20"/>
        <v>-1.070679162561794E-2</v>
      </c>
      <c r="F171" s="125">
        <f t="shared" si="17"/>
        <v>-1.716452958172765E-2</v>
      </c>
      <c r="G171" s="127">
        <f t="shared" si="18"/>
        <v>72.311938398134416</v>
      </c>
      <c r="H171" s="127">
        <f t="shared" si="19"/>
        <v>76.571827636687644</v>
      </c>
      <c r="I171" s="126">
        <f t="shared" si="21"/>
        <v>0.8033533021165209</v>
      </c>
      <c r="J171" s="126">
        <f t="shared" si="15"/>
        <v>0.56340163713129687</v>
      </c>
      <c r="K171" s="126">
        <f t="shared" si="14"/>
        <v>0.5578793472153134</v>
      </c>
      <c r="L171" s="126"/>
      <c r="M171" s="126">
        <f t="shared" si="22"/>
        <v>0.64054921782778473</v>
      </c>
      <c r="N171" s="126">
        <f t="shared" si="16"/>
        <v>0.6340216128525421</v>
      </c>
    </row>
    <row r="172" spans="2:14" x14ac:dyDescent="0.25">
      <c r="B172" s="12">
        <v>44544</v>
      </c>
      <c r="C172" s="18">
        <v>46612.632812999997</v>
      </c>
      <c r="D172" s="18">
        <v>255.86000100000001</v>
      </c>
      <c r="E172" s="125">
        <f t="shared" si="20"/>
        <v>-2.6712534511315056E-3</v>
      </c>
      <c r="F172" s="125">
        <f t="shared" si="17"/>
        <v>1.786213983096907E-2</v>
      </c>
      <c r="G172" s="127">
        <f t="shared" si="18"/>
        <v>72.118774883130385</v>
      </c>
      <c r="H172" s="127">
        <f t="shared" si="19"/>
        <v>77.939564329047016</v>
      </c>
      <c r="I172" s="126">
        <f t="shared" si="21"/>
        <v>0.81133378995221794</v>
      </c>
      <c r="J172" s="126">
        <f t="shared" si="15"/>
        <v>0.56425193128703999</v>
      </c>
      <c r="K172" s="126">
        <f t="shared" si="14"/>
        <v>0.55802479146529527</v>
      </c>
      <c r="L172" s="126"/>
      <c r="M172" s="126">
        <f t="shared" si="22"/>
        <v>0.64998874792389483</v>
      </c>
      <c r="N172" s="126">
        <f t="shared" si="16"/>
        <v>0.63377372207333016</v>
      </c>
    </row>
    <row r="173" spans="2:14" x14ac:dyDescent="0.25">
      <c r="B173" s="12">
        <v>44545</v>
      </c>
      <c r="C173" s="18">
        <v>48896.722655999998</v>
      </c>
      <c r="D173" s="18">
        <v>258.29998799999998</v>
      </c>
      <c r="E173" s="125">
        <f t="shared" si="20"/>
        <v>4.9001519655911485E-2</v>
      </c>
      <c r="F173" s="125">
        <f t="shared" si="17"/>
        <v>9.5364144081278024E-3</v>
      </c>
      <c r="G173" s="127">
        <f t="shared" si="18"/>
        <v>75.652704448126357</v>
      </c>
      <c r="H173" s="127">
        <f t="shared" si="19"/>
        <v>78.682828313277739</v>
      </c>
      <c r="I173" s="126">
        <f t="shared" si="21"/>
        <v>0.74227016314012473</v>
      </c>
      <c r="J173" s="126">
        <f t="shared" si="15"/>
        <v>0.57133319630104007</v>
      </c>
      <c r="K173" s="126">
        <f t="shared" si="14"/>
        <v>0.55395485228907493</v>
      </c>
      <c r="L173" s="126"/>
      <c r="M173" s="126">
        <f t="shared" si="22"/>
        <v>0.64306395383896808</v>
      </c>
      <c r="N173" s="126">
        <f t="shared" si="16"/>
        <v>0.62561354475387931</v>
      </c>
    </row>
    <row r="174" spans="2:14" x14ac:dyDescent="0.25">
      <c r="B174" s="12">
        <v>44546</v>
      </c>
      <c r="C174" s="18">
        <v>47665.425780999998</v>
      </c>
      <c r="D174" s="18">
        <v>247.16999799999999</v>
      </c>
      <c r="E174" s="125">
        <f t="shared" si="20"/>
        <v>-2.5181582897947252E-2</v>
      </c>
      <c r="F174" s="125">
        <f t="shared" si="17"/>
        <v>-4.3089394181466179E-2</v>
      </c>
      <c r="G174" s="127">
        <f t="shared" si="18"/>
        <v>73.747649599611961</v>
      </c>
      <c r="H174" s="127">
        <f t="shared" si="19"/>
        <v>75.292432908774288</v>
      </c>
      <c r="I174" s="126">
        <f t="shared" si="21"/>
        <v>0.81488121747279207</v>
      </c>
      <c r="J174" s="126">
        <f t="shared" si="15"/>
        <v>0.59975511154845373</v>
      </c>
      <c r="K174" s="126">
        <f t="shared" si="14"/>
        <v>0.56975514534550475</v>
      </c>
      <c r="L174" s="126"/>
      <c r="M174" s="126">
        <f t="shared" si="22"/>
        <v>0.67591708278332807</v>
      </c>
      <c r="N174" s="126">
        <f t="shared" si="16"/>
        <v>0.6424566199110775</v>
      </c>
    </row>
    <row r="175" spans="2:14" x14ac:dyDescent="0.25">
      <c r="B175" s="12">
        <v>44547</v>
      </c>
      <c r="C175" s="18">
        <v>46202.144530999998</v>
      </c>
      <c r="D175" s="18">
        <v>243.35000600000001</v>
      </c>
      <c r="E175" s="125">
        <f t="shared" si="20"/>
        <v>-3.0699007215902796E-2</v>
      </c>
      <c r="F175" s="125">
        <f t="shared" si="17"/>
        <v>-1.5454917793056633E-2</v>
      </c>
      <c r="G175" s="127">
        <f t="shared" si="18"/>
        <v>71.483669972397607</v>
      </c>
      <c r="H175" s="127">
        <f t="shared" si="19"/>
        <v>74.128794547729953</v>
      </c>
      <c r="I175" s="126">
        <f t="shared" si="21"/>
        <v>0.79303111675918803</v>
      </c>
      <c r="J175" s="126">
        <f t="shared" si="15"/>
        <v>0.61861901654419937</v>
      </c>
      <c r="K175" s="126">
        <f t="shared" si="14"/>
        <v>0.54762730230401757</v>
      </c>
      <c r="L175" s="126"/>
      <c r="M175" s="126">
        <f t="shared" si="22"/>
        <v>0.66737542575788944</v>
      </c>
      <c r="N175" s="126">
        <f t="shared" si="16"/>
        <v>0.65015696245789423</v>
      </c>
    </row>
    <row r="176" spans="2:14" x14ac:dyDescent="0.25">
      <c r="B176" s="12">
        <v>44550</v>
      </c>
      <c r="C176" s="18">
        <v>46880.277344000002</v>
      </c>
      <c r="D176" s="18">
        <v>238.050003</v>
      </c>
      <c r="E176" s="125">
        <f t="shared" si="20"/>
        <v>1.4677518108385579E-2</v>
      </c>
      <c r="F176" s="125">
        <f t="shared" si="17"/>
        <v>-2.1779341973798827E-2</v>
      </c>
      <c r="G176" s="127">
        <f t="shared" si="18"/>
        <v>72.532872832871334</v>
      </c>
      <c r="H176" s="127">
        <f t="shared" si="19"/>
        <v>72.514318181169472</v>
      </c>
      <c r="I176" s="126">
        <f t="shared" si="21"/>
        <v>0.73462246654607477</v>
      </c>
      <c r="J176" s="126">
        <f t="shared" si="15"/>
        <v>0.62553190721964302</v>
      </c>
      <c r="K176" s="126">
        <f t="shared" si="14"/>
        <v>0.54354359510198669</v>
      </c>
      <c r="L176" s="126"/>
      <c r="M176" s="126">
        <f t="shared" si="22"/>
        <v>0.62247064144769437</v>
      </c>
      <c r="N176" s="126">
        <f t="shared" si="16"/>
        <v>0.65454204936860083</v>
      </c>
    </row>
    <row r="177" spans="2:14" x14ac:dyDescent="0.25">
      <c r="B177" s="12">
        <v>44551</v>
      </c>
      <c r="C177" s="18">
        <v>48936.613280999998</v>
      </c>
      <c r="D177" s="18">
        <v>247.69000199999999</v>
      </c>
      <c r="E177" s="125">
        <f t="shared" si="20"/>
        <v>4.3863561683113117E-2</v>
      </c>
      <c r="F177" s="125">
        <f t="shared" si="17"/>
        <v>4.0495689470753771E-2</v>
      </c>
      <c r="G177" s="127">
        <f t="shared" si="18"/>
        <v>75.714422974429382</v>
      </c>
      <c r="H177" s="127">
        <f t="shared" si="19"/>
        <v>75.450835492417539</v>
      </c>
      <c r="I177" s="126">
        <f t="shared" si="21"/>
        <v>0.74428228048206224</v>
      </c>
      <c r="J177" s="126">
        <f t="shared" si="15"/>
        <v>0.63391113246572905</v>
      </c>
      <c r="K177" s="126">
        <f t="shared" si="14"/>
        <v>0.54841305128562434</v>
      </c>
      <c r="L177" s="126"/>
      <c r="M177" s="126">
        <f t="shared" si="22"/>
        <v>0.64368613698792332</v>
      </c>
      <c r="N177" s="126">
        <f t="shared" si="16"/>
        <v>0.65783420597784714</v>
      </c>
    </row>
    <row r="178" spans="2:14" x14ac:dyDescent="0.25">
      <c r="B178" s="12">
        <v>44552</v>
      </c>
      <c r="C178" s="18">
        <v>48628.511719000002</v>
      </c>
      <c r="D178" s="18">
        <v>254.550003</v>
      </c>
      <c r="E178" s="125">
        <f t="shared" si="20"/>
        <v>-6.295931437487079E-3</v>
      </c>
      <c r="F178" s="125">
        <f t="shared" si="17"/>
        <v>2.7695914024014723E-2</v>
      </c>
      <c r="G178" s="127">
        <f t="shared" si="18"/>
        <v>75.237730158553475</v>
      </c>
      <c r="H178" s="127">
        <f t="shared" si="19"/>
        <v>77.540515345255614</v>
      </c>
      <c r="I178" s="126">
        <f t="shared" si="21"/>
        <v>0.72341223670815491</v>
      </c>
      <c r="J178" s="126">
        <f t="shared" si="15"/>
        <v>0.63271067084767019</v>
      </c>
      <c r="K178" s="126">
        <f t="shared" si="14"/>
        <v>0.5413513390069542</v>
      </c>
      <c r="L178" s="126"/>
      <c r="M178" s="126">
        <f t="shared" si="22"/>
        <v>0.61889753206034737</v>
      </c>
      <c r="N178" s="126">
        <f t="shared" si="16"/>
        <v>0.65337383060890408</v>
      </c>
    </row>
    <row r="179" spans="2:14" x14ac:dyDescent="0.25">
      <c r="B179" s="12">
        <v>44553</v>
      </c>
      <c r="C179" s="18">
        <v>50784.539062999997</v>
      </c>
      <c r="D179" s="18">
        <v>268.14999399999999</v>
      </c>
      <c r="E179" s="125">
        <f t="shared" si="20"/>
        <v>4.4336691948513751E-2</v>
      </c>
      <c r="F179" s="125">
        <f t="shared" si="17"/>
        <v>5.3427581377793132E-2</v>
      </c>
      <c r="G179" s="127">
        <f t="shared" si="18"/>
        <v>78.573522223498657</v>
      </c>
      <c r="H179" s="127">
        <f t="shared" si="19"/>
        <v>81.683317538940273</v>
      </c>
      <c r="I179" s="126">
        <f t="shared" si="21"/>
        <v>0.779793442489081</v>
      </c>
      <c r="J179" s="126">
        <f t="shared" si="15"/>
        <v>0.64604162714415081</v>
      </c>
      <c r="K179" s="126">
        <f t="shared" si="14"/>
        <v>0.54789211769281387</v>
      </c>
      <c r="L179" s="126"/>
      <c r="M179" s="126">
        <f t="shared" si="22"/>
        <v>0.65539293070464655</v>
      </c>
      <c r="N179" s="126">
        <f t="shared" si="16"/>
        <v>0.66035277043882301</v>
      </c>
    </row>
    <row r="180" spans="2:14" x14ac:dyDescent="0.25">
      <c r="B180" s="12">
        <v>44557</v>
      </c>
      <c r="C180" s="18">
        <v>50640.417969000002</v>
      </c>
      <c r="D180" s="18">
        <v>280.26998900000001</v>
      </c>
      <c r="E180" s="125">
        <f t="shared" si="20"/>
        <v>-2.837893119817525E-3</v>
      </c>
      <c r="F180" s="125">
        <f t="shared" si="17"/>
        <v>4.51985652477771E-2</v>
      </c>
      <c r="G180" s="127">
        <f t="shared" si="18"/>
        <v>78.350538965380764</v>
      </c>
      <c r="H180" s="127">
        <f t="shared" si="19"/>
        <v>85.37528629637896</v>
      </c>
      <c r="I180" s="126">
        <f t="shared" si="21"/>
        <v>0.78646302670145174</v>
      </c>
      <c r="J180" s="126">
        <f t="shared" si="15"/>
        <v>0.64537766755552539</v>
      </c>
      <c r="K180" s="126">
        <f t="shared" si="14"/>
        <v>0.54702892224782884</v>
      </c>
      <c r="L180" s="126"/>
      <c r="M180" s="126">
        <f t="shared" si="22"/>
        <v>0.63604933789144813</v>
      </c>
      <c r="N180" s="126">
        <f t="shared" si="16"/>
        <v>0.65535829298624781</v>
      </c>
    </row>
    <row r="181" spans="2:14" x14ac:dyDescent="0.25">
      <c r="B181" s="12">
        <v>44558</v>
      </c>
      <c r="C181" s="18">
        <v>47588.855469000002</v>
      </c>
      <c r="D181" s="18">
        <v>261.32998700000002</v>
      </c>
      <c r="E181" s="125">
        <f t="shared" si="20"/>
        <v>-6.0259425620618701E-2</v>
      </c>
      <c r="F181" s="125">
        <f t="shared" si="17"/>
        <v>-6.7577702727208533E-2</v>
      </c>
      <c r="G181" s="127">
        <f t="shared" si="18"/>
        <v>73.629180490261021</v>
      </c>
      <c r="H181" s="127">
        <f t="shared" si="19"/>
        <v>79.605820578791935</v>
      </c>
      <c r="I181" s="126">
        <f t="shared" si="21"/>
        <v>0.84096508189536456</v>
      </c>
      <c r="J181" s="126">
        <f t="shared" si="15"/>
        <v>0.67975909063313111</v>
      </c>
      <c r="K181" s="126">
        <f t="shared" si="14"/>
        <v>0.56392188791913145</v>
      </c>
      <c r="L181" s="126"/>
      <c r="M181" s="126">
        <f t="shared" si="22"/>
        <v>0.6682663197890395</v>
      </c>
      <c r="N181" s="126">
        <f t="shared" si="16"/>
        <v>0.67706364751476178</v>
      </c>
    </row>
    <row r="182" spans="2:14" x14ac:dyDescent="0.25">
      <c r="B182" s="12">
        <v>44559</v>
      </c>
      <c r="C182" s="18">
        <v>46444.710937999997</v>
      </c>
      <c r="D182" s="18">
        <v>252.60000600000001</v>
      </c>
      <c r="E182" s="125">
        <f t="shared" si="20"/>
        <v>-2.4042278800869954E-2</v>
      </c>
      <c r="F182" s="125">
        <f t="shared" si="17"/>
        <v>-3.3405967299114492E-2</v>
      </c>
      <c r="G182" s="127">
        <f t="shared" si="18"/>
        <v>71.858967205034588</v>
      </c>
      <c r="H182" s="127">
        <f t="shared" si="19"/>
        <v>76.946511139717643</v>
      </c>
      <c r="I182" s="126">
        <f t="shared" si="21"/>
        <v>0.89958762633556966</v>
      </c>
      <c r="J182" s="126">
        <f t="shared" si="15"/>
        <v>0.74534623161392943</v>
      </c>
      <c r="K182" s="126">
        <f t="shared" si="14"/>
        <v>0.56439601794295846</v>
      </c>
      <c r="L182" s="126"/>
      <c r="M182" s="126">
        <f t="shared" si="22"/>
        <v>0.6358552224245817</v>
      </c>
      <c r="N182" s="126">
        <f t="shared" si="16"/>
        <v>0.70263360165055178</v>
      </c>
    </row>
    <row r="183" spans="2:14" x14ac:dyDescent="0.25">
      <c r="B183" s="12">
        <v>44560</v>
      </c>
      <c r="C183" s="18">
        <v>47178.125</v>
      </c>
      <c r="D183" s="18">
        <v>256.790009</v>
      </c>
      <c r="E183" s="125">
        <f t="shared" si="20"/>
        <v>1.5791121253377005E-2</v>
      </c>
      <c r="F183" s="125">
        <f t="shared" si="17"/>
        <v>1.6587501585411557E-2</v>
      </c>
      <c r="G183" s="127">
        <f t="shared" si="18"/>
        <v>72.993700869311738</v>
      </c>
      <c r="H183" s="127">
        <f t="shared" si="19"/>
        <v>78.2228615152396</v>
      </c>
      <c r="I183" s="126">
        <f t="shared" si="21"/>
        <v>0.90392383262140885</v>
      </c>
      <c r="J183" s="126">
        <f t="shared" si="15"/>
        <v>0.75198012202338804</v>
      </c>
      <c r="K183" s="126">
        <f t="shared" si="14"/>
        <v>0.56188413735625586</v>
      </c>
      <c r="L183" s="126"/>
      <c r="M183" s="126">
        <f t="shared" si="22"/>
        <v>0.64323506500596306</v>
      </c>
      <c r="N183" s="126">
        <f t="shared" si="16"/>
        <v>0.70781871741578584</v>
      </c>
    </row>
    <row r="184" spans="2:14" x14ac:dyDescent="0.25">
      <c r="B184" s="12">
        <v>44561</v>
      </c>
      <c r="C184" s="18">
        <v>46306.445312999997</v>
      </c>
      <c r="D184" s="18">
        <v>252.36999499999999</v>
      </c>
      <c r="E184" s="125">
        <f t="shared" si="20"/>
        <v>-1.8476352907200178E-2</v>
      </c>
      <c r="F184" s="125">
        <f t="shared" si="17"/>
        <v>-1.7212562191233904E-2</v>
      </c>
      <c r="G184" s="127">
        <f t="shared" si="18"/>
        <v>71.645043492047733</v>
      </c>
      <c r="H184" s="127">
        <f t="shared" si="19"/>
        <v>76.876445646632263</v>
      </c>
      <c r="I184" s="126">
        <f t="shared" si="21"/>
        <v>0.94852712616925983</v>
      </c>
      <c r="J184" s="126">
        <f t="shared" si="15"/>
        <v>0.74867663989768962</v>
      </c>
      <c r="K184" s="126">
        <f t="shared" si="14"/>
        <v>0.56107020831933097</v>
      </c>
      <c r="L184" s="126"/>
      <c r="M184" s="126">
        <f t="shared" si="22"/>
        <v>0.70226876780535785</v>
      </c>
      <c r="N184" s="126">
        <f t="shared" si="16"/>
        <v>0.70192255493705491</v>
      </c>
    </row>
    <row r="185" spans="2:14" x14ac:dyDescent="0.25">
      <c r="B185" s="12">
        <v>44564</v>
      </c>
      <c r="C185" s="18">
        <v>46458.117187999997</v>
      </c>
      <c r="D185" s="18">
        <v>251.050003</v>
      </c>
      <c r="E185" s="125">
        <f t="shared" si="20"/>
        <v>3.2753944720826933E-3</v>
      </c>
      <c r="F185" s="125">
        <f t="shared" si="17"/>
        <v>-5.2303840636839238E-3</v>
      </c>
      <c r="G185" s="127">
        <f t="shared" si="18"/>
        <v>71.879709271453706</v>
      </c>
      <c r="H185" s="127">
        <f t="shared" si="19"/>
        <v>76.474352310449447</v>
      </c>
      <c r="I185" s="126">
        <f t="shared" si="21"/>
        <v>0.93708021805520691</v>
      </c>
      <c r="J185" s="126">
        <f t="shared" si="15"/>
        <v>0.76319969039544766</v>
      </c>
      <c r="K185" s="126">
        <f t="shared" ref="K185:K248" si="23">SLOPE($F65:$F185,$E65:$E185)</f>
        <v>0.56030973453727762</v>
      </c>
      <c r="L185" s="126"/>
      <c r="M185" s="126">
        <f t="shared" si="22"/>
        <v>0.70334850838938812</v>
      </c>
      <c r="N185" s="126">
        <f t="shared" si="16"/>
        <v>0.69653455186541113</v>
      </c>
    </row>
    <row r="186" spans="2:14" x14ac:dyDescent="0.25">
      <c r="B186" s="12">
        <v>44565</v>
      </c>
      <c r="C186" s="18">
        <v>45897.574219000002</v>
      </c>
      <c r="D186" s="18">
        <v>250.14999399999999</v>
      </c>
      <c r="E186" s="125">
        <f t="shared" si="20"/>
        <v>-1.206555501876394E-2</v>
      </c>
      <c r="F186" s="125">
        <f t="shared" si="17"/>
        <v>-3.5849790449913321E-3</v>
      </c>
      <c r="G186" s="127">
        <f t="shared" si="18"/>
        <v>71.012440684506231</v>
      </c>
      <c r="H186" s="127">
        <f t="shared" si="19"/>
        <v>76.200193359937202</v>
      </c>
      <c r="I186" s="126">
        <f t="shared" si="21"/>
        <v>0.88307154933909393</v>
      </c>
      <c r="J186" s="126">
        <f t="shared" si="15"/>
        <v>0.77081312854237849</v>
      </c>
      <c r="K186" s="126">
        <f t="shared" si="23"/>
        <v>0.55999196179088961</v>
      </c>
      <c r="L186" s="126"/>
      <c r="M186" s="126">
        <f t="shared" si="22"/>
        <v>0.67035966871282238</v>
      </c>
      <c r="N186" s="126">
        <f t="shared" si="16"/>
        <v>0.70087069467265994</v>
      </c>
    </row>
    <row r="187" spans="2:14" x14ac:dyDescent="0.25">
      <c r="B187" s="12">
        <v>44566</v>
      </c>
      <c r="C187" s="18">
        <v>43569.003905999998</v>
      </c>
      <c r="D187" s="18">
        <v>234.229996</v>
      </c>
      <c r="E187" s="125">
        <f t="shared" si="20"/>
        <v>-5.0734060625715061E-2</v>
      </c>
      <c r="F187" s="125">
        <f t="shared" si="17"/>
        <v>-6.3641808442338021E-2</v>
      </c>
      <c r="G187" s="127">
        <f t="shared" si="18"/>
        <v>67.409691213638496</v>
      </c>
      <c r="H187" s="127">
        <f t="shared" si="19"/>
        <v>71.350675250854962</v>
      </c>
      <c r="I187" s="126">
        <f t="shared" si="21"/>
        <v>1.0390470447364937</v>
      </c>
      <c r="J187" s="126">
        <f t="shared" si="15"/>
        <v>0.78821455398967188</v>
      </c>
      <c r="K187" s="126">
        <f t="shared" si="23"/>
        <v>0.56861679784863561</v>
      </c>
      <c r="L187" s="126"/>
      <c r="M187" s="126">
        <f t="shared" si="22"/>
        <v>0.73774533116793695</v>
      </c>
      <c r="N187" s="126">
        <f t="shared" si="16"/>
        <v>0.71263681117748734</v>
      </c>
    </row>
    <row r="188" spans="2:14" x14ac:dyDescent="0.25">
      <c r="B188" s="12">
        <v>44567</v>
      </c>
      <c r="C188" s="18">
        <v>43160.929687999997</v>
      </c>
      <c r="D188" s="18">
        <v>234</v>
      </c>
      <c r="E188" s="125">
        <f t="shared" si="20"/>
        <v>-9.366158998732721E-3</v>
      </c>
      <c r="F188" s="125">
        <f t="shared" si="17"/>
        <v>-9.8192376692862737E-4</v>
      </c>
      <c r="G188" s="127">
        <f t="shared" si="18"/>
        <v>66.778321327676082</v>
      </c>
      <c r="H188" s="127">
        <f t="shared" si="19"/>
        <v>71.280614327039743</v>
      </c>
      <c r="I188" s="126">
        <f t="shared" si="21"/>
        <v>0.99415778726727699</v>
      </c>
      <c r="J188" s="126">
        <f t="shared" si="15"/>
        <v>0.80617240359987186</v>
      </c>
      <c r="K188" s="126">
        <f t="shared" si="23"/>
        <v>0.56894964339927689</v>
      </c>
      <c r="L188" s="126"/>
      <c r="M188" s="126">
        <f t="shared" si="22"/>
        <v>0.81311176288742115</v>
      </c>
      <c r="N188" s="126">
        <f t="shared" si="16"/>
        <v>0.71142575544275299</v>
      </c>
    </row>
    <row r="189" spans="2:14" x14ac:dyDescent="0.25">
      <c r="B189" s="12">
        <v>44568</v>
      </c>
      <c r="C189" s="18">
        <v>41557.902344000002</v>
      </c>
      <c r="D189" s="18">
        <v>232.33000200000001</v>
      </c>
      <c r="E189" s="125">
        <f t="shared" si="20"/>
        <v>-3.7140704697231852E-2</v>
      </c>
      <c r="F189" s="125">
        <f t="shared" si="17"/>
        <v>-7.1367435897435882E-3</v>
      </c>
      <c r="G189" s="127">
        <f t="shared" si="18"/>
        <v>64.298127415068009</v>
      </c>
      <c r="H189" s="127">
        <f t="shared" si="19"/>
        <v>70.771902859668259</v>
      </c>
      <c r="I189" s="126">
        <f t="shared" si="21"/>
        <v>0.94427986895790639</v>
      </c>
      <c r="J189" s="126">
        <f t="shared" ref="J189:J252" si="24">SLOPE($F129:$F189,$E129:$E189)</f>
        <v>0.7945542328520071</v>
      </c>
      <c r="K189" s="126">
        <f t="shared" si="23"/>
        <v>0.56504413868203507</v>
      </c>
      <c r="L189" s="126"/>
      <c r="M189" s="126">
        <f t="shared" si="22"/>
        <v>0.79232939749689368</v>
      </c>
      <c r="N189" s="126">
        <f t="shared" ref="N189:N252" si="25">CORREL(E129:E189,F129:F189)</f>
        <v>0.7067975410234395</v>
      </c>
    </row>
    <row r="190" spans="2:14" x14ac:dyDescent="0.25">
      <c r="B190" s="12">
        <v>44571</v>
      </c>
      <c r="C190" s="18">
        <v>41821.261719000002</v>
      </c>
      <c r="D190" s="18">
        <v>225.009995</v>
      </c>
      <c r="E190" s="125">
        <f t="shared" si="20"/>
        <v>6.33716718471522E-3</v>
      </c>
      <c r="F190" s="125">
        <f t="shared" si="17"/>
        <v>-3.1506938135351104E-2</v>
      </c>
      <c r="G190" s="127">
        <f t="shared" si="18"/>
        <v>64.705595398161421</v>
      </c>
      <c r="H190" s="127">
        <f t="shared" si="19"/>
        <v>68.542096894547612</v>
      </c>
      <c r="I190" s="126">
        <f t="shared" si="21"/>
        <v>0.83362433459676144</v>
      </c>
      <c r="J190" s="126">
        <f t="shared" si="24"/>
        <v>0.80131421736143893</v>
      </c>
      <c r="K190" s="126">
        <f t="shared" si="23"/>
        <v>0.57175531760280918</v>
      </c>
      <c r="L190" s="126"/>
      <c r="M190" s="126">
        <f t="shared" si="22"/>
        <v>0.72739933858932249</v>
      </c>
      <c r="N190" s="126">
        <f t="shared" si="25"/>
        <v>0.70628421072245906</v>
      </c>
    </row>
    <row r="191" spans="2:14" x14ac:dyDescent="0.25">
      <c r="B191" s="12">
        <v>44572</v>
      </c>
      <c r="C191" s="18">
        <v>42735.855469000002</v>
      </c>
      <c r="D191" s="18">
        <v>237.229996</v>
      </c>
      <c r="E191" s="125">
        <f t="shared" si="20"/>
        <v>2.1869109453110713E-2</v>
      </c>
      <c r="F191" s="125">
        <f t="shared" si="17"/>
        <v>5.4308703042280415E-2</v>
      </c>
      <c r="G191" s="127">
        <f t="shared" si="18"/>
        <v>66.120649146152516</v>
      </c>
      <c r="H191" s="127">
        <f t="shared" si="19"/>
        <v>72.264529280688805</v>
      </c>
      <c r="I191" s="126">
        <f t="shared" si="21"/>
        <v>0.8857130720410572</v>
      </c>
      <c r="J191" s="126">
        <f t="shared" si="24"/>
        <v>0.81105631391616784</v>
      </c>
      <c r="K191" s="126">
        <f t="shared" si="23"/>
        <v>0.58229803631536681</v>
      </c>
      <c r="L191" s="126"/>
      <c r="M191" s="126">
        <f t="shared" si="22"/>
        <v>0.74231442758055377</v>
      </c>
      <c r="N191" s="126">
        <f t="shared" si="25"/>
        <v>0.71780587367635651</v>
      </c>
    </row>
    <row r="192" spans="2:14" x14ac:dyDescent="0.25">
      <c r="B192" s="12">
        <v>44573</v>
      </c>
      <c r="C192" s="18">
        <v>43949.101562999997</v>
      </c>
      <c r="D192" s="18">
        <v>234.699997</v>
      </c>
      <c r="E192" s="125">
        <f t="shared" si="20"/>
        <v>2.8389418690356383E-2</v>
      </c>
      <c r="F192" s="125">
        <f t="shared" si="17"/>
        <v>-1.0664751686797702E-2</v>
      </c>
      <c r="G192" s="127">
        <f t="shared" si="18"/>
        <v>67.997775938840789</v>
      </c>
      <c r="H192" s="127">
        <f t="shared" si="19"/>
        <v>71.493846020146933</v>
      </c>
      <c r="I192" s="126">
        <f t="shared" si="21"/>
        <v>0.82009447523947188</v>
      </c>
      <c r="J192" s="126">
        <f t="shared" si="24"/>
        <v>0.77565683660605489</v>
      </c>
      <c r="K192" s="126">
        <f t="shared" si="23"/>
        <v>0.57925777705390646</v>
      </c>
      <c r="L192" s="126"/>
      <c r="M192" s="126">
        <f t="shared" si="22"/>
        <v>0.70809524631647813</v>
      </c>
      <c r="N192" s="126">
        <f t="shared" si="25"/>
        <v>0.68582172740916503</v>
      </c>
    </row>
    <row r="193" spans="2:14" x14ac:dyDescent="0.25">
      <c r="B193" s="12">
        <v>44574</v>
      </c>
      <c r="C193" s="18">
        <v>42591.570312999997</v>
      </c>
      <c r="D193" s="18">
        <v>228.229996</v>
      </c>
      <c r="E193" s="125">
        <f t="shared" si="20"/>
        <v>-3.0888714483821911E-2</v>
      </c>
      <c r="F193" s="125">
        <f t="shared" si="17"/>
        <v>-2.7567111558165047E-2</v>
      </c>
      <c r="G193" s="127">
        <f t="shared" si="18"/>
        <v>65.897412052331035</v>
      </c>
      <c r="H193" s="127">
        <f t="shared" si="19"/>
        <v>69.522967191187263</v>
      </c>
      <c r="I193" s="126">
        <f t="shared" si="21"/>
        <v>0.82110681045937972</v>
      </c>
      <c r="J193" s="126">
        <f t="shared" si="24"/>
        <v>0.77074967855073473</v>
      </c>
      <c r="K193" s="126">
        <f t="shared" si="23"/>
        <v>0.58585631299647978</v>
      </c>
      <c r="L193" s="126"/>
      <c r="M193" s="126">
        <f t="shared" si="22"/>
        <v>0.72222083715854868</v>
      </c>
      <c r="N193" s="126">
        <f t="shared" si="25"/>
        <v>0.69048358860400372</v>
      </c>
    </row>
    <row r="194" spans="2:14" x14ac:dyDescent="0.25">
      <c r="B194" s="12">
        <v>44575</v>
      </c>
      <c r="C194" s="18">
        <v>43099.699219000002</v>
      </c>
      <c r="D194" s="18">
        <v>230.029999</v>
      </c>
      <c r="E194" s="125">
        <f t="shared" si="20"/>
        <v>1.1930269352969036E-2</v>
      </c>
      <c r="F194" s="125">
        <f t="shared" si="17"/>
        <v>7.8867941617981607E-3</v>
      </c>
      <c r="G194" s="127">
        <f t="shared" si="18"/>
        <v>66.683585927778935</v>
      </c>
      <c r="H194" s="127">
        <f t="shared" si="19"/>
        <v>70.071280522941606</v>
      </c>
      <c r="I194" s="126">
        <f t="shared" si="21"/>
        <v>0.91691735137570662</v>
      </c>
      <c r="J194" s="126">
        <f t="shared" si="24"/>
        <v>0.76220377511443194</v>
      </c>
      <c r="K194" s="126">
        <f t="shared" si="23"/>
        <v>0.56982404999809289</v>
      </c>
      <c r="L194" s="126"/>
      <c r="M194" s="126">
        <f t="shared" si="22"/>
        <v>0.7500813815692795</v>
      </c>
      <c r="N194" s="126">
        <f t="shared" si="25"/>
        <v>0.68343393536502262</v>
      </c>
    </row>
    <row r="195" spans="2:14" x14ac:dyDescent="0.25">
      <c r="B195" s="12">
        <v>44579</v>
      </c>
      <c r="C195" s="18">
        <v>42375.632812999997</v>
      </c>
      <c r="D195" s="18">
        <v>222</v>
      </c>
      <c r="E195" s="125">
        <f t="shared" si="20"/>
        <v>-1.6799801834366579E-2</v>
      </c>
      <c r="F195" s="125">
        <f t="shared" si="17"/>
        <v>-3.4908486001428041E-2</v>
      </c>
      <c r="G195" s="127">
        <f t="shared" si="18"/>
        <v>65.563314898587294</v>
      </c>
      <c r="H195" s="127">
        <f t="shared" si="19"/>
        <v>67.625198207704358</v>
      </c>
      <c r="I195" s="126">
        <f t="shared" si="21"/>
        <v>0.90612226611034019</v>
      </c>
      <c r="J195" s="126">
        <f t="shared" si="24"/>
        <v>0.7613543300853276</v>
      </c>
      <c r="K195" s="126">
        <f t="shared" si="23"/>
        <v>0.59433507383866691</v>
      </c>
      <c r="L195" s="126"/>
      <c r="M195" s="126">
        <f t="shared" si="22"/>
        <v>0.74386562280029522</v>
      </c>
      <c r="N195" s="126">
        <f t="shared" si="25"/>
        <v>0.67871218599955008</v>
      </c>
    </row>
    <row r="196" spans="2:14" x14ac:dyDescent="0.25">
      <c r="B196" s="12">
        <v>44580</v>
      </c>
      <c r="C196" s="18">
        <v>41744.328125</v>
      </c>
      <c r="D196" s="18">
        <v>219.5</v>
      </c>
      <c r="E196" s="125">
        <f t="shared" si="20"/>
        <v>-1.489782325578215E-2</v>
      </c>
      <c r="F196" s="125">
        <f t="shared" ref="F196:F259" si="26">D196/D195-1</f>
        <v>-1.1261261261261257E-2</v>
      </c>
      <c r="G196" s="127">
        <f t="shared" ref="G196:G259" si="27">G195+(G195*E196)</f>
        <v>64.586564221164949</v>
      </c>
      <c r="H196" s="127">
        <f t="shared" ref="H196:H259" si="28">H195+(H195*F196)</f>
        <v>66.863653182842825</v>
      </c>
      <c r="I196" s="126">
        <f t="shared" si="21"/>
        <v>0.92516900798518387</v>
      </c>
      <c r="J196" s="126">
        <f t="shared" si="24"/>
        <v>0.75889876927073785</v>
      </c>
      <c r="K196" s="126">
        <f t="shared" si="23"/>
        <v>0.59293087768699571</v>
      </c>
      <c r="L196" s="126"/>
      <c r="M196" s="126">
        <f t="shared" si="22"/>
        <v>0.74725199215596749</v>
      </c>
      <c r="N196" s="126">
        <f t="shared" si="25"/>
        <v>0.67066469847394372</v>
      </c>
    </row>
    <row r="197" spans="2:14" x14ac:dyDescent="0.25">
      <c r="B197" s="12">
        <v>44581</v>
      </c>
      <c r="C197" s="18">
        <v>40680.417969000002</v>
      </c>
      <c r="D197" s="18">
        <v>221.61999499999999</v>
      </c>
      <c r="E197" s="125">
        <f t="shared" si="20"/>
        <v>-2.5486340391303153E-2</v>
      </c>
      <c r="F197" s="125">
        <f t="shared" si="26"/>
        <v>9.6582915717540185E-3</v>
      </c>
      <c r="G197" s="127">
        <f t="shared" si="27"/>
        <v>62.940489060719578</v>
      </c>
      <c r="H197" s="127">
        <f t="shared" si="28"/>
        <v>67.509441840835365</v>
      </c>
      <c r="I197" s="126">
        <f t="shared" si="21"/>
        <v>0.93151094005432455</v>
      </c>
      <c r="J197" s="126">
        <f t="shared" si="24"/>
        <v>0.75627459999370383</v>
      </c>
      <c r="K197" s="126">
        <f t="shared" si="23"/>
        <v>0.58909582559113682</v>
      </c>
      <c r="L197" s="126"/>
      <c r="M197" s="126">
        <f t="shared" si="22"/>
        <v>0.75483928612626849</v>
      </c>
      <c r="N197" s="126">
        <f t="shared" si="25"/>
        <v>0.66797872173478823</v>
      </c>
    </row>
    <row r="198" spans="2:14" x14ac:dyDescent="0.25">
      <c r="B198" s="12">
        <v>44582</v>
      </c>
      <c r="C198" s="18">
        <v>36457.316405999998</v>
      </c>
      <c r="D198" s="18">
        <v>191.970001</v>
      </c>
      <c r="E198" s="125">
        <f t="shared" ref="E198:E261" si="29">C198/C197-1</f>
        <v>-0.10381165616877797</v>
      </c>
      <c r="F198" s="125">
        <f t="shared" si="26"/>
        <v>-0.13378754024428163</v>
      </c>
      <c r="G198" s="127">
        <f t="shared" si="27"/>
        <v>56.406532651253428</v>
      </c>
      <c r="H198" s="127">
        <f t="shared" si="28"/>
        <v>58.477519673685613</v>
      </c>
      <c r="I198" s="126">
        <f t="shared" si="21"/>
        <v>1.1088848709219905</v>
      </c>
      <c r="J198" s="126">
        <f t="shared" si="24"/>
        <v>0.79483867462560098</v>
      </c>
      <c r="K198" s="126">
        <f t="shared" si="23"/>
        <v>0.63766193888519729</v>
      </c>
      <c r="L198" s="126"/>
      <c r="M198" s="126">
        <f t="shared" si="22"/>
        <v>0.83956896340380105</v>
      </c>
      <c r="N198" s="126">
        <f t="shared" si="25"/>
        <v>0.70482342091674444</v>
      </c>
    </row>
    <row r="199" spans="2:14" x14ac:dyDescent="0.25">
      <c r="B199" s="12">
        <v>44585</v>
      </c>
      <c r="C199" s="18">
        <v>36654.328125</v>
      </c>
      <c r="D199" s="18">
        <v>191.479996</v>
      </c>
      <c r="E199" s="125">
        <f t="shared" si="29"/>
        <v>5.4039007371255998E-3</v>
      </c>
      <c r="F199" s="125">
        <f t="shared" si="26"/>
        <v>-2.5525081911105252E-3</v>
      </c>
      <c r="G199" s="127">
        <f t="shared" si="27"/>
        <v>56.711347954626234</v>
      </c>
      <c r="H199" s="127">
        <f t="shared" si="28"/>
        <v>58.328255325722701</v>
      </c>
      <c r="I199" s="126">
        <f t="shared" si="21"/>
        <v>1.0894281504137113</v>
      </c>
      <c r="J199" s="126">
        <f t="shared" si="24"/>
        <v>0.80173173312665813</v>
      </c>
      <c r="K199" s="126">
        <f t="shared" si="23"/>
        <v>0.6539505094749436</v>
      </c>
      <c r="L199" s="126"/>
      <c r="M199" s="126">
        <f t="shared" si="22"/>
        <v>0.8472550940651784</v>
      </c>
      <c r="N199" s="126">
        <f t="shared" si="25"/>
        <v>0.70635629850733983</v>
      </c>
    </row>
    <row r="200" spans="2:14" x14ac:dyDescent="0.25">
      <c r="B200" s="12">
        <v>44586</v>
      </c>
      <c r="C200" s="18">
        <v>36954.003905999998</v>
      </c>
      <c r="D200" s="18">
        <v>185.63000500000001</v>
      </c>
      <c r="E200" s="125">
        <f t="shared" si="29"/>
        <v>8.1757270240510049E-3</v>
      </c>
      <c r="F200" s="125">
        <f t="shared" si="26"/>
        <v>-3.0551447264496434E-2</v>
      </c>
      <c r="G200" s="127">
        <f t="shared" si="27"/>
        <v>57.175004454669228</v>
      </c>
      <c r="H200" s="127">
        <f t="shared" si="28"/>
        <v>56.546242709108803</v>
      </c>
      <c r="I200" s="126">
        <f t="shared" si="21"/>
        <v>1.0290353067271507</v>
      </c>
      <c r="J200" s="126">
        <f t="shared" si="24"/>
        <v>0.7949577420053846</v>
      </c>
      <c r="K200" s="126">
        <f t="shared" si="23"/>
        <v>0.65194530593306133</v>
      </c>
      <c r="L200" s="126"/>
      <c r="M200" s="126">
        <f t="shared" si="22"/>
        <v>0.79513066162364332</v>
      </c>
      <c r="N200" s="126">
        <f t="shared" si="25"/>
        <v>0.69785511961497326</v>
      </c>
    </row>
    <row r="201" spans="2:14" x14ac:dyDescent="0.25">
      <c r="B201" s="12">
        <v>44587</v>
      </c>
      <c r="C201" s="18">
        <v>36852.121094000002</v>
      </c>
      <c r="D201" s="18">
        <v>178.63999899999999</v>
      </c>
      <c r="E201" s="125">
        <f t="shared" si="29"/>
        <v>-2.7570168650508098E-3</v>
      </c>
      <c r="F201" s="125">
        <f t="shared" si="26"/>
        <v>-3.7655582673717158E-2</v>
      </c>
      <c r="G201" s="127">
        <f t="shared" si="27"/>
        <v>57.017372003128351</v>
      </c>
      <c r="H201" s="127">
        <f t="shared" si="28"/>
        <v>54.416960991887883</v>
      </c>
      <c r="I201" s="126">
        <f t="shared" si="21"/>
        <v>0.97778599329433602</v>
      </c>
      <c r="J201" s="126">
        <f t="shared" si="24"/>
        <v>0.79454784863487349</v>
      </c>
      <c r="K201" s="126">
        <f t="shared" si="23"/>
        <v>0.64420320677169041</v>
      </c>
      <c r="L201" s="126"/>
      <c r="M201" s="126">
        <f t="shared" si="22"/>
        <v>0.80368580988530869</v>
      </c>
      <c r="N201" s="126">
        <f t="shared" si="25"/>
        <v>0.68882475173031654</v>
      </c>
    </row>
    <row r="202" spans="2:14" x14ac:dyDescent="0.25">
      <c r="B202" s="12">
        <v>44588</v>
      </c>
      <c r="C202" s="18">
        <v>37138.234375</v>
      </c>
      <c r="D202" s="18">
        <v>170.199997</v>
      </c>
      <c r="E202" s="125">
        <f t="shared" si="29"/>
        <v>7.7638212538757578E-3</v>
      </c>
      <c r="F202" s="125">
        <f t="shared" si="26"/>
        <v>-4.7245869050861256E-2</v>
      </c>
      <c r="G202" s="127">
        <f t="shared" si="27"/>
        <v>57.460044687726381</v>
      </c>
      <c r="H202" s="127">
        <f t="shared" si="28"/>
        <v>51.845984378719322</v>
      </c>
      <c r="I202" s="126">
        <f t="shared" si="21"/>
        <v>0.91717991661272424</v>
      </c>
      <c r="J202" s="126">
        <f t="shared" si="24"/>
        <v>0.79175442657744344</v>
      </c>
      <c r="K202" s="126">
        <f t="shared" si="23"/>
        <v>0.63736355616229501</v>
      </c>
      <c r="L202" s="126"/>
      <c r="M202" s="126">
        <f t="shared" si="22"/>
        <v>0.73723450964653414</v>
      </c>
      <c r="N202" s="126">
        <f t="shared" si="25"/>
        <v>0.67692201549251241</v>
      </c>
    </row>
    <row r="203" spans="2:14" x14ac:dyDescent="0.25">
      <c r="B203" s="12">
        <v>44589</v>
      </c>
      <c r="C203" s="18">
        <v>37784.332030999998</v>
      </c>
      <c r="D203" s="18">
        <v>177.58000200000001</v>
      </c>
      <c r="E203" s="125">
        <f t="shared" si="29"/>
        <v>1.739710212058232E-2</v>
      </c>
      <c r="F203" s="125">
        <f t="shared" si="26"/>
        <v>4.336078219789874E-2</v>
      </c>
      <c r="G203" s="127">
        <f t="shared" si="27"/>
        <v>58.459682953011978</v>
      </c>
      <c r="H203" s="127">
        <f t="shared" si="28"/>
        <v>54.094066815200634</v>
      </c>
      <c r="I203" s="126">
        <f t="shared" si="21"/>
        <v>0.97038555293377204</v>
      </c>
      <c r="J203" s="126">
        <f t="shared" si="24"/>
        <v>0.81320125933922949</v>
      </c>
      <c r="K203" s="126">
        <f t="shared" si="23"/>
        <v>0.64543987097237554</v>
      </c>
      <c r="L203" s="126"/>
      <c r="M203" s="126">
        <f t="shared" si="22"/>
        <v>0.74573571140519646</v>
      </c>
      <c r="N203" s="126">
        <f t="shared" si="25"/>
        <v>0.69507098042181459</v>
      </c>
    </row>
    <row r="204" spans="2:14" x14ac:dyDescent="0.25">
      <c r="B204" s="12">
        <v>44592</v>
      </c>
      <c r="C204" s="18">
        <v>38483.125</v>
      </c>
      <c r="D204" s="18">
        <v>190.14999399999999</v>
      </c>
      <c r="E204" s="125">
        <f t="shared" si="29"/>
        <v>1.8494252284959822E-2</v>
      </c>
      <c r="F204" s="125">
        <f t="shared" si="26"/>
        <v>7.0784952463284645E-2</v>
      </c>
      <c r="G204" s="127">
        <f t="shared" si="27"/>
        <v>59.540851078043744</v>
      </c>
      <c r="H204" s="127">
        <f t="shared" si="28"/>
        <v>57.923112763260356</v>
      </c>
      <c r="I204" s="126">
        <f t="shared" si="21"/>
        <v>1.0513464993265234</v>
      </c>
      <c r="J204" s="126">
        <f t="shared" si="24"/>
        <v>0.84218965289635128</v>
      </c>
      <c r="K204" s="126">
        <f t="shared" si="23"/>
        <v>0.63531385480676339</v>
      </c>
      <c r="L204" s="126"/>
      <c r="M204" s="126">
        <f t="shared" si="22"/>
        <v>0.73747453334269841</v>
      </c>
      <c r="N204" s="126">
        <f t="shared" si="25"/>
        <v>0.69284703746107268</v>
      </c>
    </row>
    <row r="205" spans="2:14" x14ac:dyDescent="0.25">
      <c r="B205" s="12">
        <v>44593</v>
      </c>
      <c r="C205" s="18">
        <v>38743.273437999997</v>
      </c>
      <c r="D205" s="18">
        <v>197.729996</v>
      </c>
      <c r="E205" s="125">
        <f t="shared" si="29"/>
        <v>6.7600653013495382E-3</v>
      </c>
      <c r="F205" s="125">
        <f t="shared" si="26"/>
        <v>3.9863277618615189E-2</v>
      </c>
      <c r="G205" s="127">
        <f t="shared" si="27"/>
        <v>59.943351119429245</v>
      </c>
      <c r="H205" s="127">
        <f t="shared" si="28"/>
        <v>60.232117887876555</v>
      </c>
      <c r="I205" s="126">
        <f t="shared" si="21"/>
        <v>1.0844876798819429</v>
      </c>
      <c r="J205" s="126">
        <f t="shared" si="24"/>
        <v>0.84824552338585313</v>
      </c>
      <c r="K205" s="126">
        <f t="shared" si="23"/>
        <v>0.63449177030628057</v>
      </c>
      <c r="L205" s="126"/>
      <c r="M205" s="126">
        <f t="shared" si="22"/>
        <v>0.73724060328289875</v>
      </c>
      <c r="N205" s="126">
        <f t="shared" si="25"/>
        <v>0.69440177639192346</v>
      </c>
    </row>
    <row r="206" spans="2:14" x14ac:dyDescent="0.25">
      <c r="B206" s="12">
        <v>44594</v>
      </c>
      <c r="C206" s="18">
        <v>36952.984375</v>
      </c>
      <c r="D206" s="18">
        <v>187.36999499999999</v>
      </c>
      <c r="E206" s="125">
        <f t="shared" si="29"/>
        <v>-4.6209029442619398E-2</v>
      </c>
      <c r="F206" s="125">
        <f t="shared" si="26"/>
        <v>-5.2394685730939972E-2</v>
      </c>
      <c r="G206" s="127">
        <f t="shared" si="27"/>
        <v>57.173427042662269</v>
      </c>
      <c r="H206" s="127">
        <f t="shared" si="28"/>
        <v>57.076275000232336</v>
      </c>
      <c r="I206" s="126">
        <f t="shared" si="21"/>
        <v>1.0900490550578925</v>
      </c>
      <c r="J206" s="126">
        <f t="shared" si="24"/>
        <v>0.8597541974646854</v>
      </c>
      <c r="K206" s="126">
        <f t="shared" si="23"/>
        <v>0.63992117684206684</v>
      </c>
      <c r="L206" s="126"/>
      <c r="M206" s="126">
        <f t="shared" si="22"/>
        <v>0.75022801178682497</v>
      </c>
      <c r="N206" s="126">
        <f t="shared" si="25"/>
        <v>0.70376969599106209</v>
      </c>
    </row>
    <row r="207" spans="2:14" x14ac:dyDescent="0.25">
      <c r="B207" s="12">
        <v>44595</v>
      </c>
      <c r="C207" s="18">
        <v>37154.601562999997</v>
      </c>
      <c r="D207" s="18">
        <v>181.30999800000001</v>
      </c>
      <c r="E207" s="125">
        <f t="shared" si="29"/>
        <v>5.4560461464756571E-3</v>
      </c>
      <c r="F207" s="125">
        <f t="shared" si="26"/>
        <v>-3.2342408932657496E-2</v>
      </c>
      <c r="G207" s="127">
        <f t="shared" si="27"/>
        <v>57.48536789895919</v>
      </c>
      <c r="H207" s="127">
        <f t="shared" si="28"/>
        <v>55.230290773822006</v>
      </c>
      <c r="I207" s="126">
        <f t="shared" si="21"/>
        <v>1.0632593422398635</v>
      </c>
      <c r="J207" s="126">
        <f t="shared" si="24"/>
        <v>0.85377772099078197</v>
      </c>
      <c r="K207" s="126">
        <f t="shared" si="23"/>
        <v>0.62997184594145494</v>
      </c>
      <c r="L207" s="126"/>
      <c r="M207" s="126">
        <f t="shared" si="22"/>
        <v>0.73389494355870977</v>
      </c>
      <c r="N207" s="126">
        <f t="shared" si="25"/>
        <v>0.69841671977755393</v>
      </c>
    </row>
    <row r="208" spans="2:14" x14ac:dyDescent="0.25">
      <c r="B208" s="12">
        <v>44596</v>
      </c>
      <c r="C208" s="18">
        <v>41500.875</v>
      </c>
      <c r="D208" s="18">
        <v>194.44000199999999</v>
      </c>
      <c r="E208" s="125">
        <f t="shared" si="29"/>
        <v>0.11697806608504169</v>
      </c>
      <c r="F208" s="125">
        <f t="shared" si="26"/>
        <v>7.2417429512077858E-2</v>
      </c>
      <c r="G208" s="127">
        <f t="shared" si="27"/>
        <v>64.20989506396657</v>
      </c>
      <c r="H208" s="127">
        <f t="shared" si="28"/>
        <v>59.229926462866828</v>
      </c>
      <c r="I208" s="126">
        <f t="shared" si="21"/>
        <v>0.87995672794105728</v>
      </c>
      <c r="J208" s="126">
        <f t="shared" si="24"/>
        <v>0.86916845498715334</v>
      </c>
      <c r="K208" s="126">
        <f t="shared" si="23"/>
        <v>0.64190865379912654</v>
      </c>
      <c r="L208" s="126"/>
      <c r="M208" s="126">
        <f t="shared" si="22"/>
        <v>0.74650848968290173</v>
      </c>
      <c r="N208" s="126">
        <f t="shared" si="25"/>
        <v>0.71420235434920576</v>
      </c>
    </row>
    <row r="209" spans="2:14" x14ac:dyDescent="0.25">
      <c r="B209" s="12">
        <v>44599</v>
      </c>
      <c r="C209" s="18">
        <v>43840.285155999998</v>
      </c>
      <c r="D209" s="18">
        <v>205.740005</v>
      </c>
      <c r="E209" s="125">
        <f t="shared" si="29"/>
        <v>5.6370140533181567E-2</v>
      </c>
      <c r="F209" s="125">
        <f t="shared" si="26"/>
        <v>5.8115628902328353E-2</v>
      </c>
      <c r="G209" s="127">
        <f t="shared" si="27"/>
        <v>67.829415872343205</v>
      </c>
      <c r="H209" s="127">
        <f t="shared" si="28"/>
        <v>62.672110889094995</v>
      </c>
      <c r="I209" s="126">
        <f t="shared" si="21"/>
        <v>0.90708293170842402</v>
      </c>
      <c r="J209" s="126">
        <f t="shared" si="24"/>
        <v>0.87929900013075213</v>
      </c>
      <c r="K209" s="126">
        <f t="shared" si="23"/>
        <v>0.65092235933907761</v>
      </c>
      <c r="L209" s="126"/>
      <c r="M209" s="126">
        <f t="shared" si="22"/>
        <v>0.77081503834156007</v>
      </c>
      <c r="N209" s="126">
        <f t="shared" si="25"/>
        <v>0.72835289359216271</v>
      </c>
    </row>
    <row r="210" spans="2:14" x14ac:dyDescent="0.25">
      <c r="B210" s="12">
        <v>44600</v>
      </c>
      <c r="C210" s="18">
        <v>44118.445312999997</v>
      </c>
      <c r="D210" s="18">
        <v>208.729996</v>
      </c>
      <c r="E210" s="125">
        <f t="shared" si="29"/>
        <v>6.3448528222433964E-3</v>
      </c>
      <c r="F210" s="125">
        <f t="shared" si="26"/>
        <v>1.4532861511304063E-2</v>
      </c>
      <c r="G210" s="127">
        <f t="shared" si="27"/>
        <v>68.259783533071968</v>
      </c>
      <c r="H210" s="127">
        <f t="shared" si="28"/>
        <v>63.582915997267307</v>
      </c>
      <c r="I210" s="126">
        <f t="shared" si="21"/>
        <v>0.94777494794911832</v>
      </c>
      <c r="J210" s="126">
        <f t="shared" si="24"/>
        <v>0.86486684750937493</v>
      </c>
      <c r="K210" s="126">
        <f t="shared" si="23"/>
        <v>0.65071457476864802</v>
      </c>
      <c r="L210" s="126"/>
      <c r="M210" s="126">
        <f t="shared" si="22"/>
        <v>0.7846545626978817</v>
      </c>
      <c r="N210" s="126">
        <f t="shared" si="25"/>
        <v>0.73069007298689792</v>
      </c>
    </row>
    <row r="211" spans="2:14" x14ac:dyDescent="0.25">
      <c r="B211" s="12">
        <v>44601</v>
      </c>
      <c r="C211" s="18">
        <v>44338.796875</v>
      </c>
      <c r="D211" s="18">
        <v>214.5</v>
      </c>
      <c r="E211" s="125">
        <f t="shared" si="29"/>
        <v>4.99454503522756E-3</v>
      </c>
      <c r="F211" s="125">
        <f t="shared" si="26"/>
        <v>2.7643386722433494E-2</v>
      </c>
      <c r="G211" s="127">
        <f t="shared" si="27"/>
        <v>68.60071009602278</v>
      </c>
      <c r="H211" s="127">
        <f t="shared" si="28"/>
        <v>65.340563133119772</v>
      </c>
      <c r="I211" s="126">
        <f t="shared" si="21"/>
        <v>0.95145635282191843</v>
      </c>
      <c r="J211" s="126">
        <f t="shared" si="24"/>
        <v>0.86666019683754469</v>
      </c>
      <c r="K211" s="126">
        <f t="shared" si="23"/>
        <v>0.65157508355064098</v>
      </c>
      <c r="L211" s="126"/>
      <c r="M211" s="126">
        <f t="shared" si="22"/>
        <v>0.78713087711170238</v>
      </c>
      <c r="N211" s="126">
        <f t="shared" si="25"/>
        <v>0.73176503356844935</v>
      </c>
    </row>
    <row r="212" spans="2:14" x14ac:dyDescent="0.25">
      <c r="B212" s="12">
        <v>44602</v>
      </c>
      <c r="C212" s="18">
        <v>43565.113280999998</v>
      </c>
      <c r="D212" s="18">
        <v>204.770004</v>
      </c>
      <c r="E212" s="125">
        <f t="shared" si="29"/>
        <v>-1.744935921877111E-2</v>
      </c>
      <c r="F212" s="125">
        <f t="shared" si="26"/>
        <v>-4.5361286713286764E-2</v>
      </c>
      <c r="G212" s="127">
        <f t="shared" si="27"/>
        <v>67.403671662894496</v>
      </c>
      <c r="H212" s="127">
        <f t="shared" si="28"/>
        <v>62.376631114830715</v>
      </c>
      <c r="I212" s="126">
        <f t="shared" si="21"/>
        <v>0.94264027054143507</v>
      </c>
      <c r="J212" s="126">
        <f t="shared" si="24"/>
        <v>0.87377491212267733</v>
      </c>
      <c r="K212" s="126">
        <f t="shared" si="23"/>
        <v>0.65752671380546301</v>
      </c>
      <c r="L212" s="126"/>
      <c r="M212" s="126">
        <f t="shared" si="22"/>
        <v>0.79293473715715679</v>
      </c>
      <c r="N212" s="126">
        <f t="shared" si="25"/>
        <v>0.73561117073211135</v>
      </c>
    </row>
    <row r="213" spans="2:14" x14ac:dyDescent="0.25">
      <c r="B213" s="12">
        <v>44603</v>
      </c>
      <c r="C213" s="18">
        <v>42407.9375</v>
      </c>
      <c r="D213" s="18">
        <v>194.529999</v>
      </c>
      <c r="E213" s="125">
        <f t="shared" si="29"/>
        <v>-2.6561982601447154E-2</v>
      </c>
      <c r="F213" s="125">
        <f t="shared" si="26"/>
        <v>-5.0007348732580947E-2</v>
      </c>
      <c r="G213" s="127">
        <f t="shared" si="27"/>
        <v>65.613296508911034</v>
      </c>
      <c r="H213" s="127">
        <f t="shared" si="28"/>
        <v>59.257341169907818</v>
      </c>
      <c r="I213" s="126">
        <f t="shared" ref="I213:I276" si="30">SLOPE($F193:$F213,$E193:$E213)</f>
        <v>0.98174847637399187</v>
      </c>
      <c r="J213" s="126">
        <f t="shared" si="24"/>
        <v>0.88103427608040175</v>
      </c>
      <c r="K213" s="126">
        <f t="shared" si="23"/>
        <v>0.66196248008959879</v>
      </c>
      <c r="L213" s="126"/>
      <c r="M213" s="126">
        <f t="shared" ref="M213:M276" si="31">CORREL(E193:E213,F193:F213)</f>
        <v>0.80968416896849316</v>
      </c>
      <c r="N213" s="126">
        <f t="shared" si="25"/>
        <v>0.73848261825195627</v>
      </c>
    </row>
    <row r="214" spans="2:14" x14ac:dyDescent="0.25">
      <c r="B214" s="12">
        <v>44606</v>
      </c>
      <c r="C214" s="18">
        <v>42586.917969000002</v>
      </c>
      <c r="D214" s="18">
        <v>195.25</v>
      </c>
      <c r="E214" s="125">
        <f t="shared" si="29"/>
        <v>4.2204473867657466E-3</v>
      </c>
      <c r="F214" s="125">
        <f t="shared" si="26"/>
        <v>3.7012337618940183E-3</v>
      </c>
      <c r="G214" s="127">
        <f t="shared" si="27"/>
        <v>65.890213974699151</v>
      </c>
      <c r="H214" s="127">
        <f t="shared" si="28"/>
        <v>59.47666644168595</v>
      </c>
      <c r="I214" s="126">
        <f t="shared" si="30"/>
        <v>0.9915793087755137</v>
      </c>
      <c r="J214" s="126">
        <f t="shared" si="24"/>
        <v>0.90793570885399588</v>
      </c>
      <c r="K214" s="126">
        <f t="shared" si="23"/>
        <v>0.66219821322773775</v>
      </c>
      <c r="L214" s="126"/>
      <c r="M214" s="126">
        <f t="shared" si="31"/>
        <v>0.80902568684712528</v>
      </c>
      <c r="N214" s="126">
        <f t="shared" si="25"/>
        <v>0.74955405490252935</v>
      </c>
    </row>
    <row r="215" spans="2:14" x14ac:dyDescent="0.25">
      <c r="B215" s="12">
        <v>44607</v>
      </c>
      <c r="C215" s="18">
        <v>44575.203125</v>
      </c>
      <c r="D215" s="18">
        <v>208.949997</v>
      </c>
      <c r="E215" s="125">
        <f t="shared" si="29"/>
        <v>4.6687697791310434E-2</v>
      </c>
      <c r="F215" s="125">
        <f t="shared" si="26"/>
        <v>7.0166437900128109E-2</v>
      </c>
      <c r="G215" s="127">
        <f t="shared" si="27"/>
        <v>68.966476372154688</v>
      </c>
      <c r="H215" s="127">
        <f t="shared" si="28"/>
        <v>63.649932264073144</v>
      </c>
      <c r="I215" s="126">
        <f t="shared" si="30"/>
        <v>1.0297953307283851</v>
      </c>
      <c r="J215" s="126">
        <f t="shared" si="24"/>
        <v>0.92735867950241302</v>
      </c>
      <c r="K215" s="126">
        <f t="shared" si="23"/>
        <v>0.68089739828723983</v>
      </c>
      <c r="L215" s="126"/>
      <c r="M215" s="126">
        <f t="shared" si="31"/>
        <v>0.82048396831635417</v>
      </c>
      <c r="N215" s="126">
        <f t="shared" si="25"/>
        <v>0.75933737275126867</v>
      </c>
    </row>
    <row r="216" spans="2:14" x14ac:dyDescent="0.25">
      <c r="B216" s="12">
        <v>44608</v>
      </c>
      <c r="C216" s="18">
        <v>43961.859375</v>
      </c>
      <c r="D216" s="18">
        <v>207.96000699999999</v>
      </c>
      <c r="E216" s="125">
        <f t="shared" si="29"/>
        <v>-1.3759752216496501E-2</v>
      </c>
      <c r="F216" s="125">
        <f t="shared" si="26"/>
        <v>-4.7379278019324955E-3</v>
      </c>
      <c r="G216" s="127">
        <f t="shared" si="27"/>
        <v>68.017514746028979</v>
      </c>
      <c r="H216" s="127">
        <f t="shared" si="28"/>
        <v>63.348363480408068</v>
      </c>
      <c r="I216" s="126">
        <f t="shared" si="30"/>
        <v>1.016084792805966</v>
      </c>
      <c r="J216" s="126">
        <f t="shared" si="24"/>
        <v>0.91847158451663546</v>
      </c>
      <c r="K216" s="126">
        <f t="shared" si="23"/>
        <v>0.68440179725370409</v>
      </c>
      <c r="L216" s="126"/>
      <c r="M216" s="126">
        <f t="shared" si="31"/>
        <v>0.81608406360785324</v>
      </c>
      <c r="N216" s="126">
        <f t="shared" si="25"/>
        <v>0.7504303909966763</v>
      </c>
    </row>
    <row r="217" spans="2:14" x14ac:dyDescent="0.25">
      <c r="B217" s="12">
        <v>44609</v>
      </c>
      <c r="C217" s="18">
        <v>40538.011719000002</v>
      </c>
      <c r="D217" s="18">
        <v>191.91999799999999</v>
      </c>
      <c r="E217" s="125">
        <f t="shared" si="29"/>
        <v>-7.7882230294086585E-2</v>
      </c>
      <c r="F217" s="125">
        <f t="shared" si="26"/>
        <v>-7.7130258030814525E-2</v>
      </c>
      <c r="G217" s="127">
        <f t="shared" si="27"/>
        <v>62.720158998547319</v>
      </c>
      <c r="H217" s="127">
        <f t="shared" si="28"/>
        <v>58.462287859334367</v>
      </c>
      <c r="I217" s="126">
        <f t="shared" si="30"/>
        <v>1.0068512264188101</v>
      </c>
      <c r="J217" s="126">
        <f t="shared" si="24"/>
        <v>0.91704742217910618</v>
      </c>
      <c r="K217" s="126">
        <f t="shared" si="23"/>
        <v>0.69352786858779969</v>
      </c>
      <c r="L217" s="126"/>
      <c r="M217" s="126">
        <f t="shared" si="31"/>
        <v>0.83472323823557704</v>
      </c>
      <c r="N217" s="126">
        <f t="shared" si="25"/>
        <v>0.76041943283940006</v>
      </c>
    </row>
    <row r="218" spans="2:14" x14ac:dyDescent="0.25">
      <c r="B218" s="12">
        <v>44610</v>
      </c>
      <c r="C218" s="18">
        <v>40030.976562999997</v>
      </c>
      <c r="D218" s="18">
        <v>189.16000399999999</v>
      </c>
      <c r="E218" s="125">
        <f t="shared" si="29"/>
        <v>-1.2507647378333542E-2</v>
      </c>
      <c r="F218" s="125">
        <f t="shared" si="26"/>
        <v>-1.4380960966871248E-2</v>
      </c>
      <c r="G218" s="127">
        <f t="shared" si="27"/>
        <v>61.935677366280473</v>
      </c>
      <c r="H218" s="127">
        <f t="shared" si="28"/>
        <v>57.621543979595288</v>
      </c>
      <c r="I218" s="126">
        <f t="shared" si="30"/>
        <v>1.0313482595017553</v>
      </c>
      <c r="J218" s="126">
        <f t="shared" si="24"/>
        <v>0.91052185336648139</v>
      </c>
      <c r="K218" s="126">
        <f t="shared" si="23"/>
        <v>0.69065692780595955</v>
      </c>
      <c r="L218" s="126"/>
      <c r="M218" s="126">
        <f t="shared" si="31"/>
        <v>0.85096678596384956</v>
      </c>
      <c r="N218" s="126">
        <f t="shared" si="25"/>
        <v>0.75807547757189508</v>
      </c>
    </row>
    <row r="219" spans="2:14" x14ac:dyDescent="0.25">
      <c r="B219" s="12">
        <v>44614</v>
      </c>
      <c r="C219" s="18">
        <v>38286.027344000002</v>
      </c>
      <c r="D219" s="18">
        <v>176.759995</v>
      </c>
      <c r="E219" s="125">
        <f t="shared" si="29"/>
        <v>-4.3589973785771341E-2</v>
      </c>
      <c r="F219" s="125">
        <f t="shared" si="26"/>
        <v>-6.5553017222393262E-2</v>
      </c>
      <c r="G219" s="127">
        <f t="shared" si="27"/>
        <v>59.235902813480315</v>
      </c>
      <c r="H219" s="127">
        <f t="shared" si="28"/>
        <v>53.844277914719989</v>
      </c>
      <c r="I219" s="126">
        <f t="shared" si="30"/>
        <v>0.98283192659640339</v>
      </c>
      <c r="J219" s="126">
        <f t="shared" si="24"/>
        <v>0.92585581085107693</v>
      </c>
      <c r="K219" s="126">
        <f t="shared" si="23"/>
        <v>0.70834221378553952</v>
      </c>
      <c r="L219" s="126"/>
      <c r="M219" s="126">
        <f t="shared" si="31"/>
        <v>0.80801624967488428</v>
      </c>
      <c r="N219" s="126">
        <f t="shared" si="25"/>
        <v>0.76358938060849346</v>
      </c>
    </row>
    <row r="220" spans="2:14" x14ac:dyDescent="0.25">
      <c r="B220" s="12">
        <v>44615</v>
      </c>
      <c r="C220" s="18">
        <v>37296.570312999997</v>
      </c>
      <c r="D220" s="18">
        <v>172.740005</v>
      </c>
      <c r="E220" s="125">
        <f t="shared" si="29"/>
        <v>-2.5843815606924503E-2</v>
      </c>
      <c r="F220" s="125">
        <f t="shared" si="26"/>
        <v>-2.2742646038205638E-2</v>
      </c>
      <c r="G220" s="127">
        <f t="shared" si="27"/>
        <v>57.705021063859029</v>
      </c>
      <c r="H220" s="127">
        <f t="shared" si="28"/>
        <v>52.61971656092274</v>
      </c>
      <c r="I220" s="126">
        <f t="shared" si="30"/>
        <v>0.97580839628280858</v>
      </c>
      <c r="J220" s="126">
        <f t="shared" si="24"/>
        <v>0.92656530794751035</v>
      </c>
      <c r="K220" s="126">
        <f t="shared" si="23"/>
        <v>0.70897261997601468</v>
      </c>
      <c r="L220" s="126"/>
      <c r="M220" s="126">
        <f t="shared" si="31"/>
        <v>0.80894136369398273</v>
      </c>
      <c r="N220" s="126">
        <f t="shared" si="25"/>
        <v>0.76426559462606414</v>
      </c>
    </row>
    <row r="221" spans="2:14" x14ac:dyDescent="0.25">
      <c r="B221" s="12">
        <v>44616</v>
      </c>
      <c r="C221" s="18">
        <v>38332.609375</v>
      </c>
      <c r="D221" s="18">
        <v>179.55999800000001</v>
      </c>
      <c r="E221" s="125">
        <f t="shared" si="29"/>
        <v>2.7778400354385502E-2</v>
      </c>
      <c r="F221" s="125">
        <f t="shared" si="26"/>
        <v>3.9481259711669159E-2</v>
      </c>
      <c r="G221" s="127">
        <f t="shared" si="27"/>
        <v>59.30797424142915</v>
      </c>
      <c r="H221" s="127">
        <f t="shared" si="28"/>
        <v>54.697209256418951</v>
      </c>
      <c r="I221" s="126">
        <f t="shared" si="30"/>
        <v>0.99525396561560109</v>
      </c>
      <c r="J221" s="126">
        <f t="shared" si="24"/>
        <v>0.94358971168296391</v>
      </c>
      <c r="K221" s="126">
        <f t="shared" si="23"/>
        <v>0.71181019320556904</v>
      </c>
      <c r="L221" s="126"/>
      <c r="M221" s="126">
        <f t="shared" si="31"/>
        <v>0.82494775557489419</v>
      </c>
      <c r="N221" s="126">
        <f t="shared" si="25"/>
        <v>0.7688234207670912</v>
      </c>
    </row>
    <row r="222" spans="2:14" x14ac:dyDescent="0.25">
      <c r="B222" s="12">
        <v>44617</v>
      </c>
      <c r="C222" s="18">
        <v>39214.21875</v>
      </c>
      <c r="D222" s="18">
        <v>176.83000200000001</v>
      </c>
      <c r="E222" s="125">
        <f t="shared" si="29"/>
        <v>2.2998939789759643E-2</v>
      </c>
      <c r="F222" s="125">
        <f t="shared" si="26"/>
        <v>-1.5203809480995867E-2</v>
      </c>
      <c r="G222" s="127">
        <f t="shared" si="27"/>
        <v>60.671994770060394</v>
      </c>
      <c r="H222" s="127">
        <f t="shared" si="28"/>
        <v>53.865603307742191</v>
      </c>
      <c r="I222" s="126">
        <f t="shared" si="30"/>
        <v>0.96847980728659755</v>
      </c>
      <c r="J222" s="126">
        <f t="shared" si="24"/>
        <v>0.95143797571533817</v>
      </c>
      <c r="K222" s="126">
        <f t="shared" si="23"/>
        <v>0.7075974585426289</v>
      </c>
      <c r="L222" s="126"/>
      <c r="M222" s="126">
        <f t="shared" si="31"/>
        <v>0.81746749633851601</v>
      </c>
      <c r="N222" s="126">
        <f t="shared" si="25"/>
        <v>0.75546396960249074</v>
      </c>
    </row>
    <row r="223" spans="2:14" x14ac:dyDescent="0.25">
      <c r="B223" s="12">
        <v>44620</v>
      </c>
      <c r="C223" s="18">
        <v>43193.234375</v>
      </c>
      <c r="D223" s="18">
        <v>190.770004</v>
      </c>
      <c r="E223" s="125">
        <f t="shared" si="29"/>
        <v>0.10146869558634264</v>
      </c>
      <c r="F223" s="125">
        <f t="shared" si="26"/>
        <v>7.8832787662356019E-2</v>
      </c>
      <c r="G223" s="127">
        <f t="shared" si="27"/>
        <v>66.828302937999823</v>
      </c>
      <c r="H223" s="127">
        <f t="shared" si="28"/>
        <v>58.111978975606135</v>
      </c>
      <c r="I223" s="126">
        <f t="shared" si="30"/>
        <v>0.93157750113786697</v>
      </c>
      <c r="J223" s="126">
        <f t="shared" si="24"/>
        <v>0.93351576397362246</v>
      </c>
      <c r="K223" s="126">
        <f t="shared" si="23"/>
        <v>0.71004925349502168</v>
      </c>
      <c r="L223" s="126"/>
      <c r="M223" s="126">
        <f t="shared" si="31"/>
        <v>0.86020276376777938</v>
      </c>
      <c r="N223" s="126">
        <f t="shared" si="25"/>
        <v>0.77176728555995611</v>
      </c>
    </row>
    <row r="224" spans="2:14" x14ac:dyDescent="0.25">
      <c r="B224" s="12">
        <v>44621</v>
      </c>
      <c r="C224" s="18">
        <v>44354.636719000002</v>
      </c>
      <c r="D224" s="18">
        <v>196.16999799999999</v>
      </c>
      <c r="E224" s="125">
        <f t="shared" si="29"/>
        <v>2.6888524575789052E-2</v>
      </c>
      <c r="F224" s="125">
        <f t="shared" si="26"/>
        <v>2.8306305429442569E-2</v>
      </c>
      <c r="G224" s="127">
        <f t="shared" si="27"/>
        <v>68.625217403906504</v>
      </c>
      <c r="H224" s="127">
        <f t="shared" si="28"/>
        <v>59.756914401598991</v>
      </c>
      <c r="I224" s="126">
        <f t="shared" si="30"/>
        <v>0.92760520495790433</v>
      </c>
      <c r="J224" s="126">
        <f t="shared" si="24"/>
        <v>0.94167345814042558</v>
      </c>
      <c r="K224" s="126">
        <f t="shared" si="23"/>
        <v>0.7136770081591185</v>
      </c>
      <c r="L224" s="126"/>
      <c r="M224" s="126">
        <f t="shared" si="31"/>
        <v>0.8670189579213996</v>
      </c>
      <c r="N224" s="126">
        <f t="shared" si="25"/>
        <v>0.78983129981945721</v>
      </c>
    </row>
    <row r="225" spans="2:14" x14ac:dyDescent="0.25">
      <c r="B225" s="12">
        <v>44622</v>
      </c>
      <c r="C225" s="18">
        <v>43924.117187999997</v>
      </c>
      <c r="D225" s="18">
        <v>194.5</v>
      </c>
      <c r="E225" s="125">
        <f t="shared" si="29"/>
        <v>-9.7063027193182716E-3</v>
      </c>
      <c r="F225" s="125">
        <f t="shared" si="26"/>
        <v>-8.5130143091503019E-3</v>
      </c>
      <c r="G225" s="127">
        <f t="shared" si="27"/>
        <v>67.959120269605165</v>
      </c>
      <c r="H225" s="127">
        <f t="shared" si="28"/>
        <v>59.248202934227507</v>
      </c>
      <c r="I225" s="126">
        <f t="shared" si="30"/>
        <v>0.91192848561571183</v>
      </c>
      <c r="J225" s="126">
        <f t="shared" si="24"/>
        <v>0.93932178762384166</v>
      </c>
      <c r="K225" s="126">
        <f t="shared" si="23"/>
        <v>0.71202883281179141</v>
      </c>
      <c r="L225" s="126"/>
      <c r="M225" s="126">
        <f t="shared" si="31"/>
        <v>0.89495653986778456</v>
      </c>
      <c r="N225" s="126">
        <f t="shared" si="25"/>
        <v>0.79011863789446546</v>
      </c>
    </row>
    <row r="226" spans="2:14" x14ac:dyDescent="0.25">
      <c r="B226" s="12">
        <v>44623</v>
      </c>
      <c r="C226" s="18">
        <v>42451.789062999997</v>
      </c>
      <c r="D226" s="18">
        <v>178.029999</v>
      </c>
      <c r="E226" s="125">
        <f t="shared" si="29"/>
        <v>-3.3519811421554024E-2</v>
      </c>
      <c r="F226" s="125">
        <f t="shared" si="26"/>
        <v>-8.4678668380462674E-2</v>
      </c>
      <c r="G226" s="127">
        <f t="shared" si="27"/>
        <v>65.68114337379329</v>
      </c>
      <c r="H226" s="127">
        <f t="shared" si="28"/>
        <v>54.231144005821697</v>
      </c>
      <c r="I226" s="126">
        <f t="shared" si="30"/>
        <v>0.95437681405160135</v>
      </c>
      <c r="J226" s="126">
        <f t="shared" si="24"/>
        <v>0.94822617182407898</v>
      </c>
      <c r="K226" s="126">
        <f t="shared" si="23"/>
        <v>0.72289234911904832</v>
      </c>
      <c r="L226" s="126"/>
      <c r="M226" s="126">
        <f t="shared" si="31"/>
        <v>0.90079546862858151</v>
      </c>
      <c r="N226" s="126">
        <f t="shared" si="25"/>
        <v>0.78300190804409231</v>
      </c>
    </row>
    <row r="227" spans="2:14" x14ac:dyDescent="0.25">
      <c r="B227" s="12">
        <v>44624</v>
      </c>
      <c r="C227" s="18">
        <v>39137.605469000002</v>
      </c>
      <c r="D227" s="18">
        <v>165.75</v>
      </c>
      <c r="E227" s="125">
        <f t="shared" si="29"/>
        <v>-7.8069350365461032E-2</v>
      </c>
      <c r="F227" s="125">
        <f t="shared" si="26"/>
        <v>-6.8977133454907191E-2</v>
      </c>
      <c r="G227" s="127">
        <f t="shared" si="27"/>
        <v>60.553459179340543</v>
      </c>
      <c r="H227" s="127">
        <f t="shared" si="28"/>
        <v>50.490435148319847</v>
      </c>
      <c r="I227" s="126">
        <f t="shared" si="30"/>
        <v>0.93057378168295635</v>
      </c>
      <c r="J227" s="126">
        <f t="shared" si="24"/>
        <v>0.97040171064773739</v>
      </c>
      <c r="K227" s="126">
        <f t="shared" si="23"/>
        <v>0.72606720850010109</v>
      </c>
      <c r="L227" s="126"/>
      <c r="M227" s="126">
        <f t="shared" si="31"/>
        <v>0.90274131572556182</v>
      </c>
      <c r="N227" s="126">
        <f t="shared" si="25"/>
        <v>0.80172627787395678</v>
      </c>
    </row>
    <row r="228" spans="2:14" x14ac:dyDescent="0.25">
      <c r="B228" s="12">
        <v>44627</v>
      </c>
      <c r="C228" s="18">
        <v>38062.039062999997</v>
      </c>
      <c r="D228" s="18">
        <v>161.13999899999999</v>
      </c>
      <c r="E228" s="125">
        <f t="shared" si="29"/>
        <v>-2.7481661003812219E-2</v>
      </c>
      <c r="F228" s="125">
        <f t="shared" si="26"/>
        <v>-2.7812977375565651E-2</v>
      </c>
      <c r="G228" s="127">
        <f t="shared" si="27"/>
        <v>58.889349541565721</v>
      </c>
      <c r="H228" s="127">
        <f t="shared" si="28"/>
        <v>49.086145817857165</v>
      </c>
      <c r="I228" s="126">
        <f t="shared" si="30"/>
        <v>0.92884838486280941</v>
      </c>
      <c r="J228" s="126">
        <f t="shared" si="24"/>
        <v>0.96337424337850619</v>
      </c>
      <c r="K228" s="126">
        <f t="shared" si="23"/>
        <v>0.72709912281124778</v>
      </c>
      <c r="L228" s="126"/>
      <c r="M228" s="126">
        <f t="shared" si="31"/>
        <v>0.91171651646945195</v>
      </c>
      <c r="N228" s="126">
        <f t="shared" si="25"/>
        <v>0.82751855560237852</v>
      </c>
    </row>
    <row r="229" spans="2:14" x14ac:dyDescent="0.25">
      <c r="B229" s="12">
        <v>44628</v>
      </c>
      <c r="C229" s="18">
        <v>38737.269530999998</v>
      </c>
      <c r="D229" s="18">
        <v>161.990005</v>
      </c>
      <c r="E229" s="125">
        <f t="shared" si="29"/>
        <v>1.7740259970895567E-2</v>
      </c>
      <c r="F229" s="125">
        <f t="shared" si="26"/>
        <v>5.274953489356804E-3</v>
      </c>
      <c r="G229" s="127">
        <f t="shared" si="27"/>
        <v>59.934061911950039</v>
      </c>
      <c r="H229" s="127">
        <f t="shared" si="28"/>
        <v>49.34507295401815</v>
      </c>
      <c r="I229" s="126">
        <f t="shared" si="30"/>
        <v>1.024779538619804</v>
      </c>
      <c r="J229" s="126">
        <f t="shared" si="24"/>
        <v>0.96162337919727781</v>
      </c>
      <c r="K229" s="126">
        <f t="shared" si="23"/>
        <v>0.73451752536107906</v>
      </c>
      <c r="L229" s="126"/>
      <c r="M229" s="126">
        <f t="shared" si="31"/>
        <v>0.91422032865885339</v>
      </c>
      <c r="N229" s="126">
        <f t="shared" si="25"/>
        <v>0.82808751493610855</v>
      </c>
    </row>
    <row r="230" spans="2:14" x14ac:dyDescent="0.25">
      <c r="B230" s="12">
        <v>44629</v>
      </c>
      <c r="C230" s="18">
        <v>41982.925780999998</v>
      </c>
      <c r="D230" s="18">
        <v>178.970001</v>
      </c>
      <c r="E230" s="125">
        <f t="shared" si="29"/>
        <v>8.3786397164689719E-2</v>
      </c>
      <c r="F230" s="125">
        <f t="shared" si="26"/>
        <v>0.10482125733621661</v>
      </c>
      <c r="G230" s="127">
        <f t="shared" si="27"/>
        <v>64.955721026997793</v>
      </c>
      <c r="H230" s="127">
        <f t="shared" si="28"/>
        <v>54.517485544405666</v>
      </c>
      <c r="I230" s="126">
        <f t="shared" si="30"/>
        <v>1.0680652353551046</v>
      </c>
      <c r="J230" s="126">
        <f t="shared" si="24"/>
        <v>0.97489139176584549</v>
      </c>
      <c r="K230" s="126">
        <f t="shared" si="23"/>
        <v>0.75347608688447276</v>
      </c>
      <c r="L230" s="126"/>
      <c r="M230" s="126">
        <f t="shared" si="31"/>
        <v>0.92329340238010793</v>
      </c>
      <c r="N230" s="126">
        <f t="shared" si="25"/>
        <v>0.83725791548668271</v>
      </c>
    </row>
    <row r="231" spans="2:14" x14ac:dyDescent="0.25">
      <c r="B231" s="12">
        <v>44630</v>
      </c>
      <c r="C231" s="18">
        <v>39437.460937999997</v>
      </c>
      <c r="D231" s="18">
        <v>172.970001</v>
      </c>
      <c r="E231" s="125">
        <f t="shared" si="29"/>
        <v>-6.0630954028268125E-2</v>
      </c>
      <c r="F231" s="125">
        <f t="shared" si="26"/>
        <v>-3.3525171629182671E-2</v>
      </c>
      <c r="G231" s="127">
        <f t="shared" si="27"/>
        <v>61.017393691536881</v>
      </c>
      <c r="H231" s="127">
        <f t="shared" si="28"/>
        <v>52.689777484737981</v>
      </c>
      <c r="I231" s="126">
        <f t="shared" si="30"/>
        <v>1.0190116914003107</v>
      </c>
      <c r="J231" s="126">
        <f t="shared" si="24"/>
        <v>0.95534785547250134</v>
      </c>
      <c r="K231" s="126">
        <f t="shared" si="23"/>
        <v>0.74912020972762972</v>
      </c>
      <c r="L231" s="126"/>
      <c r="M231" s="126">
        <f t="shared" si="31"/>
        <v>0.91379707770828378</v>
      </c>
      <c r="N231" s="126">
        <f t="shared" si="25"/>
        <v>0.83517118291037018</v>
      </c>
    </row>
    <row r="232" spans="2:14" x14ac:dyDescent="0.25">
      <c r="B232" s="12">
        <v>44631</v>
      </c>
      <c r="C232" s="18">
        <v>38794.972655999998</v>
      </c>
      <c r="D232" s="18">
        <v>160.070007</v>
      </c>
      <c r="E232" s="125">
        <f t="shared" si="29"/>
        <v>-1.6291319641750235E-2</v>
      </c>
      <c r="F232" s="125">
        <f t="shared" si="26"/>
        <v>-7.45793717142893E-2</v>
      </c>
      <c r="G232" s="127">
        <f t="shared" si="27"/>
        <v>60.023339827201539</v>
      </c>
      <c r="H232" s="127">
        <f t="shared" si="28"/>
        <v>48.760206984160519</v>
      </c>
      <c r="I232" s="126">
        <f t="shared" si="30"/>
        <v>1.0267395845289014</v>
      </c>
      <c r="J232" s="126">
        <f t="shared" si="24"/>
        <v>0.96324957847081705</v>
      </c>
      <c r="K232" s="126">
        <f t="shared" si="23"/>
        <v>0.754667211451715</v>
      </c>
      <c r="L232" s="126"/>
      <c r="M232" s="126">
        <f t="shared" si="31"/>
        <v>0.89849746520571039</v>
      </c>
      <c r="N232" s="126">
        <f t="shared" si="25"/>
        <v>0.82745084103996946</v>
      </c>
    </row>
    <row r="233" spans="2:14" x14ac:dyDescent="0.25">
      <c r="B233" s="12">
        <v>44634</v>
      </c>
      <c r="C233" s="18">
        <v>39666.753905999998</v>
      </c>
      <c r="D233" s="18">
        <v>153.19000199999999</v>
      </c>
      <c r="E233" s="125">
        <f t="shared" si="29"/>
        <v>2.2471500566070723E-2</v>
      </c>
      <c r="F233" s="125">
        <f t="shared" si="26"/>
        <v>-4.2981225083597363E-2</v>
      </c>
      <c r="G233" s="127">
        <f t="shared" si="27"/>
        <v>61.372154342105951</v>
      </c>
      <c r="H233" s="127">
        <f t="shared" si="28"/>
        <v>46.664433552651516</v>
      </c>
      <c r="I233" s="126">
        <f t="shared" si="30"/>
        <v>0.98532788790806092</v>
      </c>
      <c r="J233" s="126">
        <f t="shared" si="24"/>
        <v>0.94805057907142565</v>
      </c>
      <c r="K233" s="126">
        <f t="shared" si="23"/>
        <v>0.76605100242525659</v>
      </c>
      <c r="L233" s="126"/>
      <c r="M233" s="126">
        <f t="shared" si="31"/>
        <v>0.86887860575607578</v>
      </c>
      <c r="N233" s="126">
        <f t="shared" si="25"/>
        <v>0.81475805926053546</v>
      </c>
    </row>
    <row r="234" spans="2:14" x14ac:dyDescent="0.25">
      <c r="B234" s="12">
        <v>44635</v>
      </c>
      <c r="C234" s="18">
        <v>39338.785155999998</v>
      </c>
      <c r="D234" s="18">
        <v>155.979996</v>
      </c>
      <c r="E234" s="125">
        <f t="shared" si="29"/>
        <v>-8.2681015637731115E-3</v>
      </c>
      <c r="F234" s="125">
        <f t="shared" si="26"/>
        <v>1.8212637662867959E-2</v>
      </c>
      <c r="G234" s="127">
        <f t="shared" si="27"/>
        <v>60.864723136817858</v>
      </c>
      <c r="H234" s="127">
        <f t="shared" si="28"/>
        <v>47.514315972688934</v>
      </c>
      <c r="I234" s="126">
        <f t="shared" si="30"/>
        <v>0.97243259430487428</v>
      </c>
      <c r="J234" s="126">
        <f t="shared" si="24"/>
        <v>0.9636775621792838</v>
      </c>
      <c r="K234" s="126">
        <f t="shared" si="23"/>
        <v>0.77788471766578127</v>
      </c>
      <c r="L234" s="126"/>
      <c r="M234" s="126">
        <f t="shared" si="31"/>
        <v>0.85766770952547144</v>
      </c>
      <c r="N234" s="126">
        <f t="shared" si="25"/>
        <v>0.81569169650903817</v>
      </c>
    </row>
    <row r="235" spans="2:14" x14ac:dyDescent="0.25">
      <c r="B235" s="12">
        <v>44636</v>
      </c>
      <c r="C235" s="18">
        <v>41143.929687999997</v>
      </c>
      <c r="D235" s="18">
        <v>172.529999</v>
      </c>
      <c r="E235" s="125">
        <f t="shared" si="29"/>
        <v>4.588714483280576E-2</v>
      </c>
      <c r="F235" s="125">
        <f t="shared" si="26"/>
        <v>0.10610336853707825</v>
      </c>
      <c r="G235" s="127">
        <f t="shared" si="27"/>
        <v>63.657631502605639</v>
      </c>
      <c r="H235" s="127">
        <f t="shared" si="28"/>
        <v>52.555744951126329</v>
      </c>
      <c r="I235" s="126">
        <f t="shared" si="30"/>
        <v>1.0413530163511131</v>
      </c>
      <c r="J235" s="126">
        <f t="shared" si="24"/>
        <v>0.99338439788492849</v>
      </c>
      <c r="K235" s="126">
        <f t="shared" si="23"/>
        <v>0.80979832250247119</v>
      </c>
      <c r="L235" s="126"/>
      <c r="M235" s="126">
        <f t="shared" si="31"/>
        <v>0.85020259011804855</v>
      </c>
      <c r="N235" s="126">
        <f t="shared" si="25"/>
        <v>0.81453363546856739</v>
      </c>
    </row>
    <row r="236" spans="2:14" x14ac:dyDescent="0.25">
      <c r="B236" s="12">
        <v>44637</v>
      </c>
      <c r="C236" s="18">
        <v>40951.378905999998</v>
      </c>
      <c r="D236" s="18">
        <v>177.220001</v>
      </c>
      <c r="E236" s="125">
        <f t="shared" si="29"/>
        <v>-4.6799317289363263E-3</v>
      </c>
      <c r="F236" s="125">
        <f t="shared" si="26"/>
        <v>2.7183689950638579E-2</v>
      </c>
      <c r="G236" s="127">
        <f t="shared" si="27"/>
        <v>63.359718133147659</v>
      </c>
      <c r="H236" s="127">
        <f t="shared" si="28"/>
        <v>53.984404027002583</v>
      </c>
      <c r="I236" s="126">
        <f t="shared" si="30"/>
        <v>1.0109161400040749</v>
      </c>
      <c r="J236" s="126">
        <f t="shared" si="24"/>
        <v>0.99778787907359312</v>
      </c>
      <c r="K236" s="126">
        <f t="shared" si="23"/>
        <v>0.81550409581668226</v>
      </c>
      <c r="L236" s="126"/>
      <c r="M236" s="126">
        <f t="shared" si="31"/>
        <v>0.83262910845726479</v>
      </c>
      <c r="N236" s="126">
        <f t="shared" si="25"/>
        <v>0.81197206638063346</v>
      </c>
    </row>
    <row r="237" spans="2:14" x14ac:dyDescent="0.25">
      <c r="B237" s="12">
        <v>44638</v>
      </c>
      <c r="C237" s="18">
        <v>41801.15625</v>
      </c>
      <c r="D237" s="18">
        <v>185.94000199999999</v>
      </c>
      <c r="E237" s="125">
        <f t="shared" si="29"/>
        <v>2.0750884749219045E-2</v>
      </c>
      <c r="F237" s="125">
        <f t="shared" si="26"/>
        <v>4.9204384103349597E-2</v>
      </c>
      <c r="G237" s="127">
        <f t="shared" si="27"/>
        <v>64.674488341871609</v>
      </c>
      <c r="H237" s="127">
        <f t="shared" si="28"/>
        <v>56.640673378337631</v>
      </c>
      <c r="I237" s="126">
        <f t="shared" si="30"/>
        <v>1.030455896500551</v>
      </c>
      <c r="J237" s="126">
        <f t="shared" si="24"/>
        <v>1.0106957577927105</v>
      </c>
      <c r="K237" s="126">
        <f t="shared" si="23"/>
        <v>0.82288493443053434</v>
      </c>
      <c r="L237" s="126"/>
      <c r="M237" s="126">
        <f t="shared" si="31"/>
        <v>0.83351992605992964</v>
      </c>
      <c r="N237" s="126">
        <f t="shared" si="25"/>
        <v>0.81650043597608746</v>
      </c>
    </row>
    <row r="238" spans="2:14" x14ac:dyDescent="0.25">
      <c r="B238" s="12">
        <v>44641</v>
      </c>
      <c r="C238" s="18">
        <v>41077.996094000002</v>
      </c>
      <c r="D238" s="18">
        <v>176.80999800000001</v>
      </c>
      <c r="E238" s="125">
        <f t="shared" si="29"/>
        <v>-1.7300003657195417E-2</v>
      </c>
      <c r="F238" s="125">
        <f t="shared" si="26"/>
        <v>-4.9101881799484937E-2</v>
      </c>
      <c r="G238" s="127">
        <f t="shared" si="27"/>
        <v>63.555619457029991</v>
      </c>
      <c r="H238" s="127">
        <f t="shared" si="28"/>
        <v>53.859509729071263</v>
      </c>
      <c r="I238" s="126">
        <f t="shared" si="30"/>
        <v>1.0563538700226578</v>
      </c>
      <c r="J238" s="126">
        <f t="shared" si="24"/>
        <v>1.0166599925105704</v>
      </c>
      <c r="K238" s="126">
        <f t="shared" si="23"/>
        <v>0.82725951096579087</v>
      </c>
      <c r="L238" s="126"/>
      <c r="M238" s="126">
        <f t="shared" si="31"/>
        <v>0.81670686107286194</v>
      </c>
      <c r="N238" s="126">
        <f t="shared" si="25"/>
        <v>0.81297213503007126</v>
      </c>
    </row>
    <row r="239" spans="2:14" x14ac:dyDescent="0.25">
      <c r="B239" s="12">
        <v>44642</v>
      </c>
      <c r="C239" s="18">
        <v>42358.808594000002</v>
      </c>
      <c r="D239" s="18">
        <v>186.08000200000001</v>
      </c>
      <c r="E239" s="125">
        <f t="shared" si="29"/>
        <v>3.1180014163034508E-2</v>
      </c>
      <c r="F239" s="125">
        <f t="shared" si="26"/>
        <v>5.2429184462747358E-2</v>
      </c>
      <c r="G239" s="127">
        <f t="shared" si="27"/>
        <v>65.537284571840615</v>
      </c>
      <c r="H239" s="127">
        <f t="shared" si="28"/>
        <v>56.683319899729874</v>
      </c>
      <c r="I239" s="126">
        <f t="shared" si="30"/>
        <v>1.0744493251041913</v>
      </c>
      <c r="J239" s="126">
        <f t="shared" si="24"/>
        <v>1.0265387676825373</v>
      </c>
      <c r="K239" s="126">
        <f t="shared" si="23"/>
        <v>0.83421905442105071</v>
      </c>
      <c r="L239" s="126"/>
      <c r="M239" s="126">
        <f t="shared" si="31"/>
        <v>0.82015286540228971</v>
      </c>
      <c r="N239" s="126">
        <f t="shared" si="25"/>
        <v>0.81942652940917371</v>
      </c>
    </row>
    <row r="240" spans="2:14" x14ac:dyDescent="0.25">
      <c r="B240" s="12">
        <v>44643</v>
      </c>
      <c r="C240" s="18">
        <v>42892.957030999998</v>
      </c>
      <c r="D240" s="18">
        <v>183.11000100000001</v>
      </c>
      <c r="E240" s="125">
        <f t="shared" si="29"/>
        <v>1.261009114112932E-2</v>
      </c>
      <c r="F240" s="125">
        <f t="shared" si="26"/>
        <v>-1.5960882244616448E-2</v>
      </c>
      <c r="G240" s="127">
        <f t="shared" si="27"/>
        <v>66.363715703433655</v>
      </c>
      <c r="H240" s="127">
        <f t="shared" si="28"/>
        <v>55.778604105576363</v>
      </c>
      <c r="I240" s="126">
        <f t="shared" si="30"/>
        <v>1.0482113097458681</v>
      </c>
      <c r="J240" s="126">
        <f t="shared" si="24"/>
        <v>1.0170794430994721</v>
      </c>
      <c r="K240" s="126">
        <f t="shared" si="23"/>
        <v>0.83452328906039175</v>
      </c>
      <c r="L240" s="126"/>
      <c r="M240" s="126">
        <f t="shared" si="31"/>
        <v>0.80204174324650668</v>
      </c>
      <c r="N240" s="126">
        <f t="shared" si="25"/>
        <v>0.81247547555879396</v>
      </c>
    </row>
    <row r="241" spans="2:14" x14ac:dyDescent="0.25">
      <c r="B241" s="12">
        <v>44644</v>
      </c>
      <c r="C241" s="18">
        <v>43960.933594000002</v>
      </c>
      <c r="D241" s="18">
        <v>190.19000199999999</v>
      </c>
      <c r="E241" s="125">
        <f t="shared" si="29"/>
        <v>2.4898646232950128E-2</v>
      </c>
      <c r="F241" s="125">
        <f t="shared" si="26"/>
        <v>3.86652884131653E-2</v>
      </c>
      <c r="G241" s="127">
        <f t="shared" si="27"/>
        <v>68.016082383437521</v>
      </c>
      <c r="H241" s="127">
        <f t="shared" si="28"/>
        <v>57.93529992060224</v>
      </c>
      <c r="I241" s="126">
        <f t="shared" si="30"/>
        <v>1.0632034652644227</v>
      </c>
      <c r="J241" s="126">
        <f t="shared" si="24"/>
        <v>1.0224777055060028</v>
      </c>
      <c r="K241" s="126">
        <f t="shared" si="23"/>
        <v>0.84665113098214762</v>
      </c>
      <c r="L241" s="126"/>
      <c r="M241" s="126">
        <f t="shared" si="31"/>
        <v>0.80166991692065215</v>
      </c>
      <c r="N241" s="126">
        <f t="shared" si="25"/>
        <v>0.82172103220908732</v>
      </c>
    </row>
    <row r="242" spans="2:14" x14ac:dyDescent="0.25">
      <c r="B242" s="12">
        <v>44645</v>
      </c>
      <c r="C242" s="18">
        <v>44348.730469000002</v>
      </c>
      <c r="D242" s="18">
        <v>186.71000699999999</v>
      </c>
      <c r="E242" s="125">
        <f t="shared" si="29"/>
        <v>8.8213976204756239E-3</v>
      </c>
      <c r="F242" s="125">
        <f t="shared" si="26"/>
        <v>-1.8297465499790055E-2</v>
      </c>
      <c r="G242" s="127">
        <f t="shared" si="27"/>
        <v>68.616079290728848</v>
      </c>
      <c r="H242" s="127">
        <f t="shared" si="28"/>
        <v>56.875230769085029</v>
      </c>
      <c r="I242" s="126">
        <f t="shared" si="30"/>
        <v>1.0549519203812745</v>
      </c>
      <c r="J242" s="126">
        <f t="shared" si="24"/>
        <v>1.0183840594046429</v>
      </c>
      <c r="K242" s="126">
        <f t="shared" si="23"/>
        <v>0.88300570768438846</v>
      </c>
      <c r="L242" s="126"/>
      <c r="M242" s="126">
        <f t="shared" si="31"/>
        <v>0.79552734201705166</v>
      </c>
      <c r="N242" s="126">
        <f t="shared" si="25"/>
        <v>0.81392643578922752</v>
      </c>
    </row>
    <row r="243" spans="2:14" x14ac:dyDescent="0.25">
      <c r="B243" s="12">
        <v>44648</v>
      </c>
      <c r="C243" s="18">
        <v>47128.003905999998</v>
      </c>
      <c r="D243" s="18">
        <v>201.41000399999999</v>
      </c>
      <c r="E243" s="125">
        <f t="shared" si="29"/>
        <v>6.2668613229926118E-2</v>
      </c>
      <c r="F243" s="125">
        <f t="shared" si="26"/>
        <v>7.8731703973424327E-2</v>
      </c>
      <c r="G243" s="127">
        <f t="shared" si="27"/>
        <v>72.916153825153472</v>
      </c>
      <c r="H243" s="127">
        <f t="shared" si="28"/>
        <v>61.353114601416827</v>
      </c>
      <c r="I243" s="126">
        <f t="shared" si="30"/>
        <v>1.0919177525042665</v>
      </c>
      <c r="J243" s="126">
        <f t="shared" si="24"/>
        <v>1.029635843154463</v>
      </c>
      <c r="K243" s="126">
        <f t="shared" si="23"/>
        <v>0.89439523221001493</v>
      </c>
      <c r="L243" s="126"/>
      <c r="M243" s="126">
        <f t="shared" si="31"/>
        <v>0.82235456002601814</v>
      </c>
      <c r="N243" s="126">
        <f t="shared" si="25"/>
        <v>0.82096838110612103</v>
      </c>
    </row>
    <row r="244" spans="2:14" x14ac:dyDescent="0.25">
      <c r="B244" s="12">
        <v>44649</v>
      </c>
      <c r="C244" s="18">
        <v>47465.730469000002</v>
      </c>
      <c r="D244" s="18">
        <v>204.529999</v>
      </c>
      <c r="E244" s="125">
        <f t="shared" si="29"/>
        <v>7.1661546216474914E-3</v>
      </c>
      <c r="F244" s="125">
        <f t="shared" si="26"/>
        <v>1.5490764798356427E-2</v>
      </c>
      <c r="G244" s="127">
        <f t="shared" si="27"/>
        <v>73.438682257880359</v>
      </c>
      <c r="H244" s="127">
        <f t="shared" si="28"/>
        <v>62.303521269353979</v>
      </c>
      <c r="I244" s="126">
        <f t="shared" si="30"/>
        <v>1.190370474879465</v>
      </c>
      <c r="J244" s="126">
        <f t="shared" si="24"/>
        <v>1.0298082471235426</v>
      </c>
      <c r="K244" s="126">
        <f t="shared" si="23"/>
        <v>0.89375477287156702</v>
      </c>
      <c r="L244" s="126"/>
      <c r="M244" s="126">
        <f t="shared" si="31"/>
        <v>0.81654186037303556</v>
      </c>
      <c r="N244" s="126">
        <f t="shared" si="25"/>
        <v>0.82040855008585278</v>
      </c>
    </row>
    <row r="245" spans="2:14" x14ac:dyDescent="0.25">
      <c r="B245" s="12">
        <v>44650</v>
      </c>
      <c r="C245" s="18">
        <v>47062.664062999997</v>
      </c>
      <c r="D245" s="18">
        <v>196.699997</v>
      </c>
      <c r="E245" s="125">
        <f t="shared" si="29"/>
        <v>-8.4917350268790548E-3</v>
      </c>
      <c r="F245" s="125">
        <f t="shared" si="26"/>
        <v>-3.8282902450901601E-2</v>
      </c>
      <c r="G245" s="127">
        <f t="shared" si="27"/>
        <v>72.815060427423276</v>
      </c>
      <c r="H245" s="127">
        <f t="shared" si="28"/>
        <v>59.918361642251625</v>
      </c>
      <c r="I245" s="126">
        <f t="shared" si="30"/>
        <v>1.2035583120241613</v>
      </c>
      <c r="J245" s="126">
        <f t="shared" si="24"/>
        <v>1.0336309955572698</v>
      </c>
      <c r="K245" s="126">
        <f t="shared" si="23"/>
        <v>0.90558045939826981</v>
      </c>
      <c r="L245" s="126"/>
      <c r="M245" s="126">
        <f t="shared" si="31"/>
        <v>0.81343183834457389</v>
      </c>
      <c r="N245" s="126">
        <f t="shared" si="25"/>
        <v>0.81918298935338985</v>
      </c>
    </row>
    <row r="246" spans="2:14" x14ac:dyDescent="0.25">
      <c r="B246" s="12">
        <v>44651</v>
      </c>
      <c r="C246" s="18">
        <v>45538.675780999998</v>
      </c>
      <c r="D246" s="18">
        <v>189.86000100000001</v>
      </c>
      <c r="E246" s="125">
        <f t="shared" si="29"/>
        <v>-3.2382108245294527E-2</v>
      </c>
      <c r="F246" s="125">
        <f t="shared" si="26"/>
        <v>-3.4773747352929485E-2</v>
      </c>
      <c r="G246" s="127">
        <f t="shared" si="27"/>
        <v>70.45715525877479</v>
      </c>
      <c r="H246" s="127">
        <f t="shared" si="28"/>
        <v>57.834775672702506</v>
      </c>
      <c r="I246" s="126">
        <f t="shared" si="30"/>
        <v>1.1978862926144103</v>
      </c>
      <c r="J246" s="126">
        <f t="shared" si="24"/>
        <v>1.0328461881992224</v>
      </c>
      <c r="K246" s="126">
        <f t="shared" si="23"/>
        <v>0.91146471000555052</v>
      </c>
      <c r="L246" s="126"/>
      <c r="M246" s="126">
        <f t="shared" si="31"/>
        <v>0.81720438058478673</v>
      </c>
      <c r="N246" s="126">
        <f t="shared" si="25"/>
        <v>0.82061230508690752</v>
      </c>
    </row>
    <row r="247" spans="2:14" x14ac:dyDescent="0.25">
      <c r="B247" s="12">
        <v>44652</v>
      </c>
      <c r="C247" s="18">
        <v>46281.644530999998</v>
      </c>
      <c r="D247" s="18">
        <v>186.96000699999999</v>
      </c>
      <c r="E247" s="125">
        <f t="shared" si="29"/>
        <v>1.6315115388357171E-2</v>
      </c>
      <c r="F247" s="125">
        <f t="shared" si="26"/>
        <v>-1.5274381042482021E-2</v>
      </c>
      <c r="G247" s="127">
        <f t="shared" si="27"/>
        <v>71.60667187675709</v>
      </c>
      <c r="H247" s="127">
        <f t="shared" si="28"/>
        <v>56.951385271571176</v>
      </c>
      <c r="I247" s="126">
        <f t="shared" si="30"/>
        <v>1.1278634941589019</v>
      </c>
      <c r="J247" s="126">
        <f t="shared" si="24"/>
        <v>1.0299100844164031</v>
      </c>
      <c r="K247" s="126">
        <f t="shared" si="23"/>
        <v>0.90887815492012614</v>
      </c>
      <c r="L247" s="126"/>
      <c r="M247" s="126">
        <f t="shared" si="31"/>
        <v>0.80032719046373668</v>
      </c>
      <c r="N247" s="126">
        <f t="shared" si="25"/>
        <v>0.81825746588946136</v>
      </c>
    </row>
    <row r="248" spans="2:14" x14ac:dyDescent="0.25">
      <c r="B248" s="12">
        <v>44655</v>
      </c>
      <c r="C248" s="18">
        <v>46622.675780999998</v>
      </c>
      <c r="D248" s="18">
        <v>191.64999399999999</v>
      </c>
      <c r="E248" s="125">
        <f t="shared" si="29"/>
        <v>7.3686070029679307E-3</v>
      </c>
      <c r="F248" s="125">
        <f t="shared" si="26"/>
        <v>2.5085509330345701E-2</v>
      </c>
      <c r="G248" s="127">
        <f t="shared" si="27"/>
        <v>72.134313300607388</v>
      </c>
      <c r="H248" s="127">
        <f t="shared" si="28"/>
        <v>58.380039778177284</v>
      </c>
      <c r="I248" s="126">
        <f t="shared" si="30"/>
        <v>1.212557086110057</v>
      </c>
      <c r="J248" s="126">
        <f t="shared" si="24"/>
        <v>1.0272213933688461</v>
      </c>
      <c r="K248" s="126">
        <f t="shared" si="23"/>
        <v>0.91970472866891584</v>
      </c>
      <c r="L248" s="126"/>
      <c r="M248" s="126">
        <f t="shared" si="31"/>
        <v>0.7799380050245206</v>
      </c>
      <c r="N248" s="126">
        <f t="shared" si="25"/>
        <v>0.81235970717978701</v>
      </c>
    </row>
    <row r="249" spans="2:14" x14ac:dyDescent="0.25">
      <c r="B249" s="12">
        <v>44656</v>
      </c>
      <c r="C249" s="18">
        <v>45555.992187999997</v>
      </c>
      <c r="D249" s="18">
        <v>177.16999799999999</v>
      </c>
      <c r="E249" s="125">
        <f t="shared" si="29"/>
        <v>-2.2879072793044242E-2</v>
      </c>
      <c r="F249" s="125">
        <f t="shared" si="26"/>
        <v>-7.555437752844385E-2</v>
      </c>
      <c r="G249" s="127">
        <f t="shared" si="27"/>
        <v>70.483947095726535</v>
      </c>
      <c r="H249" s="127">
        <f t="shared" si="28"/>
        <v>53.969172212651308</v>
      </c>
      <c r="I249" s="126">
        <f t="shared" si="30"/>
        <v>1.2965077872809476</v>
      </c>
      <c r="J249" s="126">
        <f t="shared" si="24"/>
        <v>1.0417560477995953</v>
      </c>
      <c r="K249" s="126">
        <f t="shared" ref="K249:K312" si="32">SLOPE($F129:$F249,$E129:$E249)</f>
        <v>0.92618124194104445</v>
      </c>
      <c r="L249" s="126"/>
      <c r="M249" s="126">
        <f t="shared" si="31"/>
        <v>0.78559069129206904</v>
      </c>
      <c r="N249" s="126">
        <f t="shared" si="25"/>
        <v>0.8112597521329753</v>
      </c>
    </row>
    <row r="250" spans="2:14" x14ac:dyDescent="0.25">
      <c r="B250" s="12">
        <v>44657</v>
      </c>
      <c r="C250" s="18">
        <v>43206.738280999998</v>
      </c>
      <c r="D250" s="18">
        <v>166.83999600000001</v>
      </c>
      <c r="E250" s="125">
        <f t="shared" si="29"/>
        <v>-5.1568493938297322E-2</v>
      </c>
      <c r="F250" s="125">
        <f t="shared" si="26"/>
        <v>-5.8305594155958484E-2</v>
      </c>
      <c r="G250" s="127">
        <f t="shared" si="27"/>
        <v>66.849196097173291</v>
      </c>
      <c r="H250" s="127">
        <f t="shared" si="28"/>
        <v>50.822467560687429</v>
      </c>
      <c r="I250" s="126">
        <f t="shared" si="30"/>
        <v>1.2679342401914151</v>
      </c>
      <c r="J250" s="126">
        <f t="shared" si="24"/>
        <v>1.0568402686473086</v>
      </c>
      <c r="K250" s="126">
        <f t="shared" si="32"/>
        <v>0.93398281757736135</v>
      </c>
      <c r="L250" s="126"/>
      <c r="M250" s="126">
        <f t="shared" si="31"/>
        <v>0.80106979060366323</v>
      </c>
      <c r="N250" s="126">
        <f t="shared" si="25"/>
        <v>0.82088719545134803</v>
      </c>
    </row>
    <row r="251" spans="2:14" x14ac:dyDescent="0.25">
      <c r="B251" s="12">
        <v>44658</v>
      </c>
      <c r="C251" s="18">
        <v>43503.847655999998</v>
      </c>
      <c r="D251" s="18">
        <v>166.19000199999999</v>
      </c>
      <c r="E251" s="125">
        <f t="shared" si="29"/>
        <v>6.8764592473451458E-3</v>
      </c>
      <c r="F251" s="125">
        <f t="shared" si="26"/>
        <v>-3.8959123446635768E-3</v>
      </c>
      <c r="G251" s="127">
        <f t="shared" si="27"/>
        <v>67.30888186985328</v>
      </c>
      <c r="H251" s="127">
        <f t="shared" si="28"/>
        <v>50.624467681931485</v>
      </c>
      <c r="I251" s="126">
        <f t="shared" si="30"/>
        <v>1.2515326547735726</v>
      </c>
      <c r="J251" s="126">
        <f t="shared" si="24"/>
        <v>1.0582615269704285</v>
      </c>
      <c r="K251" s="126">
        <f t="shared" si="32"/>
        <v>0.93342900890365621</v>
      </c>
      <c r="L251" s="126"/>
      <c r="M251" s="126">
        <f t="shared" si="31"/>
        <v>0.7495085961407536</v>
      </c>
      <c r="N251" s="126">
        <f t="shared" si="25"/>
        <v>0.82407522779349041</v>
      </c>
    </row>
    <row r="252" spans="2:14" x14ac:dyDescent="0.25">
      <c r="B252" s="12">
        <v>44659</v>
      </c>
      <c r="C252" s="18">
        <v>42287.664062999997</v>
      </c>
      <c r="D252" s="18">
        <v>160.94000199999999</v>
      </c>
      <c r="E252" s="125">
        <f t="shared" si="29"/>
        <v>-2.7955770777260636E-2</v>
      </c>
      <c r="F252" s="125">
        <f t="shared" si="26"/>
        <v>-3.1590348016242276E-2</v>
      </c>
      <c r="G252" s="127">
        <f t="shared" si="27"/>
        <v>65.427210197025943</v>
      </c>
      <c r="H252" s="127">
        <f t="shared" si="28"/>
        <v>49.025223129722256</v>
      </c>
      <c r="I252" s="126">
        <f t="shared" si="30"/>
        <v>1.440996364232821</v>
      </c>
      <c r="J252" s="126">
        <f t="shared" si="24"/>
        <v>1.0488927966820873</v>
      </c>
      <c r="K252" s="126">
        <f t="shared" si="32"/>
        <v>0.92895351164332607</v>
      </c>
      <c r="L252" s="126"/>
      <c r="M252" s="126">
        <f t="shared" si="31"/>
        <v>0.78539066476099761</v>
      </c>
      <c r="N252" s="126">
        <f t="shared" si="25"/>
        <v>0.82598081920353783</v>
      </c>
    </row>
    <row r="253" spans="2:14" x14ac:dyDescent="0.25">
      <c r="B253" s="12">
        <v>44662</v>
      </c>
      <c r="C253" s="18">
        <v>39521.902344000002</v>
      </c>
      <c r="D253" s="18">
        <v>153.86999499999999</v>
      </c>
      <c r="E253" s="125">
        <f t="shared" si="29"/>
        <v>-6.5403511408896331E-2</v>
      </c>
      <c r="F253" s="125">
        <f t="shared" si="26"/>
        <v>-4.3929457637262859E-2</v>
      </c>
      <c r="G253" s="127">
        <f t="shared" si="27"/>
        <v>61.148040908452501</v>
      </c>
      <c r="H253" s="127">
        <f t="shared" si="28"/>
        <v>46.871571667087764</v>
      </c>
      <c r="I253" s="126">
        <f t="shared" si="30"/>
        <v>1.1964108992816922</v>
      </c>
      <c r="J253" s="126">
        <f t="shared" ref="J253:J316" si="33">SLOPE($F193:$F253,$E193:$E253)</f>
        <v>1.0390719533559569</v>
      </c>
      <c r="K253" s="126">
        <f t="shared" si="32"/>
        <v>0.91973181678332361</v>
      </c>
      <c r="L253" s="126"/>
      <c r="M253" s="126">
        <f t="shared" si="31"/>
        <v>0.76873614209977692</v>
      </c>
      <c r="N253" s="126">
        <f t="shared" ref="N253:N316" si="34">CORREL(E193:E253,F193:F253)</f>
        <v>0.82928886915449984</v>
      </c>
    </row>
    <row r="254" spans="2:14" x14ac:dyDescent="0.25">
      <c r="B254" s="12">
        <v>44663</v>
      </c>
      <c r="C254" s="18">
        <v>40127.183594000002</v>
      </c>
      <c r="D254" s="18">
        <v>149.85000600000001</v>
      </c>
      <c r="E254" s="125">
        <f t="shared" si="29"/>
        <v>1.5315083892764259E-2</v>
      </c>
      <c r="F254" s="125">
        <f t="shared" si="26"/>
        <v>-2.6125879837716082E-2</v>
      </c>
      <c r="G254" s="127">
        <f t="shared" si="27"/>
        <v>62.084528284843628</v>
      </c>
      <c r="H254" s="127">
        <f t="shared" si="28"/>
        <v>45.647010617908535</v>
      </c>
      <c r="I254" s="126">
        <f t="shared" si="30"/>
        <v>1.241745553852172</v>
      </c>
      <c r="J254" s="126">
        <f t="shared" si="33"/>
        <v>1.0359417104290469</v>
      </c>
      <c r="K254" s="126">
        <f t="shared" si="32"/>
        <v>0.91296130754383875</v>
      </c>
      <c r="L254" s="126"/>
      <c r="M254" s="126">
        <f t="shared" si="31"/>
        <v>0.80264115790475488</v>
      </c>
      <c r="N254" s="126">
        <f t="shared" si="34"/>
        <v>0.82407701998952143</v>
      </c>
    </row>
    <row r="255" spans="2:14" x14ac:dyDescent="0.25">
      <c r="B255" s="12">
        <v>44664</v>
      </c>
      <c r="C255" s="18">
        <v>41166.730469000002</v>
      </c>
      <c r="D255" s="18">
        <v>154.78999300000001</v>
      </c>
      <c r="E255" s="125">
        <f t="shared" si="29"/>
        <v>2.5906300464990428E-2</v>
      </c>
      <c r="F255" s="125">
        <f t="shared" si="26"/>
        <v>3.2966211559577685E-2</v>
      </c>
      <c r="G255" s="127">
        <f t="shared" si="27"/>
        <v>63.692908728817983</v>
      </c>
      <c r="H255" s="127">
        <f t="shared" si="28"/>
        <v>47.151819627000798</v>
      </c>
      <c r="I255" s="126">
        <f t="shared" si="30"/>
        <v>1.2611139896008587</v>
      </c>
      <c r="J255" s="126">
        <f t="shared" si="33"/>
        <v>1.0389515434910115</v>
      </c>
      <c r="K255" s="126">
        <f t="shared" si="32"/>
        <v>0.91365620170467232</v>
      </c>
      <c r="L255" s="126"/>
      <c r="M255" s="126">
        <f t="shared" si="31"/>
        <v>0.81875660456508681</v>
      </c>
      <c r="N255" s="126">
        <f t="shared" si="34"/>
        <v>0.82522223480290091</v>
      </c>
    </row>
    <row r="256" spans="2:14" x14ac:dyDescent="0.25">
      <c r="B256" s="12">
        <v>44665</v>
      </c>
      <c r="C256" s="18">
        <v>39935.515625</v>
      </c>
      <c r="D256" s="18">
        <v>147.28999300000001</v>
      </c>
      <c r="E256" s="125">
        <f t="shared" si="29"/>
        <v>-2.9908006537637255E-2</v>
      </c>
      <c r="F256" s="125">
        <f t="shared" si="26"/>
        <v>-4.8452744616378385E-2</v>
      </c>
      <c r="G256" s="127">
        <f t="shared" si="27"/>
        <v>61.78798079815536</v>
      </c>
      <c r="H256" s="127">
        <f t="shared" si="28"/>
        <v>44.867184552416191</v>
      </c>
      <c r="I256" s="126">
        <f t="shared" si="30"/>
        <v>1.1422466477939999</v>
      </c>
      <c r="J256" s="126">
        <f t="shared" si="33"/>
        <v>1.0405901050629236</v>
      </c>
      <c r="K256" s="126">
        <f t="shared" si="32"/>
        <v>0.91935285141691003</v>
      </c>
      <c r="L256" s="126"/>
      <c r="M256" s="126">
        <f t="shared" si="31"/>
        <v>0.81358117083946968</v>
      </c>
      <c r="N256" s="126">
        <f t="shared" si="34"/>
        <v>0.82647705251852843</v>
      </c>
    </row>
    <row r="257" spans="2:14" x14ac:dyDescent="0.25">
      <c r="B257" s="12">
        <v>44669</v>
      </c>
      <c r="C257" s="18">
        <v>40826.214844000002</v>
      </c>
      <c r="D257" s="18">
        <v>145.16000399999999</v>
      </c>
      <c r="E257" s="125">
        <f t="shared" si="29"/>
        <v>2.2303436053356274E-2</v>
      </c>
      <c r="F257" s="125">
        <f t="shared" si="26"/>
        <v>-1.4461192893124974E-2</v>
      </c>
      <c r="G257" s="127">
        <f t="shared" si="27"/>
        <v>63.166065076753021</v>
      </c>
      <c r="H257" s="127">
        <f t="shared" si="28"/>
        <v>44.218351542032266</v>
      </c>
      <c r="I257" s="126">
        <f t="shared" si="30"/>
        <v>1.1116740387033859</v>
      </c>
      <c r="J257" s="126">
        <f t="shared" si="33"/>
        <v>1.034747848491272</v>
      </c>
      <c r="K257" s="126">
        <f t="shared" si="32"/>
        <v>0.91799405777203935</v>
      </c>
      <c r="L257" s="126"/>
      <c r="M257" s="126">
        <f t="shared" si="31"/>
        <v>0.81603476467647718</v>
      </c>
      <c r="N257" s="126">
        <f t="shared" si="34"/>
        <v>0.82284751333506645</v>
      </c>
    </row>
    <row r="258" spans="2:14" x14ac:dyDescent="0.25">
      <c r="B258" s="12">
        <v>44670</v>
      </c>
      <c r="C258" s="18">
        <v>41502.75</v>
      </c>
      <c r="D258" s="18">
        <v>151.270004</v>
      </c>
      <c r="E258" s="125">
        <f t="shared" si="29"/>
        <v>1.6571096747153513E-2</v>
      </c>
      <c r="F258" s="125">
        <f t="shared" si="26"/>
        <v>4.2091484097782184E-2</v>
      </c>
      <c r="G258" s="127">
        <f t="shared" si="27"/>
        <v>64.212796052276886</v>
      </c>
      <c r="H258" s="127">
        <f t="shared" si="28"/>
        <v>46.079567582793857</v>
      </c>
      <c r="I258" s="126">
        <f t="shared" si="30"/>
        <v>1.1014960724127627</v>
      </c>
      <c r="J258" s="126">
        <f t="shared" si="33"/>
        <v>1.0513438978852505</v>
      </c>
      <c r="K258" s="126">
        <f t="shared" si="32"/>
        <v>0.90891629326887857</v>
      </c>
      <c r="L258" s="126"/>
      <c r="M258" s="126">
        <f t="shared" si="31"/>
        <v>0.81440436659410953</v>
      </c>
      <c r="N258" s="126">
        <f t="shared" si="34"/>
        <v>0.82867530948056201</v>
      </c>
    </row>
    <row r="259" spans="2:14" x14ac:dyDescent="0.25">
      <c r="B259" s="12">
        <v>44671</v>
      </c>
      <c r="C259" s="18">
        <v>41374.378905999998</v>
      </c>
      <c r="D259" s="18">
        <v>147.13000500000001</v>
      </c>
      <c r="E259" s="125">
        <f t="shared" si="29"/>
        <v>-3.0930744107318109E-3</v>
      </c>
      <c r="F259" s="125">
        <f t="shared" si="26"/>
        <v>-2.7368274545692461E-2</v>
      </c>
      <c r="G259" s="127">
        <f t="shared" si="27"/>
        <v>64.014181095966052</v>
      </c>
      <c r="H259" s="127">
        <f t="shared" si="28"/>
        <v>44.818449326241165</v>
      </c>
      <c r="I259" s="126">
        <f t="shared" si="30"/>
        <v>1.0837527842607684</v>
      </c>
      <c r="J259" s="126">
        <f t="shared" si="33"/>
        <v>1.0293508722313165</v>
      </c>
      <c r="K259" s="126">
        <f t="shared" si="32"/>
        <v>0.91469402391090915</v>
      </c>
      <c r="L259" s="126"/>
      <c r="M259" s="126">
        <f t="shared" si="31"/>
        <v>0.81040657208479205</v>
      </c>
      <c r="N259" s="126">
        <f t="shared" si="34"/>
        <v>0.80639127414202527</v>
      </c>
    </row>
    <row r="260" spans="2:14" x14ac:dyDescent="0.25">
      <c r="B260" s="12">
        <v>44672</v>
      </c>
      <c r="C260" s="18">
        <v>40527.363280999998</v>
      </c>
      <c r="D260" s="18">
        <v>137.320007</v>
      </c>
      <c r="E260" s="125">
        <f t="shared" si="29"/>
        <v>-2.0471984048977876E-2</v>
      </c>
      <c r="F260" s="125">
        <f t="shared" ref="F260:F323" si="35">D260/D259-1</f>
        <v>-6.667571308789122E-2</v>
      </c>
      <c r="G260" s="127">
        <f t="shared" ref="G260:G323" si="36">G259+(G259*E260)</f>
        <v>62.70368380166105</v>
      </c>
      <c r="H260" s="127">
        <f t="shared" ref="H260:H323" si="37">H259+(H259*F260)</f>
        <v>41.830147257920515</v>
      </c>
      <c r="I260" s="126">
        <f t="shared" si="30"/>
        <v>1.0705952147347961</v>
      </c>
      <c r="J260" s="126">
        <f t="shared" si="33"/>
        <v>1.0399832138304685</v>
      </c>
      <c r="K260" s="126">
        <f t="shared" si="32"/>
        <v>0.92106313268265816</v>
      </c>
      <c r="L260" s="126"/>
      <c r="M260" s="126">
        <f t="shared" si="31"/>
        <v>0.79799937527439602</v>
      </c>
      <c r="N260" s="126">
        <f t="shared" si="34"/>
        <v>0.80577395233971127</v>
      </c>
    </row>
    <row r="261" spans="2:14" x14ac:dyDescent="0.25">
      <c r="B261" s="12">
        <v>44673</v>
      </c>
      <c r="C261" s="18">
        <v>39740.320312999997</v>
      </c>
      <c r="D261" s="18">
        <v>131.520004</v>
      </c>
      <c r="E261" s="125">
        <f t="shared" si="29"/>
        <v>-1.9420038815330054E-2</v>
      </c>
      <c r="F261" s="125">
        <f t="shared" si="35"/>
        <v>-4.2237130092776631E-2</v>
      </c>
      <c r="G261" s="127">
        <f t="shared" si="36"/>
        <v>61.485975828368609</v>
      </c>
      <c r="H261" s="127">
        <f t="shared" si="37"/>
        <v>40.063361886387725</v>
      </c>
      <c r="I261" s="126">
        <f t="shared" si="30"/>
        <v>1.0953723337806331</v>
      </c>
      <c r="J261" s="126">
        <f t="shared" si="33"/>
        <v>1.0461580831903812</v>
      </c>
      <c r="K261" s="126">
        <f t="shared" si="32"/>
        <v>0.92476859816097545</v>
      </c>
      <c r="L261" s="126"/>
      <c r="M261" s="126">
        <f t="shared" si="31"/>
        <v>0.80795109535013865</v>
      </c>
      <c r="N261" s="126">
        <f t="shared" si="34"/>
        <v>0.8104530432273126</v>
      </c>
    </row>
    <row r="262" spans="2:14" x14ac:dyDescent="0.25">
      <c r="B262" s="12">
        <v>44676</v>
      </c>
      <c r="C262" s="18">
        <v>40458.308594000002</v>
      </c>
      <c r="D262" s="18">
        <v>135.13999899999999</v>
      </c>
      <c r="E262" s="125">
        <f t="shared" ref="E262:E325" si="38">C262/C261-1</f>
        <v>1.8066997833561249E-2</v>
      </c>
      <c r="F262" s="125">
        <f t="shared" si="35"/>
        <v>2.7524292046098076E-2</v>
      </c>
      <c r="G262" s="127">
        <f t="shared" si="36"/>
        <v>62.596842820454142</v>
      </c>
      <c r="H262" s="127">
        <f t="shared" si="37"/>
        <v>41.166077559297172</v>
      </c>
      <c r="I262" s="126">
        <f t="shared" si="30"/>
        <v>1.0817679732962528</v>
      </c>
      <c r="J262" s="126">
        <f t="shared" si="33"/>
        <v>1.0472897989309167</v>
      </c>
      <c r="K262" s="126">
        <f t="shared" si="32"/>
        <v>0.93038852654475523</v>
      </c>
      <c r="L262" s="126"/>
      <c r="M262" s="126">
        <f t="shared" si="31"/>
        <v>0.80365229434178032</v>
      </c>
      <c r="N262" s="126">
        <f t="shared" si="34"/>
        <v>0.81284951668400307</v>
      </c>
    </row>
    <row r="263" spans="2:14" x14ac:dyDescent="0.25">
      <c r="B263" s="12">
        <v>44677</v>
      </c>
      <c r="C263" s="18">
        <v>38117.460937999997</v>
      </c>
      <c r="D263" s="18">
        <v>127.150002</v>
      </c>
      <c r="E263" s="125">
        <f t="shared" si="38"/>
        <v>-5.7858267865087076E-2</v>
      </c>
      <c r="F263" s="125">
        <f t="shared" si="35"/>
        <v>-5.9123849778924376E-2</v>
      </c>
      <c r="G263" s="127">
        <f t="shared" si="36"/>
        <v>58.975097921039556</v>
      </c>
      <c r="H263" s="127">
        <f t="shared" si="37"/>
        <v>38.732180573693739</v>
      </c>
      <c r="I263" s="126">
        <f t="shared" si="30"/>
        <v>1.0556922962289073</v>
      </c>
      <c r="J263" s="126">
        <f t="shared" si="33"/>
        <v>1.0462057419621051</v>
      </c>
      <c r="K263" s="126">
        <f t="shared" si="32"/>
        <v>0.93695038549447907</v>
      </c>
      <c r="L263" s="126"/>
      <c r="M263" s="126">
        <f t="shared" si="31"/>
        <v>0.81755139117509801</v>
      </c>
      <c r="N263" s="126">
        <f t="shared" si="34"/>
        <v>0.8249967657135433</v>
      </c>
    </row>
    <row r="264" spans="2:14" x14ac:dyDescent="0.25">
      <c r="B264" s="12">
        <v>44678</v>
      </c>
      <c r="C264" s="18">
        <v>39241.121094000002</v>
      </c>
      <c r="D264" s="18">
        <v>122.550003</v>
      </c>
      <c r="E264" s="125">
        <f t="shared" si="38"/>
        <v>2.9478882599963674E-2</v>
      </c>
      <c r="F264" s="125">
        <f t="shared" si="35"/>
        <v>-3.6177734389654215E-2</v>
      </c>
      <c r="G264" s="127">
        <f t="shared" si="36"/>
        <v>60.713617908975245</v>
      </c>
      <c r="H264" s="127">
        <f t="shared" si="37"/>
        <v>37.330938032566522</v>
      </c>
      <c r="I264" s="126">
        <f t="shared" si="30"/>
        <v>0.82356789978178113</v>
      </c>
      <c r="J264" s="126">
        <f t="shared" si="33"/>
        <v>1.0214495563379162</v>
      </c>
      <c r="K264" s="126">
        <f t="shared" si="32"/>
        <v>0.92820062412724291</v>
      </c>
      <c r="L264" s="126"/>
      <c r="M264" s="126">
        <f t="shared" si="31"/>
        <v>0.68450509673789039</v>
      </c>
      <c r="N264" s="126">
        <f t="shared" si="34"/>
        <v>0.81140162797264703</v>
      </c>
    </row>
    <row r="265" spans="2:14" x14ac:dyDescent="0.25">
      <c r="B265" s="12">
        <v>44679</v>
      </c>
      <c r="C265" s="18">
        <v>39773.828125</v>
      </c>
      <c r="D265" s="18">
        <v>122.69000200000001</v>
      </c>
      <c r="E265" s="125">
        <f t="shared" si="38"/>
        <v>1.3575224564148503E-2</v>
      </c>
      <c r="F265" s="125">
        <f t="shared" si="35"/>
        <v>1.1423826729730635E-3</v>
      </c>
      <c r="G265" s="127">
        <f t="shared" si="36"/>
        <v>61.53781890619149</v>
      </c>
      <c r="H265" s="127">
        <f t="shared" si="37"/>
        <v>37.373584249340759</v>
      </c>
      <c r="I265" s="126">
        <f t="shared" si="30"/>
        <v>0.80785540145503709</v>
      </c>
      <c r="J265" s="126">
        <f t="shared" si="33"/>
        <v>1.009430875175803</v>
      </c>
      <c r="K265" s="126">
        <f t="shared" si="32"/>
        <v>0.92763834528564215</v>
      </c>
      <c r="L265" s="126"/>
      <c r="M265" s="126">
        <f t="shared" si="31"/>
        <v>0.68968664192187723</v>
      </c>
      <c r="N265" s="126">
        <f t="shared" si="34"/>
        <v>0.81790772792816036</v>
      </c>
    </row>
    <row r="266" spans="2:14" x14ac:dyDescent="0.25">
      <c r="B266" s="12">
        <v>44680</v>
      </c>
      <c r="C266" s="18">
        <v>38609.824219000002</v>
      </c>
      <c r="D266" s="18">
        <v>112.709999</v>
      </c>
      <c r="E266" s="125">
        <f t="shared" si="38"/>
        <v>-2.9265573893008323E-2</v>
      </c>
      <c r="F266" s="125">
        <f t="shared" si="35"/>
        <v>-8.1343245882415149E-2</v>
      </c>
      <c r="G266" s="127">
        <f t="shared" si="36"/>
        <v>59.736879319777778</v>
      </c>
      <c r="H266" s="127">
        <f t="shared" si="37"/>
        <v>34.333495596239473</v>
      </c>
      <c r="I266" s="126">
        <f t="shared" si="30"/>
        <v>0.8569952419266037</v>
      </c>
      <c r="J266" s="126">
        <f t="shared" si="33"/>
        <v>1.0213909645332613</v>
      </c>
      <c r="K266" s="126">
        <f t="shared" si="32"/>
        <v>0.93921306441472263</v>
      </c>
      <c r="L266" s="126"/>
      <c r="M266" s="126">
        <f t="shared" si="31"/>
        <v>0.69590728016889269</v>
      </c>
      <c r="N266" s="126">
        <f t="shared" si="34"/>
        <v>0.82173929778477317</v>
      </c>
    </row>
    <row r="267" spans="2:14" x14ac:dyDescent="0.25">
      <c r="B267" s="12">
        <v>44683</v>
      </c>
      <c r="C267" s="18">
        <v>38529.328125</v>
      </c>
      <c r="D267" s="18">
        <v>121.339996</v>
      </c>
      <c r="E267" s="125">
        <f t="shared" si="38"/>
        <v>-2.0848604112626568E-3</v>
      </c>
      <c r="F267" s="125">
        <f t="shared" si="35"/>
        <v>7.6568157896975908E-2</v>
      </c>
      <c r="G267" s="127">
        <f t="shared" si="36"/>
        <v>59.612336264991598</v>
      </c>
      <c r="H267" s="127">
        <f t="shared" si="37"/>
        <v>36.962348108207465</v>
      </c>
      <c r="I267" s="126">
        <f t="shared" si="30"/>
        <v>0.90540243509028562</v>
      </c>
      <c r="J267" s="126">
        <f t="shared" si="33"/>
        <v>1.0198441280098143</v>
      </c>
      <c r="K267" s="126">
        <f t="shared" si="32"/>
        <v>0.93961301443929557</v>
      </c>
      <c r="L267" s="126"/>
      <c r="M267" s="126">
        <f t="shared" si="31"/>
        <v>0.61575059448612135</v>
      </c>
      <c r="N267" s="126">
        <f t="shared" si="34"/>
        <v>0.79656521383516399</v>
      </c>
    </row>
    <row r="268" spans="2:14" x14ac:dyDescent="0.25">
      <c r="B268" s="12">
        <v>44684</v>
      </c>
      <c r="C268" s="18">
        <v>37750.453125</v>
      </c>
      <c r="D268" s="18">
        <v>123.55999799999999</v>
      </c>
      <c r="E268" s="125">
        <f t="shared" si="38"/>
        <v>-2.0215120218891713E-2</v>
      </c>
      <c r="F268" s="125">
        <f t="shared" si="35"/>
        <v>1.8295715124302392E-2</v>
      </c>
      <c r="G268" s="127">
        <f t="shared" si="36"/>
        <v>58.407265720865794</v>
      </c>
      <c r="H268" s="127">
        <f t="shared" si="37"/>
        <v>37.638600699520524</v>
      </c>
      <c r="I268" s="126">
        <f t="shared" si="30"/>
        <v>0.89771375133706488</v>
      </c>
      <c r="J268" s="126">
        <f t="shared" si="33"/>
        <v>1.0103691980498233</v>
      </c>
      <c r="K268" s="126">
        <f t="shared" si="32"/>
        <v>0.96782060715112961</v>
      </c>
      <c r="L268" s="126"/>
      <c r="M268" s="126">
        <f t="shared" si="31"/>
        <v>0.59007468344787484</v>
      </c>
      <c r="N268" s="126">
        <f t="shared" si="34"/>
        <v>0.79154262080477222</v>
      </c>
    </row>
    <row r="269" spans="2:14" x14ac:dyDescent="0.25">
      <c r="B269" s="12">
        <v>44685</v>
      </c>
      <c r="C269" s="18">
        <v>39698.371094000002</v>
      </c>
      <c r="D269" s="18">
        <v>130.14999399999999</v>
      </c>
      <c r="E269" s="125">
        <f t="shared" si="38"/>
        <v>5.1599856630859975E-2</v>
      </c>
      <c r="F269" s="125">
        <f t="shared" si="35"/>
        <v>5.3334380921566504E-2</v>
      </c>
      <c r="G269" s="127">
        <f t="shared" si="36"/>
        <v>61.42107225826301</v>
      </c>
      <c r="H269" s="127">
        <f t="shared" si="37"/>
        <v>39.646032166583488</v>
      </c>
      <c r="I269" s="126">
        <f t="shared" si="30"/>
        <v>0.92890160007684353</v>
      </c>
      <c r="J269" s="126">
        <f t="shared" si="33"/>
        <v>1.0746883956476734</v>
      </c>
      <c r="K269" s="126">
        <f t="shared" si="32"/>
        <v>0.97109051926215817</v>
      </c>
      <c r="L269" s="126"/>
      <c r="M269" s="126">
        <f t="shared" si="31"/>
        <v>0.64386903553647523</v>
      </c>
      <c r="N269" s="126">
        <f t="shared" si="34"/>
        <v>0.7955713606435757</v>
      </c>
    </row>
    <row r="270" spans="2:14" x14ac:dyDescent="0.25">
      <c r="B270" s="12">
        <v>44686</v>
      </c>
      <c r="C270" s="18">
        <v>36575.140625</v>
      </c>
      <c r="D270" s="18">
        <v>114.25</v>
      </c>
      <c r="E270" s="125">
        <f t="shared" si="38"/>
        <v>-7.867402069481999E-2</v>
      </c>
      <c r="F270" s="125">
        <f t="shared" si="35"/>
        <v>-0.1221666902266626</v>
      </c>
      <c r="G270" s="127">
        <f t="shared" si="36"/>
        <v>56.588829548318394</v>
      </c>
      <c r="H270" s="127">
        <f t="shared" si="37"/>
        <v>34.802607636172183</v>
      </c>
      <c r="I270" s="126">
        <f t="shared" si="30"/>
        <v>1.0155445820968638</v>
      </c>
      <c r="J270" s="126">
        <f t="shared" si="33"/>
        <v>1.1031768875622732</v>
      </c>
      <c r="K270" s="126">
        <f t="shared" si="32"/>
        <v>0.98324776818481363</v>
      </c>
      <c r="L270" s="126"/>
      <c r="M270" s="126">
        <f t="shared" si="31"/>
        <v>0.72089638481619411</v>
      </c>
      <c r="N270" s="126">
        <f t="shared" si="34"/>
        <v>0.80537194307186644</v>
      </c>
    </row>
    <row r="271" spans="2:14" x14ac:dyDescent="0.25">
      <c r="B271" s="12">
        <v>44687</v>
      </c>
      <c r="C271" s="18">
        <v>36040.921875</v>
      </c>
      <c r="D271" s="18">
        <v>103.739998</v>
      </c>
      <c r="E271" s="125">
        <f t="shared" si="38"/>
        <v>-1.4606061408683924E-2</v>
      </c>
      <c r="F271" s="125">
        <f t="shared" si="35"/>
        <v>-9.1991264770240666E-2</v>
      </c>
      <c r="G271" s="127">
        <f t="shared" si="36"/>
        <v>55.762289628890109</v>
      </c>
      <c r="H271" s="127">
        <f t="shared" si="37"/>
        <v>31.60107174241827</v>
      </c>
      <c r="I271" s="126">
        <f t="shared" si="30"/>
        <v>1.0425809121522907</v>
      </c>
      <c r="J271" s="126">
        <f t="shared" si="33"/>
        <v>1.1120565290174358</v>
      </c>
      <c r="K271" s="126">
        <f t="shared" si="32"/>
        <v>0.98751557837385362</v>
      </c>
      <c r="L271" s="126"/>
      <c r="M271" s="126">
        <f t="shared" si="31"/>
        <v>0.68586137332166064</v>
      </c>
      <c r="N271" s="126">
        <f t="shared" si="34"/>
        <v>0.7958692975820042</v>
      </c>
    </row>
    <row r="272" spans="2:14" x14ac:dyDescent="0.25">
      <c r="B272" s="12">
        <v>44690</v>
      </c>
      <c r="C272" s="18">
        <v>30296.953125</v>
      </c>
      <c r="D272" s="18">
        <v>83.510002</v>
      </c>
      <c r="E272" s="125">
        <f t="shared" si="38"/>
        <v>-0.15937352462630372</v>
      </c>
      <c r="F272" s="125">
        <f t="shared" si="35"/>
        <v>-0.19500671283992121</v>
      </c>
      <c r="G272" s="127">
        <f t="shared" si="36"/>
        <v>46.875256989501111</v>
      </c>
      <c r="H272" s="127">
        <f t="shared" si="37"/>
        <v>25.438650619710764</v>
      </c>
      <c r="I272" s="126">
        <f t="shared" si="30"/>
        <v>1.0948219835435411</v>
      </c>
      <c r="J272" s="126">
        <f t="shared" si="33"/>
        <v>1.1247647175457633</v>
      </c>
      <c r="K272" s="126">
        <f t="shared" si="32"/>
        <v>1.0170730970747766</v>
      </c>
      <c r="L272" s="126"/>
      <c r="M272" s="126">
        <f t="shared" si="31"/>
        <v>0.81043511663092116</v>
      </c>
      <c r="N272" s="126">
        <f t="shared" si="34"/>
        <v>0.836215968793249</v>
      </c>
    </row>
    <row r="273" spans="2:14" x14ac:dyDescent="0.25">
      <c r="B273" s="12">
        <v>44691</v>
      </c>
      <c r="C273" s="18">
        <v>31022.90625</v>
      </c>
      <c r="D273" s="18">
        <v>72.989998</v>
      </c>
      <c r="E273" s="125">
        <f t="shared" si="38"/>
        <v>2.396125848050934E-2</v>
      </c>
      <c r="F273" s="125">
        <f t="shared" si="35"/>
        <v>-0.12597298225426934</v>
      </c>
      <c r="G273" s="127">
        <f t="shared" si="36"/>
        <v>47.998447138566846</v>
      </c>
      <c r="H273" s="127">
        <f t="shared" si="37"/>
        <v>22.234067936621383</v>
      </c>
      <c r="I273" s="126">
        <f t="shared" si="30"/>
        <v>0.98212839550430908</v>
      </c>
      <c r="J273" s="126">
        <f t="shared" si="33"/>
        <v>1.0832350777973974</v>
      </c>
      <c r="K273" s="126">
        <f t="shared" si="32"/>
        <v>0.99429754995712349</v>
      </c>
      <c r="L273" s="126"/>
      <c r="M273" s="126">
        <f t="shared" si="31"/>
        <v>0.70045322523614195</v>
      </c>
      <c r="N273" s="126">
        <f t="shared" si="34"/>
        <v>0.78456759907273832</v>
      </c>
    </row>
    <row r="274" spans="2:14" x14ac:dyDescent="0.25">
      <c r="B274" s="12">
        <v>44692</v>
      </c>
      <c r="C274" s="18">
        <v>28936.355468999998</v>
      </c>
      <c r="D274" s="18">
        <v>53.720001000000003</v>
      </c>
      <c r="E274" s="125">
        <f t="shared" si="38"/>
        <v>-6.7258391724663191E-2</v>
      </c>
      <c r="F274" s="125">
        <f t="shared" si="35"/>
        <v>-0.26400873445701423</v>
      </c>
      <c r="G274" s="127">
        <f t="shared" si="36"/>
        <v>44.770148778745579</v>
      </c>
      <c r="H274" s="127">
        <f t="shared" si="37"/>
        <v>16.364079798842695</v>
      </c>
      <c r="I274" s="126">
        <f t="shared" si="30"/>
        <v>1.2403612795928103</v>
      </c>
      <c r="J274" s="126">
        <f t="shared" si="33"/>
        <v>1.1839481793190632</v>
      </c>
      <c r="K274" s="126">
        <f t="shared" si="32"/>
        <v>1.0718740842754069</v>
      </c>
      <c r="L274" s="126"/>
      <c r="M274" s="126">
        <f t="shared" si="31"/>
        <v>0.70777774402041804</v>
      </c>
      <c r="N274" s="126">
        <f t="shared" si="34"/>
        <v>0.76471505464220579</v>
      </c>
    </row>
    <row r="275" spans="2:14" x14ac:dyDescent="0.25">
      <c r="B275" s="12">
        <v>44693</v>
      </c>
      <c r="C275" s="18">
        <v>29047.751952999999</v>
      </c>
      <c r="D275" s="18">
        <v>58.5</v>
      </c>
      <c r="E275" s="125">
        <f t="shared" si="38"/>
        <v>3.8497067856158029E-3</v>
      </c>
      <c r="F275" s="125">
        <f t="shared" si="35"/>
        <v>8.8979875484365589E-2</v>
      </c>
      <c r="G275" s="127">
        <f t="shared" si="36"/>
        <v>44.942500724292145</v>
      </c>
      <c r="H275" s="127">
        <f t="shared" si="37"/>
        <v>17.820153581759939</v>
      </c>
      <c r="I275" s="126">
        <f t="shared" si="30"/>
        <v>1.2969384190911828</v>
      </c>
      <c r="J275" s="126">
        <f t="shared" si="33"/>
        <v>1.191133349486128</v>
      </c>
      <c r="K275" s="126">
        <f t="shared" si="32"/>
        <v>1.075666368396653</v>
      </c>
      <c r="L275" s="126"/>
      <c r="M275" s="126">
        <f t="shared" si="31"/>
        <v>0.69420417522130118</v>
      </c>
      <c r="N275" s="126">
        <f t="shared" si="34"/>
        <v>0.75369735481363742</v>
      </c>
    </row>
    <row r="276" spans="2:14" x14ac:dyDescent="0.25">
      <c r="B276" s="12">
        <v>44694</v>
      </c>
      <c r="C276" s="18">
        <v>29283.103515999999</v>
      </c>
      <c r="D276" s="18">
        <v>67.870002999999997</v>
      </c>
      <c r="E276" s="125">
        <f t="shared" si="38"/>
        <v>8.1022298517559044E-3</v>
      </c>
      <c r="F276" s="125">
        <f t="shared" si="35"/>
        <v>0.16017099145299141</v>
      </c>
      <c r="G276" s="127">
        <f t="shared" si="36"/>
        <v>45.306635195273067</v>
      </c>
      <c r="H276" s="127">
        <f t="shared" si="37"/>
        <v>20.674425248795004</v>
      </c>
      <c r="I276" s="126">
        <f t="shared" si="30"/>
        <v>1.3683906541335518</v>
      </c>
      <c r="J276" s="126">
        <f t="shared" si="33"/>
        <v>1.1999040175266611</v>
      </c>
      <c r="K276" s="126">
        <f t="shared" si="32"/>
        <v>1.0875043781503992</v>
      </c>
      <c r="L276" s="126"/>
      <c r="M276" s="126">
        <f t="shared" si="31"/>
        <v>0.65519436178769264</v>
      </c>
      <c r="N276" s="126">
        <f t="shared" si="34"/>
        <v>0.71965532638563756</v>
      </c>
    </row>
    <row r="277" spans="2:14" x14ac:dyDescent="0.25">
      <c r="B277" s="12">
        <v>44697</v>
      </c>
      <c r="C277" s="18">
        <v>29862.917968999998</v>
      </c>
      <c r="D277" s="18">
        <v>61.700001</v>
      </c>
      <c r="E277" s="125">
        <f t="shared" si="38"/>
        <v>1.9800307460006605E-2</v>
      </c>
      <c r="F277" s="125">
        <f t="shared" si="35"/>
        <v>-9.0909116358813158E-2</v>
      </c>
      <c r="G277" s="127">
        <f t="shared" si="36"/>
        <v>46.203720502117832</v>
      </c>
      <c r="H277" s="127">
        <f t="shared" si="37"/>
        <v>18.794931518200713</v>
      </c>
      <c r="I277" s="126">
        <f t="shared" ref="I277:I340" si="39">SLOPE($F257:$F277,$E257:$E277)</f>
        <v>1.2937968422842985</v>
      </c>
      <c r="J277" s="126">
        <f t="shared" si="33"/>
        <v>1.1764860033597864</v>
      </c>
      <c r="K277" s="126">
        <f t="shared" si="32"/>
        <v>1.0715026532345089</v>
      </c>
      <c r="L277" s="126"/>
      <c r="M277" s="126">
        <f t="shared" ref="M277:M340" si="40">CORREL(E257:E277,F257:F277)</f>
        <v>0.62080023713683941</v>
      </c>
      <c r="N277" s="126">
        <f t="shared" si="34"/>
        <v>0.70116167460553847</v>
      </c>
    </row>
    <row r="278" spans="2:14" x14ac:dyDescent="0.25">
      <c r="B278" s="12">
        <v>44698</v>
      </c>
      <c r="C278" s="18">
        <v>30425.857422000001</v>
      </c>
      <c r="D278" s="18">
        <v>70</v>
      </c>
      <c r="E278" s="125">
        <f t="shared" si="38"/>
        <v>1.8850785230846379E-2</v>
      </c>
      <c r="F278" s="125">
        <f t="shared" si="35"/>
        <v>0.13452186167711733</v>
      </c>
      <c r="G278" s="127">
        <f t="shared" si="36"/>
        <v>47.074696914169309</v>
      </c>
      <c r="H278" s="127">
        <f t="shared" si="37"/>
        <v>21.323260696123</v>
      </c>
      <c r="I278" s="126">
        <f t="shared" si="39"/>
        <v>1.4059113031598973</v>
      </c>
      <c r="J278" s="126">
        <f t="shared" si="33"/>
        <v>1.222081052300324</v>
      </c>
      <c r="K278" s="126">
        <f t="shared" si="32"/>
        <v>1.085440100434989</v>
      </c>
      <c r="L278" s="126"/>
      <c r="M278" s="126">
        <f t="shared" si="40"/>
        <v>0.6293924558218208</v>
      </c>
      <c r="N278" s="126">
        <f t="shared" si="34"/>
        <v>0.69070315451831399</v>
      </c>
    </row>
    <row r="279" spans="2:14" x14ac:dyDescent="0.25">
      <c r="B279" s="12">
        <v>44699</v>
      </c>
      <c r="C279" s="18">
        <v>28720.271484000001</v>
      </c>
      <c r="D279" s="18">
        <v>63.029998999999997</v>
      </c>
      <c r="E279" s="125">
        <f t="shared" si="38"/>
        <v>-5.6057119914285303E-2</v>
      </c>
      <c r="F279" s="125">
        <f t="shared" si="35"/>
        <v>-9.9571442857142922E-2</v>
      </c>
      <c r="G279" s="127">
        <f t="shared" si="36"/>
        <v>44.435824984323084</v>
      </c>
      <c r="H279" s="127">
        <f t="shared" si="37"/>
        <v>19.200072862191028</v>
      </c>
      <c r="I279" s="126">
        <f t="shared" si="39"/>
        <v>1.3933857816295523</v>
      </c>
      <c r="J279" s="126">
        <f t="shared" si="33"/>
        <v>1.2336881438989631</v>
      </c>
      <c r="K279" s="126">
        <f t="shared" si="32"/>
        <v>1.0966727810389882</v>
      </c>
      <c r="L279" s="126"/>
      <c r="M279" s="126">
        <f t="shared" si="40"/>
        <v>0.63045308515143617</v>
      </c>
      <c r="N279" s="126">
        <f t="shared" si="34"/>
        <v>0.69826616500397842</v>
      </c>
    </row>
    <row r="280" spans="2:14" x14ac:dyDescent="0.25">
      <c r="B280" s="12">
        <v>44700</v>
      </c>
      <c r="C280" s="18">
        <v>30314.333984000001</v>
      </c>
      <c r="D280" s="18">
        <v>67.419998000000007</v>
      </c>
      <c r="E280" s="125">
        <f t="shared" si="38"/>
        <v>5.550304428313102E-2</v>
      </c>
      <c r="F280" s="125">
        <f t="shared" si="35"/>
        <v>6.9649358553853125E-2</v>
      </c>
      <c r="G280" s="127">
        <f t="shared" si="36"/>
        <v>46.90214854618543</v>
      </c>
      <c r="H280" s="127">
        <f t="shared" si="37"/>
        <v>20.537345621229875</v>
      </c>
      <c r="I280" s="126">
        <f t="shared" si="39"/>
        <v>1.4025183438271687</v>
      </c>
      <c r="J280" s="126">
        <f t="shared" si="33"/>
        <v>1.2386038181958596</v>
      </c>
      <c r="K280" s="126">
        <f t="shared" si="32"/>
        <v>1.1028825688788559</v>
      </c>
      <c r="L280" s="126"/>
      <c r="M280" s="126">
        <f t="shared" si="40"/>
        <v>0.65231127977221404</v>
      </c>
      <c r="N280" s="126">
        <f t="shared" si="34"/>
        <v>0.70281406008095437</v>
      </c>
    </row>
    <row r="281" spans="2:14" x14ac:dyDescent="0.25">
      <c r="B281" s="12">
        <v>44701</v>
      </c>
      <c r="C281" s="18">
        <v>29200.740234000001</v>
      </c>
      <c r="D281" s="18">
        <v>66.150002000000001</v>
      </c>
      <c r="E281" s="125">
        <f t="shared" si="38"/>
        <v>-3.6734890846942481E-2</v>
      </c>
      <c r="F281" s="125">
        <f t="shared" si="35"/>
        <v>-1.8837081543669032E-2</v>
      </c>
      <c r="G281" s="127">
        <f t="shared" si="36"/>
        <v>45.179203238854228</v>
      </c>
      <c r="H281" s="127">
        <f t="shared" si="37"/>
        <v>20.150481967072253</v>
      </c>
      <c r="I281" s="126">
        <f t="shared" si="39"/>
        <v>1.3792502871398991</v>
      </c>
      <c r="J281" s="126">
        <f t="shared" si="33"/>
        <v>1.2312812771009412</v>
      </c>
      <c r="K281" s="126">
        <f t="shared" si="32"/>
        <v>1.1050641183993883</v>
      </c>
      <c r="L281" s="126"/>
      <c r="M281" s="126">
        <f t="shared" si="40"/>
        <v>0.64636650990349553</v>
      </c>
      <c r="N281" s="126">
        <f t="shared" si="34"/>
        <v>0.70073751097095627</v>
      </c>
    </row>
    <row r="282" spans="2:14" x14ac:dyDescent="0.25">
      <c r="B282" s="12">
        <v>44704</v>
      </c>
      <c r="C282" s="18">
        <v>29098.910156000002</v>
      </c>
      <c r="D282" s="18">
        <v>66.099997999999999</v>
      </c>
      <c r="E282" s="125">
        <f t="shared" si="38"/>
        <v>-3.4872430350731953E-3</v>
      </c>
      <c r="F282" s="125">
        <f t="shared" si="35"/>
        <v>-7.5591834449229012E-4</v>
      </c>
      <c r="G282" s="127">
        <f t="shared" si="36"/>
        <v>45.021652377029376</v>
      </c>
      <c r="H282" s="127">
        <f t="shared" si="37"/>
        <v>20.135249848102983</v>
      </c>
      <c r="I282" s="126">
        <f t="shared" si="39"/>
        <v>1.3810229069428832</v>
      </c>
      <c r="J282" s="126">
        <f t="shared" si="33"/>
        <v>1.227099693874836</v>
      </c>
      <c r="K282" s="126">
        <f t="shared" si="32"/>
        <v>1.1183631466306927</v>
      </c>
      <c r="L282" s="126"/>
      <c r="M282" s="126">
        <f t="shared" si="40"/>
        <v>0.6469897926192858</v>
      </c>
      <c r="N282" s="126">
        <f t="shared" si="34"/>
        <v>0.69795325709401168</v>
      </c>
    </row>
    <row r="283" spans="2:14" x14ac:dyDescent="0.25">
      <c r="B283" s="12">
        <v>44705</v>
      </c>
      <c r="C283" s="18">
        <v>29655.585938</v>
      </c>
      <c r="D283" s="18">
        <v>61.360000999999997</v>
      </c>
      <c r="E283" s="125">
        <f t="shared" si="38"/>
        <v>1.9130468427018155E-2</v>
      </c>
      <c r="F283" s="125">
        <f t="shared" si="35"/>
        <v>-7.170948779756392E-2</v>
      </c>
      <c r="G283" s="127">
        <f t="shared" si="36"/>
        <v>45.882937676360321</v>
      </c>
      <c r="H283" s="127">
        <f t="shared" si="37"/>
        <v>18.691361394819541</v>
      </c>
      <c r="I283" s="126">
        <f t="shared" si="39"/>
        <v>1.3159931581899218</v>
      </c>
      <c r="J283" s="126">
        <f t="shared" si="33"/>
        <v>1.2172411985755305</v>
      </c>
      <c r="K283" s="126">
        <f t="shared" si="32"/>
        <v>1.1070920545085281</v>
      </c>
      <c r="L283" s="126"/>
      <c r="M283" s="126">
        <f t="shared" si="40"/>
        <v>0.61875383074749124</v>
      </c>
      <c r="N283" s="126">
        <f t="shared" si="34"/>
        <v>0.68823660778023243</v>
      </c>
    </row>
    <row r="284" spans="2:14" x14ac:dyDescent="0.25">
      <c r="B284" s="12">
        <v>44706</v>
      </c>
      <c r="C284" s="18">
        <v>29562.361327999999</v>
      </c>
      <c r="D284" s="18">
        <v>67.169998000000007</v>
      </c>
      <c r="E284" s="125">
        <f t="shared" si="38"/>
        <v>-3.1435767344102361E-3</v>
      </c>
      <c r="F284" s="125">
        <f t="shared" si="35"/>
        <v>9.4687042133522858E-2</v>
      </c>
      <c r="G284" s="127">
        <f t="shared" si="36"/>
        <v>45.73870114097452</v>
      </c>
      <c r="H284" s="127">
        <f t="shared" si="37"/>
        <v>20.46119111874372</v>
      </c>
      <c r="I284" s="126">
        <f t="shared" si="39"/>
        <v>1.3636637646161638</v>
      </c>
      <c r="J284" s="126">
        <f t="shared" si="33"/>
        <v>1.2589578451121255</v>
      </c>
      <c r="K284" s="126">
        <f t="shared" si="32"/>
        <v>1.1110470184953534</v>
      </c>
      <c r="L284" s="126"/>
      <c r="M284" s="126">
        <f t="shared" si="40"/>
        <v>0.60977298549691694</v>
      </c>
      <c r="N284" s="126">
        <f t="shared" si="34"/>
        <v>0.66990991557975854</v>
      </c>
    </row>
    <row r="285" spans="2:14" x14ac:dyDescent="0.25">
      <c r="B285" s="12">
        <v>44707</v>
      </c>
      <c r="C285" s="18">
        <v>29267.224609000001</v>
      </c>
      <c r="D285" s="18">
        <v>69.870002999999997</v>
      </c>
      <c r="E285" s="125">
        <f t="shared" si="38"/>
        <v>-9.9835299259555255E-3</v>
      </c>
      <c r="F285" s="125">
        <f t="shared" si="35"/>
        <v>4.019659193677505E-2</v>
      </c>
      <c r="G285" s="127">
        <f t="shared" si="36"/>
        <v>45.282067449359268</v>
      </c>
      <c r="H285" s="127">
        <f t="shared" si="37"/>
        <v>21.283661268684227</v>
      </c>
      <c r="I285" s="126">
        <f t="shared" si="39"/>
        <v>1.4282918676399066</v>
      </c>
      <c r="J285" s="126">
        <f t="shared" si="33"/>
        <v>1.2557923791863324</v>
      </c>
      <c r="K285" s="126">
        <f t="shared" si="32"/>
        <v>1.1087235802270659</v>
      </c>
      <c r="L285" s="126"/>
      <c r="M285" s="126">
        <f t="shared" si="40"/>
        <v>0.6226092774645251</v>
      </c>
      <c r="N285" s="126">
        <f t="shared" si="34"/>
        <v>0.66341288522453612</v>
      </c>
    </row>
    <row r="286" spans="2:14" x14ac:dyDescent="0.25">
      <c r="B286" s="12">
        <v>44708</v>
      </c>
      <c r="C286" s="18">
        <v>28627.574218999998</v>
      </c>
      <c r="D286" s="18">
        <v>75.319999999999993</v>
      </c>
      <c r="E286" s="125">
        <f t="shared" si="38"/>
        <v>-2.1855519221433251E-2</v>
      </c>
      <c r="F286" s="125">
        <f t="shared" si="35"/>
        <v>7.8001957435152702E-2</v>
      </c>
      <c r="G286" s="127">
        <f t="shared" si="36"/>
        <v>44.292404353833561</v>
      </c>
      <c r="H286" s="127">
        <f t="shared" si="37"/>
        <v>22.943828509028343</v>
      </c>
      <c r="I286" s="126">
        <f t="shared" si="39"/>
        <v>1.4199845277672103</v>
      </c>
      <c r="J286" s="126">
        <f t="shared" si="33"/>
        <v>1.2375736903629431</v>
      </c>
      <c r="K286" s="126">
        <f t="shared" si="32"/>
        <v>1.096621773702767</v>
      </c>
      <c r="L286" s="126"/>
      <c r="M286" s="126">
        <f t="shared" si="40"/>
        <v>0.60365653324698121</v>
      </c>
      <c r="N286" s="126">
        <f t="shared" si="34"/>
        <v>0.64668902006375029</v>
      </c>
    </row>
    <row r="287" spans="2:14" x14ac:dyDescent="0.25">
      <c r="B287" s="12">
        <v>44712</v>
      </c>
      <c r="C287" s="18">
        <v>31792.310547000001</v>
      </c>
      <c r="D287" s="18">
        <v>78.099997999999999</v>
      </c>
      <c r="E287" s="125">
        <f t="shared" si="38"/>
        <v>0.11054853281629362</v>
      </c>
      <c r="F287" s="125">
        <f t="shared" si="35"/>
        <v>3.690916091343599E-2</v>
      </c>
      <c r="G287" s="127">
        <f t="shared" si="36"/>
        <v>49.188864670055878</v>
      </c>
      <c r="H287" s="127">
        <f t="shared" si="37"/>
        <v>23.79066596743835</v>
      </c>
      <c r="I287" s="126">
        <f t="shared" si="39"/>
        <v>1.1613915791985734</v>
      </c>
      <c r="J287" s="126">
        <f t="shared" si="33"/>
        <v>1.1249816504926653</v>
      </c>
      <c r="K287" s="126">
        <f t="shared" si="32"/>
        <v>1.0635204777149785</v>
      </c>
      <c r="L287" s="126"/>
      <c r="M287" s="126">
        <f t="shared" si="40"/>
        <v>0.56846232562751642</v>
      </c>
      <c r="N287" s="126">
        <f t="shared" si="34"/>
        <v>0.62852753843723586</v>
      </c>
    </row>
    <row r="288" spans="2:14" x14ac:dyDescent="0.25">
      <c r="B288" s="12">
        <v>44713</v>
      </c>
      <c r="C288" s="18">
        <v>29799.080077999999</v>
      </c>
      <c r="D288" s="18">
        <v>68.629997000000003</v>
      </c>
      <c r="E288" s="125">
        <f t="shared" si="38"/>
        <v>-6.2695363586528829E-2</v>
      </c>
      <c r="F288" s="125">
        <f t="shared" si="35"/>
        <v>-0.12125481744570588</v>
      </c>
      <c r="G288" s="127">
        <f t="shared" si="36"/>
        <v>46.104950915158163</v>
      </c>
      <c r="H288" s="127">
        <f t="shared" si="37"/>
        <v>20.905933108644845</v>
      </c>
      <c r="I288" s="126">
        <f t="shared" si="39"/>
        <v>1.1888101253712107</v>
      </c>
      <c r="J288" s="126">
        <f t="shared" si="33"/>
        <v>1.1679482926900193</v>
      </c>
      <c r="K288" s="126">
        <f t="shared" si="32"/>
        <v>1.076176919135954</v>
      </c>
      <c r="L288" s="126"/>
      <c r="M288" s="126">
        <f t="shared" si="40"/>
        <v>0.59220068887712396</v>
      </c>
      <c r="N288" s="126">
        <f t="shared" si="34"/>
        <v>0.63807218990489012</v>
      </c>
    </row>
    <row r="289" spans="2:14" x14ac:dyDescent="0.25">
      <c r="B289" s="12">
        <v>44714</v>
      </c>
      <c r="C289" s="18">
        <v>30467.488281000002</v>
      </c>
      <c r="D289" s="18">
        <v>73.819999999999993</v>
      </c>
      <c r="E289" s="125">
        <f t="shared" si="38"/>
        <v>2.243049789625795E-2</v>
      </c>
      <c r="F289" s="125">
        <f t="shared" si="35"/>
        <v>7.5622952453283432E-2</v>
      </c>
      <c r="G289" s="127">
        <f t="shared" si="36"/>
        <v>47.139107919667694</v>
      </c>
      <c r="H289" s="127">
        <f t="shared" si="37"/>
        <v>22.486901494111418</v>
      </c>
      <c r="I289" s="126">
        <f t="shared" si="39"/>
        <v>1.2253648770336463</v>
      </c>
      <c r="J289" s="126">
        <f t="shared" si="33"/>
        <v>1.1842591249289087</v>
      </c>
      <c r="K289" s="126">
        <f t="shared" si="32"/>
        <v>1.0839512040175039</v>
      </c>
      <c r="L289" s="126"/>
      <c r="M289" s="126">
        <f t="shared" si="40"/>
        <v>0.60586807370735063</v>
      </c>
      <c r="N289" s="126">
        <f t="shared" si="34"/>
        <v>0.64071486688116885</v>
      </c>
    </row>
    <row r="290" spans="2:14" x14ac:dyDescent="0.25">
      <c r="B290" s="12">
        <v>44715</v>
      </c>
      <c r="C290" s="18">
        <v>29704.390625</v>
      </c>
      <c r="D290" s="18">
        <v>66.690002000000007</v>
      </c>
      <c r="E290" s="125">
        <f t="shared" si="38"/>
        <v>-2.5046293575695988E-2</v>
      </c>
      <c r="F290" s="125">
        <f t="shared" si="35"/>
        <v>-9.6586263885125812E-2</v>
      </c>
      <c r="G290" s="127">
        <f t="shared" si="36"/>
        <v>45.958447983815283</v>
      </c>
      <c r="H290" s="127">
        <f t="shared" si="37"/>
        <v>20.314975692442342</v>
      </c>
      <c r="I290" s="126">
        <f t="shared" si="39"/>
        <v>1.2407751973392935</v>
      </c>
      <c r="J290" s="126">
        <f t="shared" si="33"/>
        <v>1.1986251334405513</v>
      </c>
      <c r="K290" s="126">
        <f t="shared" si="32"/>
        <v>1.0869720677610393</v>
      </c>
      <c r="L290" s="126"/>
      <c r="M290" s="126">
        <f t="shared" si="40"/>
        <v>0.59570119938375721</v>
      </c>
      <c r="N290" s="126">
        <f t="shared" si="34"/>
        <v>0.64223120252495447</v>
      </c>
    </row>
    <row r="291" spans="2:14" x14ac:dyDescent="0.25">
      <c r="B291" s="12">
        <v>44718</v>
      </c>
      <c r="C291" s="18">
        <v>31370.671875</v>
      </c>
      <c r="D291" s="18">
        <v>70.669998000000007</v>
      </c>
      <c r="E291" s="125">
        <f t="shared" si="38"/>
        <v>5.6095453060653444E-2</v>
      </c>
      <c r="F291" s="125">
        <f t="shared" si="35"/>
        <v>5.9679050541938894E-2</v>
      </c>
      <c r="G291" s="127">
        <f t="shared" si="36"/>
        <v>48.536507945431879</v>
      </c>
      <c r="H291" s="127">
        <f t="shared" si="37"/>
        <v>21.527354153549869</v>
      </c>
      <c r="I291" s="126">
        <f t="shared" si="39"/>
        <v>1.2222104430562903</v>
      </c>
      <c r="J291" s="126">
        <f t="shared" si="33"/>
        <v>1.1883257469618849</v>
      </c>
      <c r="K291" s="126">
        <f t="shared" si="32"/>
        <v>1.0878595414630294</v>
      </c>
      <c r="L291" s="126"/>
      <c r="M291" s="126">
        <f t="shared" si="40"/>
        <v>0.58823461541852196</v>
      </c>
      <c r="N291" s="126">
        <f t="shared" si="34"/>
        <v>0.63158121588802618</v>
      </c>
    </row>
    <row r="292" spans="2:14" x14ac:dyDescent="0.25">
      <c r="B292" s="12">
        <v>44719</v>
      </c>
      <c r="C292" s="18">
        <v>31155.478515999999</v>
      </c>
      <c r="D292" s="18">
        <v>69.569999999999993</v>
      </c>
      <c r="E292" s="125">
        <f t="shared" si="38"/>
        <v>-6.8596987612334903E-3</v>
      </c>
      <c r="F292" s="125">
        <f t="shared" si="35"/>
        <v>-1.5565275663372957E-2</v>
      </c>
      <c r="G292" s="127">
        <f t="shared" si="36"/>
        <v>48.203562122004001</v>
      </c>
      <c r="H292" s="127">
        <f t="shared" si="37"/>
        <v>21.192274951846809</v>
      </c>
      <c r="I292" s="126">
        <f t="shared" si="39"/>
        <v>1.2121687773360472</v>
      </c>
      <c r="J292" s="126">
        <f t="shared" si="33"/>
        <v>1.2154674967481871</v>
      </c>
      <c r="K292" s="126">
        <f t="shared" si="32"/>
        <v>1.0879213709148174</v>
      </c>
      <c r="L292" s="126"/>
      <c r="M292" s="126">
        <f t="shared" si="40"/>
        <v>0.58995413865331958</v>
      </c>
      <c r="N292" s="126">
        <f t="shared" si="34"/>
        <v>0.6358855142719112</v>
      </c>
    </row>
    <row r="293" spans="2:14" x14ac:dyDescent="0.25">
      <c r="B293" s="12">
        <v>44720</v>
      </c>
      <c r="C293" s="18">
        <v>30214.355468999998</v>
      </c>
      <c r="D293" s="18">
        <v>69.199996999999996</v>
      </c>
      <c r="E293" s="125">
        <f t="shared" si="38"/>
        <v>-3.0207305161969678E-2</v>
      </c>
      <c r="F293" s="125">
        <f t="shared" si="35"/>
        <v>-5.3184274831105105E-3</v>
      </c>
      <c r="G293" s="127">
        <f t="shared" si="36"/>
        <v>46.747462411090666</v>
      </c>
      <c r="H293" s="127">
        <f t="shared" si="37"/>
        <v>21.079565374313272</v>
      </c>
      <c r="I293" s="126">
        <f t="shared" si="39"/>
        <v>1.1982041803016563</v>
      </c>
      <c r="J293" s="126">
        <f t="shared" si="33"/>
        <v>1.1984098496644813</v>
      </c>
      <c r="K293" s="126">
        <f t="shared" si="32"/>
        <v>1.083178147419853</v>
      </c>
      <c r="L293" s="126"/>
      <c r="M293" s="126">
        <f t="shared" si="40"/>
        <v>0.48681434790296635</v>
      </c>
      <c r="N293" s="126">
        <f t="shared" si="34"/>
        <v>0.632305410107599</v>
      </c>
    </row>
    <row r="294" spans="2:14" x14ac:dyDescent="0.25">
      <c r="B294" s="12">
        <v>44721</v>
      </c>
      <c r="C294" s="18">
        <v>30111.998047000001</v>
      </c>
      <c r="D294" s="18">
        <v>63.759998000000003</v>
      </c>
      <c r="E294" s="125">
        <f t="shared" si="38"/>
        <v>-3.3877082734733444E-3</v>
      </c>
      <c r="F294" s="125">
        <f t="shared" si="35"/>
        <v>-7.8612705720203957E-2</v>
      </c>
      <c r="G294" s="127">
        <f t="shared" si="36"/>
        <v>46.589095645916728</v>
      </c>
      <c r="H294" s="127">
        <f t="shared" si="37"/>
        <v>19.422443704832581</v>
      </c>
      <c r="I294" s="126">
        <f t="shared" si="39"/>
        <v>1.3084345560352657</v>
      </c>
      <c r="J294" s="126">
        <f t="shared" si="33"/>
        <v>1.2151851305628625</v>
      </c>
      <c r="K294" s="126">
        <f t="shared" si="32"/>
        <v>1.0936304020446059</v>
      </c>
      <c r="L294" s="126"/>
      <c r="M294" s="126">
        <f t="shared" si="40"/>
        <v>0.5393285833805056</v>
      </c>
      <c r="N294" s="126">
        <f t="shared" si="34"/>
        <v>0.63574912658944283</v>
      </c>
    </row>
    <row r="295" spans="2:14" x14ac:dyDescent="0.25">
      <c r="B295" s="12">
        <v>44722</v>
      </c>
      <c r="C295" s="18">
        <v>29083.804688</v>
      </c>
      <c r="D295" s="18">
        <v>58.709999000000003</v>
      </c>
      <c r="E295" s="125">
        <f t="shared" si="38"/>
        <v>-3.4145637144209262E-2</v>
      </c>
      <c r="F295" s="125">
        <f t="shared" si="35"/>
        <v>-7.9203249033978906E-2</v>
      </c>
      <c r="G295" s="127">
        <f t="shared" si="36"/>
        <v>44.998281291114395</v>
      </c>
      <c r="H295" s="127">
        <f t="shared" si="37"/>
        <v>17.884123059230291</v>
      </c>
      <c r="I295" s="126">
        <f t="shared" si="39"/>
        <v>0.97046105286081763</v>
      </c>
      <c r="J295" s="126">
        <f t="shared" si="33"/>
        <v>1.2261376904147723</v>
      </c>
      <c r="K295" s="126">
        <f t="shared" si="32"/>
        <v>1.0983404597134434</v>
      </c>
      <c r="L295" s="126"/>
      <c r="M295" s="126">
        <f t="shared" si="40"/>
        <v>0.45837502092776444</v>
      </c>
      <c r="N295" s="126">
        <f t="shared" si="34"/>
        <v>0.64118488762035064</v>
      </c>
    </row>
    <row r="296" spans="2:14" x14ac:dyDescent="0.25">
      <c r="B296" s="12">
        <v>44725</v>
      </c>
      <c r="C296" s="18">
        <v>22487.388672000001</v>
      </c>
      <c r="D296" s="18">
        <v>52.009998000000003</v>
      </c>
      <c r="E296" s="125">
        <f t="shared" si="38"/>
        <v>-0.22680719000707927</v>
      </c>
      <c r="F296" s="125">
        <f t="shared" si="35"/>
        <v>-0.11412027106319655</v>
      </c>
      <c r="G296" s="127">
        <f t="shared" si="36"/>
        <v>34.792347556328615</v>
      </c>
      <c r="H296" s="127">
        <f t="shared" si="37"/>
        <v>15.843182087983365</v>
      </c>
      <c r="I296" s="126">
        <f t="shared" si="39"/>
        <v>0.69207079014814976</v>
      </c>
      <c r="J296" s="126">
        <f t="shared" si="33"/>
        <v>0.94429535775076601</v>
      </c>
      <c r="K296" s="126">
        <f t="shared" si="32"/>
        <v>0.97032104046525791</v>
      </c>
      <c r="L296" s="126"/>
      <c r="M296" s="126">
        <f t="shared" si="40"/>
        <v>0.51060991877000539</v>
      </c>
      <c r="N296" s="126">
        <f t="shared" si="34"/>
        <v>0.60201430060378047</v>
      </c>
    </row>
    <row r="297" spans="2:14" x14ac:dyDescent="0.25">
      <c r="B297" s="12">
        <v>44726</v>
      </c>
      <c r="C297" s="18">
        <v>22206.792968999998</v>
      </c>
      <c r="D297" s="18">
        <v>51.580002</v>
      </c>
      <c r="E297" s="125">
        <f t="shared" si="38"/>
        <v>-1.2477914047413829E-2</v>
      </c>
      <c r="F297" s="125">
        <f t="shared" si="35"/>
        <v>-8.2675642479356215E-3</v>
      </c>
      <c r="G297" s="127">
        <f t="shared" si="36"/>
        <v>34.358211634012996</v>
      </c>
      <c r="H297" s="127">
        <f t="shared" si="37"/>
        <v>15.71219756217922</v>
      </c>
      <c r="I297" s="126">
        <f t="shared" si="39"/>
        <v>0.65685772395077358</v>
      </c>
      <c r="J297" s="126">
        <f t="shared" si="33"/>
        <v>0.9428697420479869</v>
      </c>
      <c r="K297" s="126">
        <f t="shared" si="32"/>
        <v>0.97252783087808525</v>
      </c>
      <c r="L297" s="126"/>
      <c r="M297" s="126">
        <f t="shared" si="40"/>
        <v>0.53571762116769117</v>
      </c>
      <c r="N297" s="126">
        <f t="shared" si="34"/>
        <v>0.60268199878082496</v>
      </c>
    </row>
    <row r="298" spans="2:14" x14ac:dyDescent="0.25">
      <c r="B298" s="12">
        <v>44727</v>
      </c>
      <c r="C298" s="18">
        <v>22572.839843999998</v>
      </c>
      <c r="D298" s="18">
        <v>55.009998000000003</v>
      </c>
      <c r="E298" s="125">
        <f t="shared" si="38"/>
        <v>1.6483554176912829E-2</v>
      </c>
      <c r="F298" s="125">
        <f t="shared" si="35"/>
        <v>6.6498562756938329E-2</v>
      </c>
      <c r="G298" s="127">
        <f t="shared" si="36"/>
        <v>34.924557076904087</v>
      </c>
      <c r="H298" s="127">
        <f t="shared" si="37"/>
        <v>16.757036117817208</v>
      </c>
      <c r="I298" s="126">
        <f t="shared" si="39"/>
        <v>0.71561131005823264</v>
      </c>
      <c r="J298" s="126">
        <f t="shared" si="33"/>
        <v>0.9454735065204547</v>
      </c>
      <c r="K298" s="126">
        <f t="shared" si="32"/>
        <v>0.97699069865909083</v>
      </c>
      <c r="L298" s="126"/>
      <c r="M298" s="126">
        <f t="shared" si="40"/>
        <v>0.58742652062293943</v>
      </c>
      <c r="N298" s="126">
        <f t="shared" si="34"/>
        <v>0.60165650933834736</v>
      </c>
    </row>
    <row r="299" spans="2:14" x14ac:dyDescent="0.25">
      <c r="B299" s="12">
        <v>44728</v>
      </c>
      <c r="C299" s="18">
        <v>20381.650390999999</v>
      </c>
      <c r="D299" s="18">
        <v>51.049999</v>
      </c>
      <c r="E299" s="125">
        <f t="shared" si="38"/>
        <v>-9.7071944342990157E-2</v>
      </c>
      <c r="F299" s="125">
        <f t="shared" si="35"/>
        <v>-7.1986895909358251E-2</v>
      </c>
      <c r="G299" s="127">
        <f t="shared" si="36"/>
        <v>31.53436241613127</v>
      </c>
      <c r="H299" s="127">
        <f t="shared" si="37"/>
        <v>15.550749103054544</v>
      </c>
      <c r="I299" s="126">
        <f t="shared" si="39"/>
        <v>0.67553716343267134</v>
      </c>
      <c r="J299" s="126">
        <f t="shared" si="33"/>
        <v>0.92812085789423759</v>
      </c>
      <c r="K299" s="126">
        <f t="shared" si="32"/>
        <v>0.96672110525354782</v>
      </c>
      <c r="L299" s="126"/>
      <c r="M299" s="126">
        <f t="shared" si="40"/>
        <v>0.6169557637541242</v>
      </c>
      <c r="N299" s="126">
        <f t="shared" si="34"/>
        <v>0.60435313412917335</v>
      </c>
    </row>
    <row r="300" spans="2:14" x14ac:dyDescent="0.25">
      <c r="B300" s="12">
        <v>44729</v>
      </c>
      <c r="C300" s="18">
        <v>20471.482422000001</v>
      </c>
      <c r="D300" s="18">
        <v>51.220001000000003</v>
      </c>
      <c r="E300" s="125">
        <f t="shared" si="38"/>
        <v>4.4074954322477211E-3</v>
      </c>
      <c r="F300" s="125">
        <f t="shared" si="35"/>
        <v>3.3301078027445641E-3</v>
      </c>
      <c r="G300" s="127">
        <f t="shared" si="36"/>
        <v>31.673349974439212</v>
      </c>
      <c r="H300" s="127">
        <f t="shared" si="37"/>
        <v>15.60253477398115</v>
      </c>
      <c r="I300" s="126">
        <f t="shared" si="39"/>
        <v>0.64584249643036662</v>
      </c>
      <c r="J300" s="126">
        <f t="shared" si="33"/>
        <v>0.92013400818442959</v>
      </c>
      <c r="K300" s="126">
        <f t="shared" si="32"/>
        <v>0.96363342899721216</v>
      </c>
      <c r="L300" s="126"/>
      <c r="M300" s="126">
        <f t="shared" si="40"/>
        <v>0.6089431582031446</v>
      </c>
      <c r="N300" s="126">
        <f t="shared" si="34"/>
        <v>0.59992170138686052</v>
      </c>
    </row>
    <row r="301" spans="2:14" x14ac:dyDescent="0.25">
      <c r="B301" s="12">
        <v>44733</v>
      </c>
      <c r="C301" s="18">
        <v>20710.597656000002</v>
      </c>
      <c r="D301" s="18">
        <v>57.490001999999997</v>
      </c>
      <c r="E301" s="125">
        <f t="shared" si="38"/>
        <v>1.1680406385373931E-2</v>
      </c>
      <c r="F301" s="125">
        <f t="shared" si="35"/>
        <v>0.12241313700872425</v>
      </c>
      <c r="G301" s="127">
        <f t="shared" si="36"/>
        <v>32.043307573726835</v>
      </c>
      <c r="H301" s="127">
        <f t="shared" si="37"/>
        <v>17.512490000951889</v>
      </c>
      <c r="I301" s="126">
        <f t="shared" si="39"/>
        <v>0.6558673849662835</v>
      </c>
      <c r="J301" s="126">
        <f t="shared" si="33"/>
        <v>0.94088895872602452</v>
      </c>
      <c r="K301" s="126">
        <f t="shared" si="32"/>
        <v>0.97147111044929779</v>
      </c>
      <c r="L301" s="126"/>
      <c r="M301" s="126">
        <f t="shared" si="40"/>
        <v>0.57152277536567409</v>
      </c>
      <c r="N301" s="126">
        <f t="shared" si="34"/>
        <v>0.59719511705043793</v>
      </c>
    </row>
    <row r="302" spans="2:14" x14ac:dyDescent="0.25">
      <c r="B302" s="12">
        <v>44734</v>
      </c>
      <c r="C302" s="18">
        <v>19987.029297000001</v>
      </c>
      <c r="D302" s="18">
        <v>51.91</v>
      </c>
      <c r="E302" s="125">
        <f t="shared" si="38"/>
        <v>-3.493710664551386E-2</v>
      </c>
      <c r="F302" s="125">
        <f t="shared" si="35"/>
        <v>-9.7060389735244779E-2</v>
      </c>
      <c r="G302" s="127">
        <f t="shared" si="36"/>
        <v>30.923807119748538</v>
      </c>
      <c r="H302" s="127">
        <f t="shared" si="37"/>
        <v>15.812720896224921</v>
      </c>
      <c r="I302" s="126">
        <f t="shared" si="39"/>
        <v>0.67465211499846978</v>
      </c>
      <c r="J302" s="126">
        <f t="shared" si="33"/>
        <v>0.9449528799405712</v>
      </c>
      <c r="K302" s="126">
        <f t="shared" si="32"/>
        <v>0.97747076250424825</v>
      </c>
      <c r="L302" s="126"/>
      <c r="M302" s="126">
        <f t="shared" si="40"/>
        <v>0.56678990134247909</v>
      </c>
      <c r="N302" s="126">
        <f t="shared" si="34"/>
        <v>0.59563333571908006</v>
      </c>
    </row>
    <row r="303" spans="2:14" x14ac:dyDescent="0.25">
      <c r="B303" s="12">
        <v>44735</v>
      </c>
      <c r="C303" s="18">
        <v>21085.876952999999</v>
      </c>
      <c r="D303" s="18">
        <v>58.880001</v>
      </c>
      <c r="E303" s="125">
        <f t="shared" si="38"/>
        <v>5.4978037990114581E-2</v>
      </c>
      <c r="F303" s="125">
        <f t="shared" si="35"/>
        <v>0.13427087266422655</v>
      </c>
      <c r="G303" s="127">
        <f t="shared" si="36"/>
        <v>32.623937362377049</v>
      </c>
      <c r="H303" s="127">
        <f t="shared" si="37"/>
        <v>17.935908730156893</v>
      </c>
      <c r="I303" s="126">
        <f t="shared" si="39"/>
        <v>0.75026962252126705</v>
      </c>
      <c r="J303" s="126">
        <f t="shared" si="33"/>
        <v>0.98578286396692505</v>
      </c>
      <c r="K303" s="126">
        <f t="shared" si="32"/>
        <v>0.9982297623778208</v>
      </c>
      <c r="L303" s="126"/>
      <c r="M303" s="126">
        <f t="shared" si="40"/>
        <v>0.5993505402250372</v>
      </c>
      <c r="N303" s="126">
        <f t="shared" si="34"/>
        <v>0.61133813025079253</v>
      </c>
    </row>
    <row r="304" spans="2:14" x14ac:dyDescent="0.25">
      <c r="B304" s="12">
        <v>44736</v>
      </c>
      <c r="C304" s="18">
        <v>21231.65625</v>
      </c>
      <c r="D304" s="18">
        <v>62.709999000000003</v>
      </c>
      <c r="E304" s="125">
        <f t="shared" si="38"/>
        <v>6.9135989612829629E-3</v>
      </c>
      <c r="F304" s="125">
        <f t="shared" si="35"/>
        <v>6.5047519275687637E-2</v>
      </c>
      <c r="G304" s="127">
        <f t="shared" si="36"/>
        <v>32.849486181838536</v>
      </c>
      <c r="H304" s="127">
        <f t="shared" si="37"/>
        <v>19.102595099008749</v>
      </c>
      <c r="I304" s="126">
        <f t="shared" si="39"/>
        <v>0.79887306291169358</v>
      </c>
      <c r="J304" s="126">
        <f t="shared" si="33"/>
        <v>0.9827992723958815</v>
      </c>
      <c r="K304" s="126">
        <f t="shared" si="32"/>
        <v>1.0009606989129824</v>
      </c>
      <c r="L304" s="126">
        <f t="shared" ref="L304:L342" si="41">SLOPE($F64:$F304,$E64:$E304)</f>
        <v>0.80848044492219273</v>
      </c>
      <c r="M304" s="126">
        <f t="shared" si="40"/>
        <v>0.63858066172731187</v>
      </c>
      <c r="N304" s="126">
        <f t="shared" si="34"/>
        <v>0.60100019500324942</v>
      </c>
    </row>
    <row r="305" spans="2:14" x14ac:dyDescent="0.25">
      <c r="B305" s="12">
        <v>44739</v>
      </c>
      <c r="C305" s="18">
        <v>20735.478515999999</v>
      </c>
      <c r="D305" s="18">
        <v>55.959999000000003</v>
      </c>
      <c r="E305" s="125">
        <f t="shared" si="38"/>
        <v>-2.3369713985455176E-2</v>
      </c>
      <c r="F305" s="125">
        <f t="shared" si="35"/>
        <v>-0.10763833691019509</v>
      </c>
      <c r="G305" s="127">
        <f t="shared" si="36"/>
        <v>32.081803085199809</v>
      </c>
      <c r="H305" s="127">
        <f t="shared" si="37"/>
        <v>17.046423531882603</v>
      </c>
      <c r="I305" s="126">
        <f t="shared" si="39"/>
        <v>0.79867197996915407</v>
      </c>
      <c r="J305" s="126">
        <f t="shared" si="33"/>
        <v>0.98725609504597067</v>
      </c>
      <c r="K305" s="126">
        <f t="shared" si="32"/>
        <v>1.007084501451438</v>
      </c>
      <c r="L305" s="126">
        <f t="shared" si="41"/>
        <v>0.81268122128372422</v>
      </c>
      <c r="M305" s="126">
        <f t="shared" si="40"/>
        <v>0.63266570688218937</v>
      </c>
      <c r="N305" s="126">
        <f t="shared" si="34"/>
        <v>0.5977913377697528</v>
      </c>
    </row>
    <row r="306" spans="2:14" x14ac:dyDescent="0.25">
      <c r="B306" s="12">
        <v>44740</v>
      </c>
      <c r="C306" s="18">
        <v>20280.634765999999</v>
      </c>
      <c r="D306" s="18">
        <v>51.18</v>
      </c>
      <c r="E306" s="125">
        <f t="shared" si="38"/>
        <v>-2.1935531878322978E-2</v>
      </c>
      <c r="F306" s="125">
        <f t="shared" si="35"/>
        <v>-8.5418139482096866E-2</v>
      </c>
      <c r="G306" s="127">
        <f t="shared" si="36"/>
        <v>31.378071670910327</v>
      </c>
      <c r="H306" s="127">
        <f t="shared" si="37"/>
        <v>15.590349748965355</v>
      </c>
      <c r="I306" s="126">
        <f t="shared" si="39"/>
        <v>0.80209347175784251</v>
      </c>
      <c r="J306" s="126">
        <f t="shared" si="33"/>
        <v>0.99165040989153153</v>
      </c>
      <c r="K306" s="126">
        <f t="shared" si="32"/>
        <v>1.0111263383806139</v>
      </c>
      <c r="L306" s="126">
        <f t="shared" si="41"/>
        <v>0.81624039282271033</v>
      </c>
      <c r="M306" s="126">
        <f t="shared" si="40"/>
        <v>0.62726557988621623</v>
      </c>
      <c r="N306" s="126">
        <f t="shared" si="34"/>
        <v>0.59755485725387114</v>
      </c>
    </row>
    <row r="307" spans="2:14" x14ac:dyDescent="0.25">
      <c r="B307" s="12">
        <v>44741</v>
      </c>
      <c r="C307" s="18">
        <v>20104.023438</v>
      </c>
      <c r="D307" s="18">
        <v>49.75</v>
      </c>
      <c r="E307" s="125">
        <f t="shared" si="38"/>
        <v>-8.7083727919642362E-3</v>
      </c>
      <c r="F307" s="125">
        <f t="shared" si="35"/>
        <v>-2.794060179757718E-2</v>
      </c>
      <c r="G307" s="127">
        <f t="shared" si="36"/>
        <v>31.104819725307067</v>
      </c>
      <c r="H307" s="127">
        <f t="shared" si="37"/>
        <v>15.154745994744557</v>
      </c>
      <c r="I307" s="126">
        <f t="shared" si="39"/>
        <v>0.80884551547033445</v>
      </c>
      <c r="J307" s="126">
        <f t="shared" si="33"/>
        <v>0.99182390003790266</v>
      </c>
      <c r="K307" s="126">
        <f t="shared" si="32"/>
        <v>1.0116469863522728</v>
      </c>
      <c r="L307" s="126">
        <f t="shared" si="41"/>
        <v>0.8169945596404784</v>
      </c>
      <c r="M307" s="126">
        <f t="shared" si="40"/>
        <v>0.65215129169882058</v>
      </c>
      <c r="N307" s="126">
        <f t="shared" si="34"/>
        <v>0.59699200831616972</v>
      </c>
    </row>
    <row r="308" spans="2:14" x14ac:dyDescent="0.25">
      <c r="B308" s="12">
        <v>44742</v>
      </c>
      <c r="C308" s="18">
        <v>19784.726563</v>
      </c>
      <c r="D308" s="18">
        <v>47.02</v>
      </c>
      <c r="E308" s="125">
        <f t="shared" si="38"/>
        <v>-1.5882237502592433E-2</v>
      </c>
      <c r="F308" s="125">
        <f t="shared" si="35"/>
        <v>-5.4874371859296445E-2</v>
      </c>
      <c r="G308" s="127">
        <f t="shared" si="36"/>
        <v>30.610805590954417</v>
      </c>
      <c r="H308" s="127">
        <f t="shared" si="37"/>
        <v>14.323138827595761</v>
      </c>
      <c r="I308" s="126">
        <f t="shared" si="39"/>
        <v>0.89760002062025612</v>
      </c>
      <c r="J308" s="126">
        <f t="shared" si="33"/>
        <v>0.99751095894380415</v>
      </c>
      <c r="K308" s="126">
        <f t="shared" si="32"/>
        <v>1.0117432035827074</v>
      </c>
      <c r="L308" s="126">
        <f t="shared" si="41"/>
        <v>0.81860921959720767</v>
      </c>
      <c r="M308" s="126">
        <f t="shared" si="40"/>
        <v>0.65464466237120089</v>
      </c>
      <c r="N308" s="126">
        <f t="shared" si="34"/>
        <v>0.59781718029916109</v>
      </c>
    </row>
    <row r="309" spans="2:14" x14ac:dyDescent="0.25">
      <c r="B309" s="12">
        <v>44743</v>
      </c>
      <c r="C309" s="18">
        <v>19269.367188</v>
      </c>
      <c r="D309" s="18">
        <v>49.040000999999997</v>
      </c>
      <c r="E309" s="125">
        <f t="shared" si="38"/>
        <v>-2.6048344583330718E-2</v>
      </c>
      <c r="F309" s="125">
        <f t="shared" si="35"/>
        <v>4.2960463632496726E-2</v>
      </c>
      <c r="G309" s="127">
        <f t="shared" si="36"/>
        <v>29.81344477894789</v>
      </c>
      <c r="H309" s="127">
        <f t="shared" si="37"/>
        <v>14.938467512301891</v>
      </c>
      <c r="I309" s="126">
        <f t="shared" si="39"/>
        <v>0.84893663874327874</v>
      </c>
      <c r="J309" s="126">
        <f t="shared" si="33"/>
        <v>0.98747636416824458</v>
      </c>
      <c r="K309" s="126">
        <f t="shared" si="32"/>
        <v>1.0056862300968212</v>
      </c>
      <c r="L309" s="126">
        <f t="shared" si="41"/>
        <v>0.81477892740749625</v>
      </c>
      <c r="M309" s="126">
        <f t="shared" si="40"/>
        <v>0.6289912609720073</v>
      </c>
      <c r="N309" s="126">
        <f t="shared" si="34"/>
        <v>0.58997364569021016</v>
      </c>
    </row>
    <row r="310" spans="2:14" x14ac:dyDescent="0.25">
      <c r="B310" s="12">
        <v>44747</v>
      </c>
      <c r="C310" s="18">
        <v>20190.115234000001</v>
      </c>
      <c r="D310" s="18">
        <v>55.41</v>
      </c>
      <c r="E310" s="125">
        <f t="shared" si="38"/>
        <v>4.7782993443261423E-2</v>
      </c>
      <c r="F310" s="125">
        <f t="shared" si="35"/>
        <v>0.12989394107067831</v>
      </c>
      <c r="G310" s="127">
        <f t="shared" si="36"/>
        <v>31.238020415341392</v>
      </c>
      <c r="H310" s="127">
        <f t="shared" si="37"/>
        <v>16.878883931031076</v>
      </c>
      <c r="I310" s="126">
        <f t="shared" si="39"/>
        <v>0.89929145357433304</v>
      </c>
      <c r="J310" s="126">
        <f t="shared" si="33"/>
        <v>1.0192126419685894</v>
      </c>
      <c r="K310" s="126">
        <f t="shared" si="32"/>
        <v>1.0289112140198711</v>
      </c>
      <c r="L310" s="126">
        <f t="shared" si="41"/>
        <v>0.82866207614296694</v>
      </c>
      <c r="M310" s="126">
        <f t="shared" si="40"/>
        <v>0.64739046158483016</v>
      </c>
      <c r="N310" s="126">
        <f t="shared" si="34"/>
        <v>0.60305432767679823</v>
      </c>
    </row>
    <row r="311" spans="2:14" x14ac:dyDescent="0.25">
      <c r="B311" s="12">
        <v>44748</v>
      </c>
      <c r="C311" s="18">
        <v>20548.246093999998</v>
      </c>
      <c r="D311" s="18">
        <v>51.709999000000003</v>
      </c>
      <c r="E311" s="125">
        <f t="shared" si="38"/>
        <v>1.7737930459996054E-2</v>
      </c>
      <c r="F311" s="125">
        <f t="shared" si="35"/>
        <v>-6.6774968417253056E-2</v>
      </c>
      <c r="G311" s="127">
        <f t="shared" si="36"/>
        <v>31.792118249176653</v>
      </c>
      <c r="H311" s="127">
        <f t="shared" si="37"/>
        <v>15.751796989617997</v>
      </c>
      <c r="I311" s="126">
        <f t="shared" si="39"/>
        <v>0.84707021258700876</v>
      </c>
      <c r="J311" s="126">
        <f t="shared" si="33"/>
        <v>1.0028503797464914</v>
      </c>
      <c r="K311" s="126">
        <f t="shared" si="32"/>
        <v>1.0230307526054419</v>
      </c>
      <c r="L311" s="126">
        <f t="shared" si="41"/>
        <v>0.83141379740987076</v>
      </c>
      <c r="M311" s="126">
        <f t="shared" si="40"/>
        <v>0.62468956518356344</v>
      </c>
      <c r="N311" s="126">
        <f t="shared" si="34"/>
        <v>0.59129709969535105</v>
      </c>
    </row>
    <row r="312" spans="2:14" x14ac:dyDescent="0.25">
      <c r="B312" s="12">
        <v>44749</v>
      </c>
      <c r="C312" s="18">
        <v>21637.587890999999</v>
      </c>
      <c r="D312" s="18">
        <v>57.459999000000003</v>
      </c>
      <c r="E312" s="125">
        <f t="shared" si="38"/>
        <v>5.3013857825952471E-2</v>
      </c>
      <c r="F312" s="125">
        <f t="shared" si="35"/>
        <v>0.11119706268027585</v>
      </c>
      <c r="G312" s="127">
        <f t="shared" si="36"/>
        <v>33.477541086024374</v>
      </c>
      <c r="H312" s="127">
        <f t="shared" si="37"/>
        <v>17.503350546799531</v>
      </c>
      <c r="I312" s="126">
        <f t="shared" si="39"/>
        <v>0.89969319317333307</v>
      </c>
      <c r="J312" s="126">
        <f t="shared" si="33"/>
        <v>1.0293387493833486</v>
      </c>
      <c r="K312" s="126">
        <f t="shared" si="32"/>
        <v>1.0334309432587294</v>
      </c>
      <c r="L312" s="126">
        <f t="shared" si="41"/>
        <v>0.84034520216511643</v>
      </c>
      <c r="M312" s="126">
        <f t="shared" si="40"/>
        <v>0.63827680779891083</v>
      </c>
      <c r="N312" s="126">
        <f t="shared" si="34"/>
        <v>0.60352313244478872</v>
      </c>
    </row>
    <row r="313" spans="2:14" x14ac:dyDescent="0.25">
      <c r="B313" s="12">
        <v>44750</v>
      </c>
      <c r="C313" s="18">
        <v>21731.117188</v>
      </c>
      <c r="D313" s="18">
        <v>60.290000999999997</v>
      </c>
      <c r="E313" s="125">
        <f t="shared" si="38"/>
        <v>4.3225380514295697E-3</v>
      </c>
      <c r="F313" s="125">
        <f t="shared" si="35"/>
        <v>4.9251688988021014E-2</v>
      </c>
      <c r="G313" s="127">
        <f t="shared" si="36"/>
        <v>33.622249031237011</v>
      </c>
      <c r="H313" s="127">
        <f t="shared" si="37"/>
        <v>18.365420124178808</v>
      </c>
      <c r="I313" s="126">
        <f t="shared" si="39"/>
        <v>0.91211330004510272</v>
      </c>
      <c r="J313" s="126">
        <f t="shared" si="33"/>
        <v>1.0337213039947815</v>
      </c>
      <c r="K313" s="126">
        <f t="shared" ref="K313:K376" si="42">SLOPE($F193:$F313,$E193:$E313)</f>
        <v>1.0400025331712734</v>
      </c>
      <c r="L313" s="126">
        <f t="shared" si="41"/>
        <v>0.8440617715206995</v>
      </c>
      <c r="M313" s="126">
        <f t="shared" si="40"/>
        <v>0.64205883857345802</v>
      </c>
      <c r="N313" s="126">
        <f t="shared" si="34"/>
        <v>0.60346109381438628</v>
      </c>
    </row>
    <row r="314" spans="2:14" x14ac:dyDescent="0.25">
      <c r="B314" s="12">
        <v>44753</v>
      </c>
      <c r="C314" s="18">
        <v>19970.556640999999</v>
      </c>
      <c r="D314" s="18">
        <v>53.880001</v>
      </c>
      <c r="E314" s="125">
        <f t="shared" si="38"/>
        <v>-8.1015648287617203E-2</v>
      </c>
      <c r="F314" s="125">
        <f t="shared" si="35"/>
        <v>-0.10631945419937872</v>
      </c>
      <c r="G314" s="127">
        <f t="shared" si="36"/>
        <v>30.898320729083636</v>
      </c>
      <c r="H314" s="127">
        <f t="shared" si="37"/>
        <v>16.41281868043383</v>
      </c>
      <c r="I314" s="126">
        <f t="shared" si="39"/>
        <v>0.95058784991319478</v>
      </c>
      <c r="J314" s="126">
        <f t="shared" si="33"/>
        <v>1.0523837756398684</v>
      </c>
      <c r="K314" s="126">
        <f t="shared" si="42"/>
        <v>1.0463673924867196</v>
      </c>
      <c r="L314" s="126">
        <f t="shared" si="41"/>
        <v>0.85040543344732933</v>
      </c>
      <c r="M314" s="126">
        <f t="shared" si="40"/>
        <v>0.6646478763718362</v>
      </c>
      <c r="N314" s="126">
        <f t="shared" si="34"/>
        <v>0.6130298508224804</v>
      </c>
    </row>
    <row r="315" spans="2:14" x14ac:dyDescent="0.25">
      <c r="B315" s="12">
        <v>44754</v>
      </c>
      <c r="C315" s="18">
        <v>19323.914063</v>
      </c>
      <c r="D315" s="18">
        <v>54.240001999999997</v>
      </c>
      <c r="E315" s="125">
        <f t="shared" si="38"/>
        <v>-3.2379797399959664E-2</v>
      </c>
      <c r="F315" s="125">
        <f t="shared" si="35"/>
        <v>6.6815329123695033E-3</v>
      </c>
      <c r="G315" s="127">
        <f t="shared" si="36"/>
        <v>29.897839363876933</v>
      </c>
      <c r="H315" s="127">
        <f t="shared" si="37"/>
        <v>16.522481468631902</v>
      </c>
      <c r="I315" s="126">
        <f t="shared" si="39"/>
        <v>0.96283383006324397</v>
      </c>
      <c r="J315" s="126">
        <f t="shared" si="33"/>
        <v>1.052795475662939</v>
      </c>
      <c r="K315" s="126">
        <f t="shared" si="42"/>
        <v>1.0416909534387988</v>
      </c>
      <c r="L315" s="126">
        <f t="shared" si="41"/>
        <v>0.85919184831850048</v>
      </c>
      <c r="M315" s="126">
        <f t="shared" si="40"/>
        <v>0.68461459180901474</v>
      </c>
      <c r="N315" s="126">
        <f t="shared" si="34"/>
        <v>0.61282183038594173</v>
      </c>
    </row>
    <row r="316" spans="2:14" x14ac:dyDescent="0.25">
      <c r="B316" s="12">
        <v>44755</v>
      </c>
      <c r="C316" s="18">
        <v>20212.074218999998</v>
      </c>
      <c r="D316" s="18">
        <v>53.099997999999999</v>
      </c>
      <c r="E316" s="125">
        <f t="shared" si="38"/>
        <v>4.5961711126659477E-2</v>
      </c>
      <c r="F316" s="125">
        <f t="shared" si="35"/>
        <v>-2.1017772086365238E-2</v>
      </c>
      <c r="G316" s="127">
        <f t="shared" si="36"/>
        <v>31.271995220030714</v>
      </c>
      <c r="H316" s="127">
        <f t="shared" si="37"/>
        <v>16.175215718823004</v>
      </c>
      <c r="I316" s="126">
        <f t="shared" si="39"/>
        <v>0.88613918617218146</v>
      </c>
      <c r="J316" s="126">
        <f t="shared" si="33"/>
        <v>1.0267679243387422</v>
      </c>
      <c r="K316" s="126">
        <f t="shared" si="42"/>
        <v>1.0279983204245853</v>
      </c>
      <c r="L316" s="126">
        <f t="shared" si="41"/>
        <v>0.85214137721458583</v>
      </c>
      <c r="M316" s="126">
        <f t="shared" si="40"/>
        <v>0.6578491032745849</v>
      </c>
      <c r="N316" s="126">
        <f t="shared" si="34"/>
        <v>0.60261098903654586</v>
      </c>
    </row>
    <row r="317" spans="2:14" x14ac:dyDescent="0.25">
      <c r="B317" s="12">
        <v>44756</v>
      </c>
      <c r="C317" s="18">
        <v>20569.919922000001</v>
      </c>
      <c r="D317" s="18">
        <v>53.419998</v>
      </c>
      <c r="E317" s="125">
        <f t="shared" si="38"/>
        <v>1.7704551206506824E-2</v>
      </c>
      <c r="F317" s="125">
        <f t="shared" si="35"/>
        <v>6.0263655753809431E-3</v>
      </c>
      <c r="G317" s="127">
        <f t="shared" si="36"/>
        <v>31.825651860733384</v>
      </c>
      <c r="H317" s="127">
        <f t="shared" si="37"/>
        <v>16.27269348200528</v>
      </c>
      <c r="I317" s="126">
        <f t="shared" si="39"/>
        <v>1.4018942212323697</v>
      </c>
      <c r="J317" s="126">
        <f t="shared" ref="J317:J380" si="43">SLOPE($F257:$F317,$E257:$E317)</f>
        <v>1.0232744416164981</v>
      </c>
      <c r="K317" s="126">
        <f t="shared" si="42"/>
        <v>1.02760571935258</v>
      </c>
      <c r="L317" s="126">
        <f t="shared" si="41"/>
        <v>0.85197911479284638</v>
      </c>
      <c r="M317" s="126">
        <f t="shared" si="40"/>
        <v>0.6947642659633172</v>
      </c>
      <c r="N317" s="126">
        <f t="shared" ref="N317:N380" si="44">CORREL(E257:E317,F257:F317)</f>
        <v>0.6018273512511304</v>
      </c>
    </row>
    <row r="318" spans="2:14" x14ac:dyDescent="0.25">
      <c r="B318" s="12">
        <v>44757</v>
      </c>
      <c r="C318" s="18">
        <v>20836.328125</v>
      </c>
      <c r="D318" s="18">
        <v>53.790000999999997</v>
      </c>
      <c r="E318" s="125">
        <f t="shared" si="38"/>
        <v>1.2951348571613508E-2</v>
      </c>
      <c r="F318" s="125">
        <f t="shared" si="35"/>
        <v>6.9263012701721305E-3</v>
      </c>
      <c r="G318" s="127">
        <f t="shared" si="36"/>
        <v>32.237836971500563</v>
      </c>
      <c r="H318" s="127">
        <f t="shared" si="37"/>
        <v>16.385403059538817</v>
      </c>
      <c r="I318" s="126">
        <f t="shared" si="39"/>
        <v>1.3921317741479069</v>
      </c>
      <c r="J318" s="126">
        <f t="shared" si="43"/>
        <v>1.0297886207796105</v>
      </c>
      <c r="K318" s="126">
        <f t="shared" si="42"/>
        <v>1.030756852971503</v>
      </c>
      <c r="L318" s="126">
        <f t="shared" si="41"/>
        <v>0.857406251111827</v>
      </c>
      <c r="M318" s="126">
        <f t="shared" si="40"/>
        <v>0.69208469472502121</v>
      </c>
      <c r="N318" s="126">
        <f t="shared" si="44"/>
        <v>0.6044298019932558</v>
      </c>
    </row>
    <row r="319" spans="2:14" x14ac:dyDescent="0.25">
      <c r="B319" s="12">
        <v>44760</v>
      </c>
      <c r="C319" s="18">
        <v>22485.689452999999</v>
      </c>
      <c r="D319" s="18">
        <v>58.669998</v>
      </c>
      <c r="E319" s="125">
        <f t="shared" si="38"/>
        <v>7.9157964786561896E-2</v>
      </c>
      <c r="F319" s="125">
        <f t="shared" si="35"/>
        <v>9.0723125288657336E-2</v>
      </c>
      <c r="G319" s="127">
        <f t="shared" si="36"/>
        <v>34.78971853528553</v>
      </c>
      <c r="H319" s="127">
        <f t="shared" si="37"/>
        <v>17.871938034214505</v>
      </c>
      <c r="I319" s="126">
        <f t="shared" si="39"/>
        <v>1.3200136878974145</v>
      </c>
      <c r="J319" s="126">
        <f t="shared" si="43"/>
        <v>1.0318064166901184</v>
      </c>
      <c r="K319" s="126">
        <f t="shared" si="42"/>
        <v>1.026281150290101</v>
      </c>
      <c r="L319" s="126">
        <f t="shared" si="41"/>
        <v>0.87177313622242458</v>
      </c>
      <c r="M319" s="126">
        <f t="shared" si="40"/>
        <v>0.70682002517384734</v>
      </c>
      <c r="N319" s="126">
        <f t="shared" si="44"/>
        <v>0.61413237361904327</v>
      </c>
    </row>
    <row r="320" spans="2:14" x14ac:dyDescent="0.25">
      <c r="B320" s="12">
        <v>44761</v>
      </c>
      <c r="C320" s="18">
        <v>23389.433593999998</v>
      </c>
      <c r="D320" s="18">
        <v>65.830001999999993</v>
      </c>
      <c r="E320" s="125">
        <f t="shared" si="38"/>
        <v>4.0191969336276001E-2</v>
      </c>
      <c r="F320" s="125">
        <f t="shared" si="35"/>
        <v>0.12203859287672025</v>
      </c>
      <c r="G320" s="127">
        <f t="shared" si="36"/>
        <v>36.187985835873398</v>
      </c>
      <c r="H320" s="127">
        <f t="shared" si="37"/>
        <v>20.05300420388998</v>
      </c>
      <c r="I320" s="126">
        <f t="shared" si="39"/>
        <v>1.5766667264846335</v>
      </c>
      <c r="J320" s="126">
        <f t="shared" si="43"/>
        <v>1.0565416497577844</v>
      </c>
      <c r="K320" s="126">
        <f t="shared" si="42"/>
        <v>1.0407255700345523</v>
      </c>
      <c r="L320" s="126">
        <f t="shared" si="41"/>
        <v>0.88052798176942271</v>
      </c>
      <c r="M320" s="126">
        <f t="shared" si="40"/>
        <v>0.72312465534444004</v>
      </c>
      <c r="N320" s="126">
        <f t="shared" si="44"/>
        <v>0.62180396494260048</v>
      </c>
    </row>
    <row r="321" spans="2:14" x14ac:dyDescent="0.25">
      <c r="B321" s="12">
        <v>44762</v>
      </c>
      <c r="C321" s="18">
        <v>23231.732422000001</v>
      </c>
      <c r="D321" s="18">
        <v>75.269997000000004</v>
      </c>
      <c r="E321" s="125">
        <f t="shared" si="38"/>
        <v>-6.7424108996145815E-3</v>
      </c>
      <c r="F321" s="125">
        <f t="shared" si="35"/>
        <v>0.1433995854959873</v>
      </c>
      <c r="G321" s="127">
        <f t="shared" si="36"/>
        <v>35.943991565738507</v>
      </c>
      <c r="H321" s="127">
        <f t="shared" si="37"/>
        <v>22.928596694677093</v>
      </c>
      <c r="I321" s="126">
        <f t="shared" si="39"/>
        <v>1.5064982493665662</v>
      </c>
      <c r="J321" s="126">
        <f t="shared" si="43"/>
        <v>1.0539184449716081</v>
      </c>
      <c r="K321" s="126">
        <f t="shared" si="42"/>
        <v>1.0398272133648061</v>
      </c>
      <c r="L321" s="126">
        <f t="shared" si="41"/>
        <v>0.87591109868096562</v>
      </c>
      <c r="M321" s="126">
        <f t="shared" si="40"/>
        <v>0.65745944446301763</v>
      </c>
      <c r="N321" s="126">
        <f t="shared" si="44"/>
        <v>0.60789096309496771</v>
      </c>
    </row>
    <row r="322" spans="2:14" x14ac:dyDescent="0.25">
      <c r="B322" s="12">
        <v>44763</v>
      </c>
      <c r="C322" s="18">
        <v>23164.628906000002</v>
      </c>
      <c r="D322" s="18">
        <v>73.980002999999996</v>
      </c>
      <c r="E322" s="125">
        <f t="shared" si="38"/>
        <v>-2.8884421867932941E-3</v>
      </c>
      <c r="F322" s="125">
        <f t="shared" si="35"/>
        <v>-1.7138223082432291E-2</v>
      </c>
      <c r="G322" s="127">
        <f t="shared" si="36"/>
        <v>35.840169424138288</v>
      </c>
      <c r="H322" s="127">
        <f t="shared" si="37"/>
        <v>22.535641289556597</v>
      </c>
      <c r="I322" s="126">
        <f t="shared" si="39"/>
        <v>1.4960878991675615</v>
      </c>
      <c r="J322" s="126">
        <f t="shared" si="43"/>
        <v>1.051708068820951</v>
      </c>
      <c r="K322" s="126">
        <f t="shared" si="42"/>
        <v>1.0398318115459817</v>
      </c>
      <c r="L322" s="126">
        <f t="shared" si="41"/>
        <v>0.87438605526775626</v>
      </c>
      <c r="M322" s="126">
        <f t="shared" si="40"/>
        <v>0.67480166540174835</v>
      </c>
      <c r="N322" s="126">
        <f t="shared" si="44"/>
        <v>0.60713830001607993</v>
      </c>
    </row>
    <row r="323" spans="2:14" x14ac:dyDescent="0.25">
      <c r="B323" s="12">
        <v>44764</v>
      </c>
      <c r="C323" s="18">
        <v>22714.978515999999</v>
      </c>
      <c r="D323" s="18">
        <v>70.819999999999993</v>
      </c>
      <c r="E323" s="125">
        <f t="shared" si="38"/>
        <v>-1.9411076768147018E-2</v>
      </c>
      <c r="F323" s="125">
        <f t="shared" si="35"/>
        <v>-4.271428591318116E-2</v>
      </c>
      <c r="G323" s="127">
        <f t="shared" si="36"/>
        <v>35.144473144062943</v>
      </c>
      <c r="H323" s="127">
        <f t="shared" si="37"/>
        <v>21.573047464277586</v>
      </c>
      <c r="I323" s="126">
        <f t="shared" si="39"/>
        <v>1.4387663985122949</v>
      </c>
      <c r="J323" s="126">
        <f t="shared" si="43"/>
        <v>1.0524873175033813</v>
      </c>
      <c r="K323" s="126">
        <f t="shared" si="42"/>
        <v>1.043441304209296</v>
      </c>
      <c r="L323" s="126">
        <f t="shared" si="41"/>
        <v>0.87863472377540741</v>
      </c>
      <c r="M323" s="126">
        <f t="shared" si="40"/>
        <v>0.65927003492182423</v>
      </c>
      <c r="N323" s="126">
        <f t="shared" si="44"/>
        <v>0.60646849995663843</v>
      </c>
    </row>
    <row r="324" spans="2:14" x14ac:dyDescent="0.25">
      <c r="B324" s="12">
        <v>44767</v>
      </c>
      <c r="C324" s="18">
        <v>21361.701172000001</v>
      </c>
      <c r="D324" s="18">
        <v>67.069999999999993</v>
      </c>
      <c r="E324" s="125">
        <f t="shared" si="38"/>
        <v>-5.9576430725953644E-2</v>
      </c>
      <c r="F324" s="125">
        <f t="shared" ref="F324:F387" si="45">D324/D323-1</f>
        <v>-5.2951143744704887E-2</v>
      </c>
      <c r="G324" s="127">
        <f t="shared" ref="G324:G387" si="46">G323+(G323*E324)</f>
        <v>33.050690874395542</v>
      </c>
      <c r="H324" s="127">
        <f t="shared" ref="H324:H387" si="47">H323+(H323*F324)</f>
        <v>20.430729926985283</v>
      </c>
      <c r="I324" s="126">
        <f t="shared" si="39"/>
        <v>1.3030972872723536</v>
      </c>
      <c r="J324" s="126">
        <f t="shared" si="43"/>
        <v>1.0499982349263799</v>
      </c>
      <c r="K324" s="126">
        <f t="shared" si="42"/>
        <v>1.0389436961295486</v>
      </c>
      <c r="L324" s="126">
        <f t="shared" si="41"/>
        <v>0.87537229220002555</v>
      </c>
      <c r="M324" s="126">
        <f t="shared" si="40"/>
        <v>0.63700363626825685</v>
      </c>
      <c r="N324" s="126">
        <f t="shared" si="44"/>
        <v>0.60572813577323725</v>
      </c>
    </row>
    <row r="325" spans="2:14" x14ac:dyDescent="0.25">
      <c r="B325" s="12">
        <v>44768</v>
      </c>
      <c r="C325" s="18">
        <v>21239.753906000002</v>
      </c>
      <c r="D325" s="18">
        <v>52.93</v>
      </c>
      <c r="E325" s="125">
        <f t="shared" si="38"/>
        <v>-5.7086870103698617E-3</v>
      </c>
      <c r="F325" s="125">
        <f t="shared" si="45"/>
        <v>-0.21082451170418959</v>
      </c>
      <c r="G325" s="127">
        <f t="shared" si="46"/>
        <v>32.862014824717129</v>
      </c>
      <c r="H325" s="127">
        <f t="shared" si="47"/>
        <v>16.123431266368438</v>
      </c>
      <c r="I325" s="126">
        <f t="shared" si="39"/>
        <v>1.3387714049720232</v>
      </c>
      <c r="J325" s="126">
        <f t="shared" si="43"/>
        <v>1.0624735272760015</v>
      </c>
      <c r="K325" s="126">
        <f t="shared" si="42"/>
        <v>1.035838950408716</v>
      </c>
      <c r="L325" s="126">
        <f t="shared" si="41"/>
        <v>0.87628237798682906</v>
      </c>
      <c r="M325" s="126">
        <f t="shared" si="40"/>
        <v>0.56615316538868399</v>
      </c>
      <c r="N325" s="126">
        <f t="shared" si="44"/>
        <v>0.5868360708740642</v>
      </c>
    </row>
    <row r="326" spans="2:14" x14ac:dyDescent="0.25">
      <c r="B326" s="12">
        <v>44769</v>
      </c>
      <c r="C326" s="18">
        <v>22930.548827999999</v>
      </c>
      <c r="D326" s="18">
        <v>58.830002</v>
      </c>
      <c r="E326" s="125">
        <f t="shared" ref="E326:E389" si="48">C326/C325-1</f>
        <v>7.9605203030265193E-2</v>
      </c>
      <c r="F326" s="125">
        <f t="shared" si="45"/>
        <v>0.11146801435858689</v>
      </c>
      <c r="G326" s="127">
        <f t="shared" si="46"/>
        <v>35.478002186822323</v>
      </c>
      <c r="H326" s="127">
        <f t="shared" si="47"/>
        <v>17.920678134277683</v>
      </c>
      <c r="I326" s="126">
        <f t="shared" si="39"/>
        <v>1.300204033678781</v>
      </c>
      <c r="J326" s="126">
        <f t="shared" si="43"/>
        <v>1.0778056589682774</v>
      </c>
      <c r="K326" s="126">
        <f t="shared" si="42"/>
        <v>1.0447505395175634</v>
      </c>
      <c r="L326" s="126">
        <f t="shared" si="41"/>
        <v>0.88450944886672045</v>
      </c>
      <c r="M326" s="126">
        <f t="shared" si="40"/>
        <v>0.5951548951950596</v>
      </c>
      <c r="N326" s="126">
        <f t="shared" si="44"/>
        <v>0.60036827176610497</v>
      </c>
    </row>
    <row r="327" spans="2:14" x14ac:dyDescent="0.25">
      <c r="B327" s="12">
        <v>44770</v>
      </c>
      <c r="C327" s="18">
        <v>23843.886718999998</v>
      </c>
      <c r="D327" s="18">
        <v>62.25</v>
      </c>
      <c r="E327" s="125">
        <f t="shared" si="48"/>
        <v>3.9830616260032148E-2</v>
      </c>
      <c r="F327" s="125">
        <f t="shared" si="45"/>
        <v>5.8133569330832247E-2</v>
      </c>
      <c r="G327" s="127">
        <f t="shared" si="46"/>
        <v>36.891112877598225</v>
      </c>
      <c r="H327" s="127">
        <f t="shared" si="47"/>
        <v>18.962471119052243</v>
      </c>
      <c r="I327" s="126">
        <f t="shared" si="39"/>
        <v>1.2577813079385196</v>
      </c>
      <c r="J327" s="126">
        <f t="shared" si="43"/>
        <v>1.0749545379159777</v>
      </c>
      <c r="K327" s="126">
        <f t="shared" si="42"/>
        <v>1.0479382504264401</v>
      </c>
      <c r="L327" s="126">
        <f t="shared" si="41"/>
        <v>0.8840514581277128</v>
      </c>
      <c r="M327" s="126">
        <f t="shared" si="40"/>
        <v>0.58975818684458858</v>
      </c>
      <c r="N327" s="126">
        <f t="shared" si="44"/>
        <v>0.60256013376398188</v>
      </c>
    </row>
    <row r="328" spans="2:14" x14ac:dyDescent="0.25">
      <c r="B328" s="12">
        <v>44771</v>
      </c>
      <c r="C328" s="18">
        <v>23804.632813</v>
      </c>
      <c r="D328" s="18">
        <v>62.959999000000003</v>
      </c>
      <c r="E328" s="125">
        <f t="shared" si="48"/>
        <v>-1.6462880596022078E-3</v>
      </c>
      <c r="F328" s="125">
        <f t="shared" si="45"/>
        <v>1.1405606425702874E-2</v>
      </c>
      <c r="G328" s="127">
        <f t="shared" si="46"/>
        <v>36.830379478962399</v>
      </c>
      <c r="H328" s="127">
        <f t="shared" si="47"/>
        <v>19.178749601494911</v>
      </c>
      <c r="I328" s="126">
        <f t="shared" si="39"/>
        <v>1.2445672956449367</v>
      </c>
      <c r="J328" s="126">
        <f t="shared" si="43"/>
        <v>1.0733596226271112</v>
      </c>
      <c r="K328" s="126">
        <f t="shared" si="42"/>
        <v>1.0490446088313121</v>
      </c>
      <c r="L328" s="126">
        <f t="shared" si="41"/>
        <v>0.89237177826700154</v>
      </c>
      <c r="M328" s="126">
        <f t="shared" si="40"/>
        <v>0.58518174039942616</v>
      </c>
      <c r="N328" s="126">
        <f t="shared" si="44"/>
        <v>0.60523844210430655</v>
      </c>
    </row>
    <row r="329" spans="2:14" x14ac:dyDescent="0.25">
      <c r="B329" s="12">
        <v>44774</v>
      </c>
      <c r="C329" s="18">
        <v>23314.199218999998</v>
      </c>
      <c r="D329" s="18">
        <v>62.700001</v>
      </c>
      <c r="E329" s="125">
        <f t="shared" si="48"/>
        <v>-2.0602443140066873E-2</v>
      </c>
      <c r="F329" s="125">
        <f t="shared" si="45"/>
        <v>-4.1295743985002575E-3</v>
      </c>
      <c r="G329" s="127">
        <f t="shared" si="46"/>
        <v>36.071583679919989</v>
      </c>
      <c r="H329" s="127">
        <f t="shared" si="47"/>
        <v>19.099549528145332</v>
      </c>
      <c r="I329" s="126">
        <f t="shared" si="39"/>
        <v>1.202448490734418</v>
      </c>
      <c r="J329" s="126">
        <f t="shared" si="43"/>
        <v>1.0750866035778592</v>
      </c>
      <c r="K329" s="126">
        <f t="shared" si="42"/>
        <v>1.0705142727917181</v>
      </c>
      <c r="L329" s="126">
        <f t="shared" si="41"/>
        <v>0.89320804910662988</v>
      </c>
      <c r="M329" s="126">
        <f t="shared" si="40"/>
        <v>0.57604647032043299</v>
      </c>
      <c r="N329" s="126">
        <f t="shared" si="44"/>
        <v>0.60656572024805666</v>
      </c>
    </row>
    <row r="330" spans="2:14" x14ac:dyDescent="0.25">
      <c r="B330" s="12">
        <v>44775</v>
      </c>
      <c r="C330" s="18">
        <v>22978.117188</v>
      </c>
      <c r="D330" s="18">
        <v>67.230002999999996</v>
      </c>
      <c r="E330" s="125">
        <f t="shared" si="48"/>
        <v>-1.4415336672859325E-2</v>
      </c>
      <c r="F330" s="125">
        <f t="shared" si="45"/>
        <v>7.2248834573383824E-2</v>
      </c>
      <c r="G330" s="127">
        <f t="shared" si="46"/>
        <v>35.551599656850726</v>
      </c>
      <c r="H330" s="127">
        <f t="shared" si="47"/>
        <v>20.479469722430455</v>
      </c>
      <c r="I330" s="126">
        <f t="shared" si="39"/>
        <v>1.2146869341909783</v>
      </c>
      <c r="J330" s="126">
        <f t="shared" si="43"/>
        <v>1.0723741075038109</v>
      </c>
      <c r="K330" s="126">
        <f t="shared" si="42"/>
        <v>1.0667249476438188</v>
      </c>
      <c r="L330" s="126">
        <f t="shared" si="41"/>
        <v>0.89090254467030838</v>
      </c>
      <c r="M330" s="126">
        <f t="shared" si="40"/>
        <v>0.57192108606192127</v>
      </c>
      <c r="N330" s="126">
        <f t="shared" si="44"/>
        <v>0.59767082087865608</v>
      </c>
    </row>
    <row r="331" spans="2:14" x14ac:dyDescent="0.25">
      <c r="B331" s="12">
        <v>44776</v>
      </c>
      <c r="C331" s="18">
        <v>22846.507813</v>
      </c>
      <c r="D331" s="18">
        <v>80.809997999999993</v>
      </c>
      <c r="E331" s="125">
        <f t="shared" si="48"/>
        <v>-5.7275961264889874E-3</v>
      </c>
      <c r="F331" s="125">
        <f t="shared" si="45"/>
        <v>0.20199307443136649</v>
      </c>
      <c r="G331" s="127">
        <f t="shared" si="46"/>
        <v>35.347974452365662</v>
      </c>
      <c r="H331" s="127">
        <f t="shared" si="47"/>
        <v>24.616180774388265</v>
      </c>
      <c r="I331" s="126">
        <f t="shared" si="39"/>
        <v>1.058633290919508</v>
      </c>
      <c r="J331" s="126">
        <f t="shared" si="43"/>
        <v>1.0555372480071805</v>
      </c>
      <c r="K331" s="126">
        <f t="shared" si="42"/>
        <v>1.0651430379612083</v>
      </c>
      <c r="L331" s="126">
        <f t="shared" si="41"/>
        <v>0.88927713429889799</v>
      </c>
      <c r="M331" s="126">
        <f t="shared" si="40"/>
        <v>0.45813586550933449</v>
      </c>
      <c r="N331" s="126">
        <f t="shared" si="44"/>
        <v>0.56486326991299196</v>
      </c>
    </row>
    <row r="332" spans="2:14" x14ac:dyDescent="0.25">
      <c r="B332" s="12">
        <v>44777</v>
      </c>
      <c r="C332" s="18">
        <v>22630.957031000002</v>
      </c>
      <c r="D332" s="18">
        <v>88.900002000000001</v>
      </c>
      <c r="E332" s="125">
        <f t="shared" si="48"/>
        <v>-9.4347365367299929E-3</v>
      </c>
      <c r="F332" s="125">
        <f t="shared" si="45"/>
        <v>0.10011142433143005</v>
      </c>
      <c r="G332" s="127">
        <f t="shared" si="46"/>
        <v>35.014475626300531</v>
      </c>
      <c r="H332" s="127">
        <f t="shared" si="47"/>
        <v>27.080541693312238</v>
      </c>
      <c r="I332" s="126">
        <f t="shared" si="39"/>
        <v>1.0537722780065419</v>
      </c>
      <c r="J332" s="126">
        <f t="shared" si="43"/>
        <v>1.0492221897750045</v>
      </c>
      <c r="K332" s="126">
        <f t="shared" si="42"/>
        <v>1.0620502699702135</v>
      </c>
      <c r="L332" s="126">
        <f t="shared" si="41"/>
        <v>0.889632636211248</v>
      </c>
      <c r="M332" s="126">
        <f t="shared" si="40"/>
        <v>0.4609961298058613</v>
      </c>
      <c r="N332" s="126">
        <f t="shared" si="44"/>
        <v>0.56075968823908229</v>
      </c>
    </row>
    <row r="333" spans="2:14" x14ac:dyDescent="0.25">
      <c r="B333" s="12">
        <v>44778</v>
      </c>
      <c r="C333" s="18">
        <v>23289.314452999999</v>
      </c>
      <c r="D333" s="18">
        <v>93.050003000000004</v>
      </c>
      <c r="E333" s="125">
        <f t="shared" si="48"/>
        <v>2.9091011091496366E-2</v>
      </c>
      <c r="F333" s="125">
        <f t="shared" si="45"/>
        <v>4.6681674990288524E-2</v>
      </c>
      <c r="G333" s="127">
        <f t="shared" si="46"/>
        <v>36.033082125108166</v>
      </c>
      <c r="H333" s="127">
        <f t="shared" si="47"/>
        <v>28.344706739200397</v>
      </c>
      <c r="I333" s="126">
        <f t="shared" si="39"/>
        <v>0.99905159940768518</v>
      </c>
      <c r="J333" s="126">
        <f t="shared" si="43"/>
        <v>1.0104259920781355</v>
      </c>
      <c r="K333" s="126">
        <f t="shared" si="42"/>
        <v>1.0626072011537071</v>
      </c>
      <c r="L333" s="126">
        <f t="shared" si="41"/>
        <v>0.89298149442696406</v>
      </c>
      <c r="M333" s="126">
        <f t="shared" si="40"/>
        <v>0.43363980604871605</v>
      </c>
      <c r="N333" s="126">
        <f t="shared" si="44"/>
        <v>0.51849270858215979</v>
      </c>
    </row>
    <row r="334" spans="2:14" x14ac:dyDescent="0.25">
      <c r="B334" s="12">
        <v>44781</v>
      </c>
      <c r="C334" s="18">
        <v>23809.486327999999</v>
      </c>
      <c r="D334" s="18">
        <v>98.019997000000004</v>
      </c>
      <c r="E334" s="125">
        <f t="shared" si="48"/>
        <v>2.2335216266230473E-2</v>
      </c>
      <c r="F334" s="125">
        <f t="shared" si="45"/>
        <v>5.3412077805091496E-2</v>
      </c>
      <c r="G334" s="127">
        <f t="shared" si="46"/>
        <v>36.837888807111298</v>
      </c>
      <c r="H334" s="127">
        <f t="shared" si="47"/>
        <v>29.858656420917072</v>
      </c>
      <c r="I334" s="126">
        <f t="shared" si="39"/>
        <v>1.0040205743666824</v>
      </c>
      <c r="J334" s="126">
        <f t="shared" si="43"/>
        <v>1.0448769611042463</v>
      </c>
      <c r="K334" s="126">
        <f t="shared" si="42"/>
        <v>1.0635286807640967</v>
      </c>
      <c r="L334" s="126">
        <f t="shared" si="41"/>
        <v>0.8950610550396092</v>
      </c>
      <c r="M334" s="126">
        <f t="shared" si="40"/>
        <v>0.43769955533475874</v>
      </c>
      <c r="N334" s="126">
        <f t="shared" si="44"/>
        <v>0.54408009405577396</v>
      </c>
    </row>
    <row r="335" spans="2:14" x14ac:dyDescent="0.25">
      <c r="B335" s="12">
        <v>44782</v>
      </c>
      <c r="C335" s="18">
        <v>23164.318359000001</v>
      </c>
      <c r="D335" s="18">
        <v>87.68</v>
      </c>
      <c r="E335" s="125">
        <f t="shared" si="48"/>
        <v>-2.7097097354900956E-2</v>
      </c>
      <c r="F335" s="125">
        <f t="shared" si="45"/>
        <v>-0.10548864840303962</v>
      </c>
      <c r="G335" s="127">
        <f t="shared" si="46"/>
        <v>35.839688947755988</v>
      </c>
      <c r="H335" s="127">
        <f t="shared" si="47"/>
        <v>26.708907111943788</v>
      </c>
      <c r="I335" s="126">
        <f t="shared" si="39"/>
        <v>0.97624693525480222</v>
      </c>
      <c r="J335" s="126">
        <f t="shared" si="43"/>
        <v>0.96382446793824117</v>
      </c>
      <c r="K335" s="126">
        <f t="shared" si="42"/>
        <v>1.0709211189160532</v>
      </c>
      <c r="L335" s="126">
        <f t="shared" si="41"/>
        <v>0.90368059292278191</v>
      </c>
      <c r="M335" s="126">
        <f t="shared" si="40"/>
        <v>0.37937953930979473</v>
      </c>
      <c r="N335" s="126">
        <f t="shared" si="44"/>
        <v>0.52786746758918701</v>
      </c>
    </row>
    <row r="336" spans="2:14" x14ac:dyDescent="0.25">
      <c r="B336" s="12">
        <v>44783</v>
      </c>
      <c r="C336" s="18">
        <v>23947.642577999999</v>
      </c>
      <c r="D336" s="18">
        <v>94.139999000000003</v>
      </c>
      <c r="E336" s="125">
        <f t="shared" si="48"/>
        <v>3.3815984000049593E-2</v>
      </c>
      <c r="F336" s="125">
        <f t="shared" si="45"/>
        <v>7.3676995894160546E-2</v>
      </c>
      <c r="G336" s="127">
        <f t="shared" si="46"/>
        <v>37.05164329578006</v>
      </c>
      <c r="H336" s="127">
        <f t="shared" si="47"/>
        <v>28.676739151567986</v>
      </c>
      <c r="I336" s="126">
        <f t="shared" si="39"/>
        <v>1.0291800408967586</v>
      </c>
      <c r="J336" s="126">
        <f t="shared" si="43"/>
        <v>0.96778297493951293</v>
      </c>
      <c r="K336" s="126">
        <f t="shared" si="42"/>
        <v>1.0725726679589653</v>
      </c>
      <c r="L336" s="126">
        <f t="shared" si="41"/>
        <v>0.90958495800658579</v>
      </c>
      <c r="M336" s="126">
        <f t="shared" si="40"/>
        <v>0.38908800700406704</v>
      </c>
      <c r="N336" s="126">
        <f t="shared" si="44"/>
        <v>0.53369777540434227</v>
      </c>
    </row>
    <row r="337" spans="2:14" x14ac:dyDescent="0.25">
      <c r="B337" s="12">
        <v>44784</v>
      </c>
      <c r="C337" s="18">
        <v>23957.529297000001</v>
      </c>
      <c r="D337" s="18">
        <v>84</v>
      </c>
      <c r="E337" s="125">
        <f t="shared" si="48"/>
        <v>4.128472757933821E-4</v>
      </c>
      <c r="F337" s="125">
        <f t="shared" si="45"/>
        <v>-0.10771190894106553</v>
      </c>
      <c r="G337" s="127">
        <f t="shared" si="46"/>
        <v>37.066939965778388</v>
      </c>
      <c r="H337" s="127">
        <f t="shared" si="47"/>
        <v>25.587912835347606</v>
      </c>
      <c r="I337" s="126">
        <f t="shared" si="39"/>
        <v>1.2198730128160453</v>
      </c>
      <c r="J337" s="126">
        <f t="shared" si="43"/>
        <v>0.95541568088657747</v>
      </c>
      <c r="K337" s="126">
        <f t="shared" si="42"/>
        <v>1.0710006017971108</v>
      </c>
      <c r="L337" s="126">
        <f t="shared" si="41"/>
        <v>0.90953454184594806</v>
      </c>
      <c r="M337" s="126">
        <f t="shared" si="40"/>
        <v>0.42904399839779106</v>
      </c>
      <c r="N337" s="126">
        <f t="shared" si="44"/>
        <v>0.53197805035678936</v>
      </c>
    </row>
    <row r="338" spans="2:14" x14ac:dyDescent="0.25">
      <c r="B338" s="12">
        <v>44785</v>
      </c>
      <c r="C338" s="18">
        <v>24402.818359000001</v>
      </c>
      <c r="D338" s="18">
        <v>90.489998</v>
      </c>
      <c r="E338" s="125">
        <f t="shared" si="48"/>
        <v>1.8586602002225616E-2</v>
      </c>
      <c r="F338" s="125">
        <f t="shared" si="45"/>
        <v>7.7261880952380846E-2</v>
      </c>
      <c r="G338" s="127">
        <f t="shared" si="46"/>
        <v>37.755888426362702</v>
      </c>
      <c r="H338" s="127">
        <f t="shared" si="47"/>
        <v>27.564883110652129</v>
      </c>
      <c r="I338" s="126">
        <f t="shared" si="39"/>
        <v>1.2491734771950771</v>
      </c>
      <c r="J338" s="126">
        <f t="shared" si="43"/>
        <v>0.98170201302687488</v>
      </c>
      <c r="K338" s="126">
        <f t="shared" si="42"/>
        <v>1.0781463411650778</v>
      </c>
      <c r="L338" s="126">
        <f t="shared" si="41"/>
        <v>0.91226681321509639</v>
      </c>
      <c r="M338" s="126">
        <f t="shared" si="40"/>
        <v>0.43724091304063378</v>
      </c>
      <c r="N338" s="126">
        <f t="shared" si="44"/>
        <v>0.54969953198746124</v>
      </c>
    </row>
    <row r="339" spans="2:14" x14ac:dyDescent="0.25">
      <c r="B339" s="12">
        <v>44788</v>
      </c>
      <c r="C339" s="18">
        <v>24136.972656000002</v>
      </c>
      <c r="D339" s="18">
        <v>91.970000999999996</v>
      </c>
      <c r="E339" s="125">
        <f t="shared" si="48"/>
        <v>-1.0894057362106024E-2</v>
      </c>
      <c r="F339" s="125">
        <f t="shared" si="45"/>
        <v>1.6355431900882511E-2</v>
      </c>
      <c r="G339" s="127">
        <f t="shared" si="46"/>
        <v>37.344573612088631</v>
      </c>
      <c r="H339" s="127">
        <f t="shared" si="47"/>
        <v>28.015718679224186</v>
      </c>
      <c r="I339" s="126">
        <f t="shared" si="39"/>
        <v>1.2470568543595451</v>
      </c>
      <c r="J339" s="126">
        <f t="shared" si="43"/>
        <v>0.96468382841435496</v>
      </c>
      <c r="K339" s="126">
        <f t="shared" si="42"/>
        <v>1.0772018776590577</v>
      </c>
      <c r="L339" s="126">
        <f t="shared" si="41"/>
        <v>0.91647766089391003</v>
      </c>
      <c r="M339" s="126">
        <f t="shared" si="40"/>
        <v>0.44015738046661645</v>
      </c>
      <c r="N339" s="126">
        <f t="shared" si="44"/>
        <v>0.54927508871625097</v>
      </c>
    </row>
    <row r="340" spans="2:14" x14ac:dyDescent="0.25">
      <c r="B340" s="12">
        <v>44789</v>
      </c>
      <c r="C340" s="18">
        <v>23883.291015999999</v>
      </c>
      <c r="D340" s="18">
        <v>90.389999000000003</v>
      </c>
      <c r="E340" s="125">
        <f t="shared" si="48"/>
        <v>-1.0510085237924072E-2</v>
      </c>
      <c r="F340" s="125">
        <f t="shared" si="45"/>
        <v>-1.7179536618684987E-2</v>
      </c>
      <c r="G340" s="127">
        <f t="shared" si="46"/>
        <v>36.952078960251647</v>
      </c>
      <c r="H340" s="127">
        <f t="shared" si="47"/>
        <v>27.534421614275676</v>
      </c>
      <c r="I340" s="126">
        <f t="shared" si="39"/>
        <v>1.3891576198813826</v>
      </c>
      <c r="J340" s="126">
        <f t="shared" si="43"/>
        <v>0.94340615443699016</v>
      </c>
      <c r="K340" s="126">
        <f t="shared" si="42"/>
        <v>1.0741296508903815</v>
      </c>
      <c r="L340" s="126">
        <f t="shared" si="41"/>
        <v>0.91677824726900503</v>
      </c>
      <c r="M340" s="126">
        <f t="shared" si="40"/>
        <v>0.4339976851748707</v>
      </c>
      <c r="N340" s="126">
        <f t="shared" si="44"/>
        <v>0.53865619337557102</v>
      </c>
    </row>
    <row r="341" spans="2:14" x14ac:dyDescent="0.25">
      <c r="B341" s="12">
        <v>44790</v>
      </c>
      <c r="C341" s="18">
        <v>23335.998047000001</v>
      </c>
      <c r="D341" s="18">
        <v>85.440002000000007</v>
      </c>
      <c r="E341" s="125">
        <f t="shared" si="48"/>
        <v>-2.2915307971307364E-2</v>
      </c>
      <c r="F341" s="125">
        <f t="shared" si="45"/>
        <v>-5.4762662404720164E-2</v>
      </c>
      <c r="G341" s="127">
        <f t="shared" si="46"/>
        <v>36.105310690697415</v>
      </c>
      <c r="H341" s="127">
        <f t="shared" si="47"/>
        <v>26.026563378903866</v>
      </c>
      <c r="I341" s="126">
        <f t="shared" ref="I341:I404" si="49">SLOPE($F321:$F341,$E321:$E341)</f>
        <v>1.3418045417661393</v>
      </c>
      <c r="J341" s="126">
        <f t="shared" si="43"/>
        <v>0.94726928112063336</v>
      </c>
      <c r="K341" s="126">
        <f t="shared" si="42"/>
        <v>1.0771387795663867</v>
      </c>
      <c r="L341" s="126">
        <f t="shared" si="41"/>
        <v>0.91891444573207948</v>
      </c>
      <c r="M341" s="126">
        <f t="shared" ref="M341:M404" si="50">CORREL(E321:E341,F321:F341)</f>
        <v>0.41401871510000665</v>
      </c>
      <c r="N341" s="126">
        <f t="shared" si="44"/>
        <v>0.53481109861579068</v>
      </c>
    </row>
    <row r="342" spans="2:14" x14ac:dyDescent="0.25">
      <c r="B342" s="12">
        <v>44791</v>
      </c>
      <c r="C342" s="18">
        <v>23212.738281000002</v>
      </c>
      <c r="D342" s="18">
        <v>83.470000999999996</v>
      </c>
      <c r="E342" s="125">
        <f t="shared" si="48"/>
        <v>-5.2819581897353141E-3</v>
      </c>
      <c r="F342" s="125">
        <f t="shared" si="45"/>
        <v>-2.3057127269262123E-2</v>
      </c>
      <c r="G342" s="127">
        <f t="shared" si="46"/>
        <v>35.914603949201748</v>
      </c>
      <c r="H342" s="127">
        <f t="shared" si="47"/>
        <v>25.426465594694964</v>
      </c>
      <c r="I342" s="126">
        <f t="shared" si="49"/>
        <v>1.4094058836707022</v>
      </c>
      <c r="J342" s="126">
        <f t="shared" si="43"/>
        <v>0.94932118303128066</v>
      </c>
      <c r="K342" s="126">
        <f t="shared" si="42"/>
        <v>1.0761206224566153</v>
      </c>
      <c r="L342" s="126">
        <f t="shared" si="41"/>
        <v>0.91903503792206631</v>
      </c>
      <c r="M342" s="126">
        <f t="shared" si="50"/>
        <v>0.45516232162043285</v>
      </c>
      <c r="N342" s="126">
        <f t="shared" si="44"/>
        <v>0.53350514677879446</v>
      </c>
    </row>
    <row r="343" spans="2:14" x14ac:dyDescent="0.25">
      <c r="B343" s="12">
        <v>44792</v>
      </c>
      <c r="C343" s="18">
        <v>20877.552734000001</v>
      </c>
      <c r="D343" s="18">
        <v>74.059997999999993</v>
      </c>
      <c r="E343" s="125">
        <f t="shared" si="48"/>
        <v>-0.1005993139943937</v>
      </c>
      <c r="F343" s="125">
        <f t="shared" si="45"/>
        <v>-0.11273514900281367</v>
      </c>
      <c r="G343" s="127">
        <f t="shared" si="46"/>
        <v>32.301619429531712</v>
      </c>
      <c r="H343" s="127">
        <f t="shared" si="47"/>
        <v>22.560009207262112</v>
      </c>
      <c r="I343" s="126">
        <f t="shared" si="49"/>
        <v>1.3360650352264305</v>
      </c>
      <c r="J343" s="126">
        <f t="shared" si="43"/>
        <v>0.96780238452458756</v>
      </c>
      <c r="K343" s="126">
        <f t="shared" si="42"/>
        <v>1.0823866339301744</v>
      </c>
      <c r="L343" s="126">
        <f t="shared" ref="L343:L405" si="51">SLOPE($F103:$F343,$E103:$E343)</f>
        <v>0.92247625848298598</v>
      </c>
      <c r="M343" s="126">
        <f t="shared" si="50"/>
        <v>0.51967283356120786</v>
      </c>
      <c r="N343" s="126">
        <f t="shared" si="44"/>
        <v>0.55377688772461431</v>
      </c>
    </row>
    <row r="344" spans="2:14" x14ac:dyDescent="0.25">
      <c r="B344" s="12">
        <v>44795</v>
      </c>
      <c r="C344" s="18">
        <v>21398.908202999999</v>
      </c>
      <c r="D344" s="18">
        <v>71.470000999999996</v>
      </c>
      <c r="E344" s="125">
        <f t="shared" si="48"/>
        <v>2.4972058537826136E-2</v>
      </c>
      <c r="F344" s="125">
        <f t="shared" si="45"/>
        <v>-3.4971605049192611E-2</v>
      </c>
      <c r="G344" s="127">
        <f t="shared" si="46"/>
        <v>33.108257360792557</v>
      </c>
      <c r="H344" s="127">
        <f t="shared" si="47"/>
        <v>21.771049475359593</v>
      </c>
      <c r="I344" s="126">
        <f t="shared" si="49"/>
        <v>1.2409767467493595</v>
      </c>
      <c r="J344" s="126">
        <f t="shared" si="43"/>
        <v>0.97007876491139955</v>
      </c>
      <c r="K344" s="126">
        <f t="shared" si="42"/>
        <v>1.0887010247319608</v>
      </c>
      <c r="L344" s="126">
        <f t="shared" si="51"/>
        <v>0.92149799135969424</v>
      </c>
      <c r="M344" s="126">
        <f t="shared" si="50"/>
        <v>0.48841615244570041</v>
      </c>
      <c r="N344" s="126">
        <f t="shared" si="44"/>
        <v>0.55850507135498551</v>
      </c>
    </row>
    <row r="345" spans="2:14" x14ac:dyDescent="0.25">
      <c r="B345" s="12">
        <v>44796</v>
      </c>
      <c r="C345" s="18">
        <v>21528.087890999999</v>
      </c>
      <c r="D345" s="18">
        <v>71.180000000000007</v>
      </c>
      <c r="E345" s="125">
        <f t="shared" si="48"/>
        <v>6.0367420045237541E-3</v>
      </c>
      <c r="F345" s="125">
        <f t="shared" si="45"/>
        <v>-4.0576605001025889E-3</v>
      </c>
      <c r="G345" s="127">
        <f t="shared" si="46"/>
        <v>33.308123368699036</v>
      </c>
      <c r="H345" s="127">
        <f t="shared" si="47"/>
        <v>21.682709947857646</v>
      </c>
      <c r="I345" s="126">
        <f t="shared" si="49"/>
        <v>1.2713863008537232</v>
      </c>
      <c r="J345" s="126">
        <f t="shared" si="43"/>
        <v>0.96816746365799911</v>
      </c>
      <c r="K345" s="126">
        <f t="shared" si="42"/>
        <v>1.0883655373015093</v>
      </c>
      <c r="L345" s="126">
        <f t="shared" si="51"/>
        <v>0.92081407529367576</v>
      </c>
      <c r="M345" s="126">
        <f t="shared" si="50"/>
        <v>0.47235717546543116</v>
      </c>
      <c r="N345" s="126">
        <f t="shared" si="44"/>
        <v>0.56286091421691153</v>
      </c>
    </row>
    <row r="346" spans="2:14" x14ac:dyDescent="0.25">
      <c r="B346" s="12">
        <v>44797</v>
      </c>
      <c r="C346" s="18">
        <v>21395.019531000002</v>
      </c>
      <c r="D346" s="18">
        <v>71.480002999999996</v>
      </c>
      <c r="E346" s="125">
        <f t="shared" si="48"/>
        <v>-6.1811509073050885E-3</v>
      </c>
      <c r="F346" s="125">
        <f t="shared" si="45"/>
        <v>4.2147091879740639E-3</v>
      </c>
      <c r="G346" s="127">
        <f t="shared" si="46"/>
        <v>33.102240831717971</v>
      </c>
      <c r="H346" s="127">
        <f t="shared" si="47"/>
        <v>21.774096264695057</v>
      </c>
      <c r="I346" s="126">
        <f t="shared" si="49"/>
        <v>1.2112567322339463</v>
      </c>
      <c r="J346" s="126">
        <f t="shared" si="43"/>
        <v>0.96993089988656511</v>
      </c>
      <c r="K346" s="126">
        <f t="shared" si="42"/>
        <v>1.0883442999291111</v>
      </c>
      <c r="L346" s="126">
        <f t="shared" si="51"/>
        <v>0.92095420662106353</v>
      </c>
      <c r="M346" s="126">
        <f t="shared" si="50"/>
        <v>0.5332840397756633</v>
      </c>
      <c r="N346" s="126">
        <f t="shared" si="44"/>
        <v>0.56470364655981875</v>
      </c>
    </row>
    <row r="347" spans="2:14" x14ac:dyDescent="0.25">
      <c r="B347" s="12">
        <v>44798</v>
      </c>
      <c r="C347" s="18">
        <v>21600.904297000001</v>
      </c>
      <c r="D347" s="18">
        <v>71.370002999999997</v>
      </c>
      <c r="E347" s="125">
        <f t="shared" si="48"/>
        <v>9.6230230452318821E-3</v>
      </c>
      <c r="F347" s="125">
        <f t="shared" si="45"/>
        <v>-1.5388919331746909E-3</v>
      </c>
      <c r="G347" s="127">
        <f t="shared" si="46"/>
        <v>33.420784458090409</v>
      </c>
      <c r="H347" s="127">
        <f t="shared" si="47"/>
        <v>21.740588283601149</v>
      </c>
      <c r="I347" s="126">
        <f t="shared" si="49"/>
        <v>1.1962874176288423</v>
      </c>
      <c r="J347" s="126">
        <f t="shared" si="43"/>
        <v>0.98022917189835601</v>
      </c>
      <c r="K347" s="126">
        <f t="shared" si="42"/>
        <v>1.0816103662034331</v>
      </c>
      <c r="L347" s="126">
        <f t="shared" si="51"/>
        <v>0.92066050376875286</v>
      </c>
      <c r="M347" s="126">
        <f t="shared" si="50"/>
        <v>0.46885489837127076</v>
      </c>
      <c r="N347" s="126">
        <f t="shared" si="44"/>
        <v>0.57424103942853688</v>
      </c>
    </row>
    <row r="348" spans="2:14" x14ac:dyDescent="0.25">
      <c r="B348" s="12">
        <v>44799</v>
      </c>
      <c r="C348" s="18">
        <v>20260.019531000002</v>
      </c>
      <c r="D348" s="18">
        <v>66.739998</v>
      </c>
      <c r="E348" s="125">
        <f t="shared" si="48"/>
        <v>-6.2075399601961401E-2</v>
      </c>
      <c r="F348" s="125">
        <f t="shared" si="45"/>
        <v>-6.4873263351270971E-2</v>
      </c>
      <c r="G348" s="127">
        <f t="shared" si="46"/>
        <v>31.346175907843428</v>
      </c>
      <c r="H348" s="127">
        <f t="shared" si="47"/>
        <v>20.330205374467536</v>
      </c>
      <c r="I348" s="126">
        <f t="shared" si="49"/>
        <v>1.2228258285113724</v>
      </c>
      <c r="J348" s="126">
        <f t="shared" si="43"/>
        <v>1.0532366943414626</v>
      </c>
      <c r="K348" s="126">
        <f t="shared" si="42"/>
        <v>1.0859040255469294</v>
      </c>
      <c r="L348" s="126">
        <f t="shared" si="51"/>
        <v>0.92179414181969632</v>
      </c>
      <c r="M348" s="126">
        <f t="shared" si="50"/>
        <v>0.49001516969250042</v>
      </c>
      <c r="N348" s="126">
        <f t="shared" si="44"/>
        <v>0.59240668996698875</v>
      </c>
    </row>
    <row r="349" spans="2:14" x14ac:dyDescent="0.25">
      <c r="B349" s="12">
        <v>44802</v>
      </c>
      <c r="C349" s="18">
        <v>20297.994140999999</v>
      </c>
      <c r="D349" s="18">
        <v>66.339995999999999</v>
      </c>
      <c r="E349" s="125">
        <f t="shared" si="48"/>
        <v>1.8743619640588793E-3</v>
      </c>
      <c r="F349" s="125">
        <f t="shared" si="45"/>
        <v>-5.9934373986646472E-3</v>
      </c>
      <c r="G349" s="127">
        <f t="shared" si="46"/>
        <v>31.40492998768379</v>
      </c>
      <c r="H349" s="127">
        <f t="shared" si="47"/>
        <v>20.208357561253671</v>
      </c>
      <c r="I349" s="126">
        <f t="shared" si="49"/>
        <v>1.2121988831310526</v>
      </c>
      <c r="J349" s="126">
        <f t="shared" si="43"/>
        <v>1.0242310968869406</v>
      </c>
      <c r="K349" s="126">
        <f t="shared" si="42"/>
        <v>1.085835422246233</v>
      </c>
      <c r="L349" s="126">
        <f t="shared" si="51"/>
        <v>0.92665583159151022</v>
      </c>
      <c r="M349" s="126">
        <f t="shared" si="50"/>
        <v>0.48620950601801199</v>
      </c>
      <c r="N349" s="126">
        <f t="shared" si="44"/>
        <v>0.5796738292412843</v>
      </c>
    </row>
    <row r="350" spans="2:14" x14ac:dyDescent="0.25">
      <c r="B350" s="12">
        <v>44803</v>
      </c>
      <c r="C350" s="18">
        <v>19796.808593999998</v>
      </c>
      <c r="D350" s="18">
        <v>67.029999000000004</v>
      </c>
      <c r="E350" s="125">
        <f t="shared" si="48"/>
        <v>-2.4691382976983589E-2</v>
      </c>
      <c r="F350" s="125">
        <f t="shared" si="45"/>
        <v>1.0401010575882497E-2</v>
      </c>
      <c r="G350" s="127">
        <f t="shared" si="46"/>
        <v>30.629498833992532</v>
      </c>
      <c r="H350" s="127">
        <f t="shared" si="47"/>
        <v>20.418544901969486</v>
      </c>
      <c r="I350" s="126">
        <f t="shared" si="49"/>
        <v>1.1927780116026803</v>
      </c>
      <c r="J350" s="126">
        <f t="shared" si="43"/>
        <v>1.0102223478924672</v>
      </c>
      <c r="K350" s="126">
        <f t="shared" si="42"/>
        <v>1.0840193801977158</v>
      </c>
      <c r="L350" s="126">
        <f t="shared" si="51"/>
        <v>0.92510654666593917</v>
      </c>
      <c r="M350" s="126">
        <f t="shared" si="50"/>
        <v>0.48016851476603689</v>
      </c>
      <c r="N350" s="126">
        <f t="shared" si="44"/>
        <v>0.57466207520539447</v>
      </c>
    </row>
    <row r="351" spans="2:14" x14ac:dyDescent="0.25">
      <c r="B351" s="12">
        <v>44804</v>
      </c>
      <c r="C351" s="18">
        <v>20049.763672000001</v>
      </c>
      <c r="D351" s="18">
        <v>66.800003000000004</v>
      </c>
      <c r="E351" s="125">
        <f t="shared" si="48"/>
        <v>1.2777568505494719E-2</v>
      </c>
      <c r="F351" s="125">
        <f t="shared" si="45"/>
        <v>-3.4312397945880369E-3</v>
      </c>
      <c r="G351" s="127">
        <f t="shared" si="46"/>
        <v>31.020869353632843</v>
      </c>
      <c r="H351" s="127">
        <f t="shared" si="47"/>
        <v>20.348483978154267</v>
      </c>
      <c r="I351" s="126">
        <f t="shared" si="49"/>
        <v>1.1930740769731925</v>
      </c>
      <c r="J351" s="126">
        <f t="shared" si="43"/>
        <v>0.99459375528334149</v>
      </c>
      <c r="K351" s="126">
        <f t="shared" si="42"/>
        <v>1.0773632605954511</v>
      </c>
      <c r="L351" s="126">
        <f t="shared" si="51"/>
        <v>0.9244860351087365</v>
      </c>
      <c r="M351" s="126">
        <f t="shared" si="50"/>
        <v>0.49407810160841364</v>
      </c>
      <c r="N351" s="126">
        <f t="shared" si="44"/>
        <v>0.5728293719752513</v>
      </c>
    </row>
    <row r="352" spans="2:14" x14ac:dyDescent="0.25">
      <c r="B352" s="12">
        <v>44805</v>
      </c>
      <c r="C352" s="18">
        <v>20127.140625</v>
      </c>
      <c r="D352" s="18">
        <v>65.529999000000004</v>
      </c>
      <c r="E352" s="125">
        <f t="shared" si="48"/>
        <v>3.8592451395353944E-3</v>
      </c>
      <c r="F352" s="125">
        <f t="shared" si="45"/>
        <v>-1.9012035074309819E-2</v>
      </c>
      <c r="G352" s="127">
        <f t="shared" si="46"/>
        <v>31.140586492910014</v>
      </c>
      <c r="H352" s="127">
        <f t="shared" si="47"/>
        <v>19.961617887052565</v>
      </c>
      <c r="I352" s="126">
        <f t="shared" si="49"/>
        <v>1.1789703146333037</v>
      </c>
      <c r="J352" s="126">
        <f t="shared" si="43"/>
        <v>0.99435671791803926</v>
      </c>
      <c r="K352" s="126">
        <f t="shared" si="42"/>
        <v>1.0843717833712738</v>
      </c>
      <c r="L352" s="126">
        <f t="shared" si="51"/>
        <v>0.92451801041784809</v>
      </c>
      <c r="M352" s="126">
        <f t="shared" si="50"/>
        <v>0.617465864267285</v>
      </c>
      <c r="N352" s="126">
        <f t="shared" si="44"/>
        <v>0.56631741910376809</v>
      </c>
    </row>
    <row r="353" spans="2:14" x14ac:dyDescent="0.25">
      <c r="B353" s="12">
        <v>44806</v>
      </c>
      <c r="C353" s="18">
        <v>19969.771484000001</v>
      </c>
      <c r="D353" s="18">
        <v>65.260002</v>
      </c>
      <c r="E353" s="125">
        <f t="shared" si="48"/>
        <v>-7.818752992888145E-3</v>
      </c>
      <c r="F353" s="125">
        <f t="shared" si="45"/>
        <v>-4.1202045493698991E-3</v>
      </c>
      <c r="G353" s="127">
        <f t="shared" si="46"/>
        <v>30.897105939068283</v>
      </c>
      <c r="H353" s="127">
        <f t="shared" si="47"/>
        <v>19.879371938221549</v>
      </c>
      <c r="I353" s="126">
        <f t="shared" si="49"/>
        <v>1.2013442592588759</v>
      </c>
      <c r="J353" s="126">
        <f t="shared" si="43"/>
        <v>0.99432156453316234</v>
      </c>
      <c r="K353" s="126">
        <f t="shared" si="42"/>
        <v>1.0812719256396428</v>
      </c>
      <c r="L353" s="126">
        <f t="shared" si="51"/>
        <v>0.93592679755576613</v>
      </c>
      <c r="M353" s="126">
        <f t="shared" si="50"/>
        <v>0.6918792817463284</v>
      </c>
      <c r="N353" s="126">
        <f t="shared" si="44"/>
        <v>0.56650365639787359</v>
      </c>
    </row>
    <row r="354" spans="2:14" x14ac:dyDescent="0.25">
      <c r="B354" s="12">
        <v>44810</v>
      </c>
      <c r="C354" s="18">
        <v>18837.667968999998</v>
      </c>
      <c r="D354" s="18">
        <v>62.779998999999997</v>
      </c>
      <c r="E354" s="125">
        <f t="shared" si="48"/>
        <v>-5.6690859778092961E-2</v>
      </c>
      <c r="F354" s="125">
        <f t="shared" si="45"/>
        <v>-3.8001883603987707E-2</v>
      </c>
      <c r="G354" s="127">
        <f t="shared" si="46"/>
        <v>29.145522438727678</v>
      </c>
      <c r="H354" s="127">
        <f t="shared" si="47"/>
        <v>19.123918359704874</v>
      </c>
      <c r="I354" s="126">
        <f t="shared" si="49"/>
        <v>1.0818135134602371</v>
      </c>
      <c r="J354" s="126">
        <f t="shared" si="43"/>
        <v>0.99337481955098217</v>
      </c>
      <c r="K354" s="126">
        <f t="shared" si="42"/>
        <v>1.0844380929140784</v>
      </c>
      <c r="L354" s="126">
        <f t="shared" si="51"/>
        <v>0.9402793465800694</v>
      </c>
      <c r="M354" s="126">
        <f t="shared" si="50"/>
        <v>0.65918368553554796</v>
      </c>
      <c r="N354" s="126">
        <f t="shared" si="44"/>
        <v>0.56929200018536996</v>
      </c>
    </row>
    <row r="355" spans="2:14" x14ac:dyDescent="0.25">
      <c r="B355" s="12">
        <v>44811</v>
      </c>
      <c r="C355" s="18">
        <v>19290.324218999998</v>
      </c>
      <c r="D355" s="18">
        <v>68.25</v>
      </c>
      <c r="E355" s="125">
        <f t="shared" si="48"/>
        <v>2.4029314602258989E-2</v>
      </c>
      <c r="F355" s="125">
        <f t="shared" si="45"/>
        <v>8.7129676443607584E-2</v>
      </c>
      <c r="G355" s="127">
        <f t="shared" si="46"/>
        <v>29.845869366655062</v>
      </c>
      <c r="H355" s="127">
        <f t="shared" si="47"/>
        <v>20.790179178719924</v>
      </c>
      <c r="I355" s="126">
        <f t="shared" si="49"/>
        <v>1.1368094106299127</v>
      </c>
      <c r="J355" s="126">
        <f t="shared" si="43"/>
        <v>1.0083495663141866</v>
      </c>
      <c r="K355" s="126">
        <f t="shared" si="42"/>
        <v>1.0925313760592756</v>
      </c>
      <c r="L355" s="126">
        <f t="shared" si="51"/>
        <v>0.9535991077330902</v>
      </c>
      <c r="M355" s="126">
        <f t="shared" si="50"/>
        <v>0.66036359679356949</v>
      </c>
      <c r="N355" s="126">
        <f t="shared" si="44"/>
        <v>0.57963492662574645</v>
      </c>
    </row>
    <row r="356" spans="2:14" x14ac:dyDescent="0.25">
      <c r="B356" s="12">
        <v>44812</v>
      </c>
      <c r="C356" s="18">
        <v>19329.833984000001</v>
      </c>
      <c r="D356" s="18">
        <v>73.080001999999993</v>
      </c>
      <c r="E356" s="125">
        <f t="shared" si="48"/>
        <v>2.0481649012973335E-3</v>
      </c>
      <c r="F356" s="125">
        <f t="shared" si="45"/>
        <v>7.0769260073259899E-2</v>
      </c>
      <c r="G356" s="127">
        <f t="shared" si="46"/>
        <v>29.906998628740549</v>
      </c>
      <c r="H356" s="127">
        <f t="shared" si="47"/>
        <v>22.261484775988428</v>
      </c>
      <c r="I356" s="126">
        <f t="shared" si="49"/>
        <v>1.1079606816077598</v>
      </c>
      <c r="J356" s="126">
        <f t="shared" si="43"/>
        <v>0.9993261691063291</v>
      </c>
      <c r="K356" s="126">
        <f t="shared" si="42"/>
        <v>1.0822060240478866</v>
      </c>
      <c r="L356" s="126">
        <f t="shared" si="51"/>
        <v>0.95808148879720367</v>
      </c>
      <c r="M356" s="126">
        <f t="shared" si="50"/>
        <v>0.65147944845235739</v>
      </c>
      <c r="N356" s="126">
        <f t="shared" si="44"/>
        <v>0.57496084120504798</v>
      </c>
    </row>
    <row r="357" spans="2:14" x14ac:dyDescent="0.25">
      <c r="B357" s="12">
        <v>44813</v>
      </c>
      <c r="C357" s="18">
        <v>21381.152343999998</v>
      </c>
      <c r="D357" s="18">
        <v>80.870002999999997</v>
      </c>
      <c r="E357" s="125">
        <f t="shared" si="48"/>
        <v>0.10612188194155969</v>
      </c>
      <c r="F357" s="125">
        <f t="shared" si="45"/>
        <v>0.10659552253433158</v>
      </c>
      <c r="G357" s="127">
        <f t="shared" si="46"/>
        <v>33.080785606446142</v>
      </c>
      <c r="H357" s="127">
        <f t="shared" si="47"/>
        <v>24.634459378074983</v>
      </c>
      <c r="I357" s="126">
        <f t="shared" si="49"/>
        <v>1.0207630522926749</v>
      </c>
      <c r="J357" s="126">
        <f t="shared" si="43"/>
        <v>1.2446603353048555</v>
      </c>
      <c r="K357" s="126">
        <f t="shared" si="42"/>
        <v>1.0775298119292229</v>
      </c>
      <c r="L357" s="126">
        <f t="shared" si="51"/>
        <v>0.96154075082555091</v>
      </c>
      <c r="M357" s="126">
        <f t="shared" si="50"/>
        <v>0.70830708905431772</v>
      </c>
      <c r="N357" s="126">
        <f t="shared" si="44"/>
        <v>0.6016257946112008</v>
      </c>
    </row>
    <row r="358" spans="2:14" x14ac:dyDescent="0.25">
      <c r="B358" s="12">
        <v>44816</v>
      </c>
      <c r="C358" s="18">
        <v>22370.449218999998</v>
      </c>
      <c r="D358" s="18">
        <v>82.550003000000004</v>
      </c>
      <c r="E358" s="125">
        <f t="shared" si="48"/>
        <v>4.6269577012654217E-2</v>
      </c>
      <c r="F358" s="125">
        <f t="shared" si="45"/>
        <v>2.0774081089127705E-2</v>
      </c>
      <c r="G358" s="127">
        <f t="shared" si="46"/>
        <v>34.611419563702704</v>
      </c>
      <c r="H358" s="127">
        <f t="shared" si="47"/>
        <v>25.146217634781934</v>
      </c>
      <c r="I358" s="126">
        <f t="shared" si="49"/>
        <v>0.99305465615217747</v>
      </c>
      <c r="J358" s="126">
        <f t="shared" si="43"/>
        <v>1.2201923259452103</v>
      </c>
      <c r="K358" s="126">
        <f t="shared" si="42"/>
        <v>1.0683303041934775</v>
      </c>
      <c r="L358" s="126">
        <f t="shared" si="51"/>
        <v>0.95935235158317156</v>
      </c>
      <c r="M358" s="126">
        <f t="shared" si="50"/>
        <v>0.78146636789199198</v>
      </c>
      <c r="N358" s="126">
        <f t="shared" si="44"/>
        <v>0.59649974463111821</v>
      </c>
    </row>
    <row r="359" spans="2:14" x14ac:dyDescent="0.25">
      <c r="B359" s="12">
        <v>44817</v>
      </c>
      <c r="C359" s="18">
        <v>20296.707031000002</v>
      </c>
      <c r="D359" s="18">
        <v>75.25</v>
      </c>
      <c r="E359" s="125">
        <f t="shared" si="48"/>
        <v>-9.2700069082148562E-2</v>
      </c>
      <c r="F359" s="125">
        <f t="shared" si="45"/>
        <v>-8.843128691346025E-2</v>
      </c>
      <c r="G359" s="127">
        <f t="shared" si="46"/>
        <v>31.402938579116235</v>
      </c>
      <c r="H359" s="127">
        <f t="shared" si="47"/>
        <v>22.922505248332218</v>
      </c>
      <c r="I359" s="126">
        <f t="shared" si="49"/>
        <v>0.95557368719141256</v>
      </c>
      <c r="J359" s="126">
        <f t="shared" si="43"/>
        <v>1.199680107066059</v>
      </c>
      <c r="K359" s="126">
        <f t="shared" si="42"/>
        <v>1.0631961869926829</v>
      </c>
      <c r="L359" s="126">
        <f t="shared" si="51"/>
        <v>0.96020613399047339</v>
      </c>
      <c r="M359" s="126">
        <f t="shared" si="50"/>
        <v>0.8220486066342263</v>
      </c>
      <c r="N359" s="126">
        <f t="shared" si="44"/>
        <v>0.60796823466226824</v>
      </c>
    </row>
    <row r="360" spans="2:14" x14ac:dyDescent="0.25">
      <c r="B360" s="12">
        <v>44818</v>
      </c>
      <c r="C360" s="18">
        <v>20241.089843999998</v>
      </c>
      <c r="D360" s="18">
        <v>78.699996999999996</v>
      </c>
      <c r="E360" s="125">
        <f t="shared" si="48"/>
        <v>-2.7402074097565565E-3</v>
      </c>
      <c r="F360" s="125">
        <f t="shared" si="45"/>
        <v>4.5847136212624484E-2</v>
      </c>
      <c r="G360" s="127">
        <f t="shared" si="46"/>
        <v>31.31688801413361</v>
      </c>
      <c r="H360" s="127">
        <f t="shared" si="47"/>
        <v>23.973436468787106</v>
      </c>
      <c r="I360" s="126">
        <f t="shared" si="49"/>
        <v>0.96335762477601095</v>
      </c>
      <c r="J360" s="126">
        <f t="shared" si="43"/>
        <v>1.2369209390581477</v>
      </c>
      <c r="K360" s="126">
        <f t="shared" si="42"/>
        <v>1.0609432771119038</v>
      </c>
      <c r="L360" s="126">
        <f t="shared" si="51"/>
        <v>0.96123041317158886</v>
      </c>
      <c r="M360" s="126">
        <f t="shared" si="50"/>
        <v>0.8126380962391172</v>
      </c>
      <c r="N360" s="126">
        <f t="shared" si="44"/>
        <v>0.6001668181223021</v>
      </c>
    </row>
    <row r="361" spans="2:14" x14ac:dyDescent="0.25">
      <c r="B361" s="12">
        <v>44819</v>
      </c>
      <c r="C361" s="18">
        <v>19701.210938</v>
      </c>
      <c r="D361" s="18">
        <v>77.230002999999996</v>
      </c>
      <c r="E361" s="125">
        <f t="shared" si="48"/>
        <v>-2.6672422787552219E-2</v>
      </c>
      <c r="F361" s="125">
        <f t="shared" si="45"/>
        <v>-1.8678450521414924E-2</v>
      </c>
      <c r="G361" s="127">
        <f t="shared" si="46"/>
        <v>30.481590736630213</v>
      </c>
      <c r="H361" s="127">
        <f t="shared" si="47"/>
        <v>23.525649821876581</v>
      </c>
      <c r="I361" s="126">
        <f t="shared" si="49"/>
        <v>0.96021978120702012</v>
      </c>
      <c r="J361" s="126">
        <f t="shared" si="43"/>
        <v>1.2360168231620323</v>
      </c>
      <c r="K361" s="126">
        <f t="shared" si="42"/>
        <v>1.06250605861289</v>
      </c>
      <c r="L361" s="126">
        <f t="shared" si="51"/>
        <v>0.96624390266559179</v>
      </c>
      <c r="M361" s="126">
        <f t="shared" si="50"/>
        <v>0.81320004792701506</v>
      </c>
      <c r="N361" s="126">
        <f t="shared" si="44"/>
        <v>0.60152207642505751</v>
      </c>
    </row>
    <row r="362" spans="2:14" x14ac:dyDescent="0.25">
      <c r="B362" s="12">
        <v>44820</v>
      </c>
      <c r="C362" s="18">
        <v>19772.583984000001</v>
      </c>
      <c r="D362" s="18">
        <v>74</v>
      </c>
      <c r="E362" s="125">
        <f t="shared" si="48"/>
        <v>3.6227745707921866E-3</v>
      </c>
      <c r="F362" s="125">
        <f t="shared" si="45"/>
        <v>-4.1823162948731119E-2</v>
      </c>
      <c r="G362" s="127">
        <f t="shared" si="46"/>
        <v>30.592018668428171</v>
      </c>
      <c r="H362" s="127">
        <f t="shared" si="47"/>
        <v>22.541732735901448</v>
      </c>
      <c r="I362" s="126">
        <f t="shared" si="49"/>
        <v>0.93480647941492179</v>
      </c>
      <c r="J362" s="126">
        <f t="shared" si="43"/>
        <v>1.2207972427439988</v>
      </c>
      <c r="K362" s="126">
        <f t="shared" si="42"/>
        <v>1.0593901990043664</v>
      </c>
      <c r="L362" s="126">
        <f t="shared" si="51"/>
        <v>0.98483574641175997</v>
      </c>
      <c r="M362" s="126">
        <f t="shared" si="50"/>
        <v>0.79824792023383062</v>
      </c>
      <c r="N362" s="126">
        <f t="shared" si="44"/>
        <v>0.60211920731143076</v>
      </c>
    </row>
    <row r="363" spans="2:14" x14ac:dyDescent="0.25">
      <c r="B363" s="12">
        <v>44823</v>
      </c>
      <c r="C363" s="18">
        <v>19544.128906000002</v>
      </c>
      <c r="D363" s="18">
        <v>69.930000000000007</v>
      </c>
      <c r="E363" s="125">
        <f t="shared" si="48"/>
        <v>-1.1554133652175391E-2</v>
      </c>
      <c r="F363" s="125">
        <f t="shared" si="45"/>
        <v>-5.4999999999999938E-2</v>
      </c>
      <c r="G363" s="127">
        <f t="shared" si="46"/>
        <v>30.238554396043309</v>
      </c>
      <c r="H363" s="127">
        <f t="shared" si="47"/>
        <v>21.301937435426868</v>
      </c>
      <c r="I363" s="126">
        <f t="shared" si="49"/>
        <v>0.94048685175788016</v>
      </c>
      <c r="J363" s="126">
        <f t="shared" si="43"/>
        <v>1.202586797121193</v>
      </c>
      <c r="K363" s="126">
        <f t="shared" si="42"/>
        <v>1.0621989135415886</v>
      </c>
      <c r="L363" s="126">
        <f t="shared" si="51"/>
        <v>0.98735438508915374</v>
      </c>
      <c r="M363" s="126">
        <f t="shared" si="50"/>
        <v>0.78877249156292151</v>
      </c>
      <c r="N363" s="126">
        <f t="shared" si="44"/>
        <v>0.59522088867674217</v>
      </c>
    </row>
    <row r="364" spans="2:14" x14ac:dyDescent="0.25">
      <c r="B364" s="12">
        <v>44824</v>
      </c>
      <c r="C364" s="18">
        <v>18890.789063</v>
      </c>
      <c r="D364" s="18">
        <v>67.940002000000007</v>
      </c>
      <c r="E364" s="125">
        <f t="shared" si="48"/>
        <v>-3.3428956907842977E-2</v>
      </c>
      <c r="F364" s="125">
        <f t="shared" si="45"/>
        <v>-2.8456999856999898E-2</v>
      </c>
      <c r="G364" s="127">
        <f t="shared" si="46"/>
        <v>29.227711064182511</v>
      </c>
      <c r="H364" s="127">
        <f t="shared" si="47"/>
        <v>20.695748204873105</v>
      </c>
      <c r="I364" s="126">
        <f t="shared" si="49"/>
        <v>0.88518060875587246</v>
      </c>
      <c r="J364" s="126">
        <f t="shared" si="43"/>
        <v>1.1613343641304095</v>
      </c>
      <c r="K364" s="126">
        <f t="shared" si="42"/>
        <v>1.0583230689909175</v>
      </c>
      <c r="L364" s="126">
        <f t="shared" si="51"/>
        <v>0.98719893913914469</v>
      </c>
      <c r="M364" s="126">
        <f t="shared" si="50"/>
        <v>0.73707523414868348</v>
      </c>
      <c r="N364" s="126">
        <f t="shared" si="44"/>
        <v>0.58067309955273927</v>
      </c>
    </row>
    <row r="365" spans="2:14" x14ac:dyDescent="0.25">
      <c r="B365" s="12">
        <v>44825</v>
      </c>
      <c r="C365" s="18">
        <v>18547.400390999999</v>
      </c>
      <c r="D365" s="18">
        <v>67.639999000000003</v>
      </c>
      <c r="E365" s="125">
        <f t="shared" si="48"/>
        <v>-1.8177571664942827E-2</v>
      </c>
      <c r="F365" s="125">
        <f t="shared" si="45"/>
        <v>-4.4157049038651142E-3</v>
      </c>
      <c r="G365" s="127">
        <f t="shared" si="46"/>
        <v>28.696422251711091</v>
      </c>
      <c r="H365" s="127">
        <f t="shared" si="47"/>
        <v>20.60436188803569</v>
      </c>
      <c r="I365" s="126">
        <f t="shared" si="49"/>
        <v>0.93639458937354181</v>
      </c>
      <c r="J365" s="126">
        <f t="shared" si="43"/>
        <v>1.1544102706366461</v>
      </c>
      <c r="K365" s="126">
        <f t="shared" si="42"/>
        <v>1.0572608895025932</v>
      </c>
      <c r="L365" s="126">
        <f t="shared" si="51"/>
        <v>0.99264599915124807</v>
      </c>
      <c r="M365" s="126">
        <f t="shared" si="50"/>
        <v>0.77989738023104427</v>
      </c>
      <c r="N365" s="126">
        <f t="shared" si="44"/>
        <v>0.58096641943868577</v>
      </c>
    </row>
    <row r="366" spans="2:14" x14ac:dyDescent="0.25">
      <c r="B366" s="12">
        <v>44826</v>
      </c>
      <c r="C366" s="18">
        <v>19413.550781000002</v>
      </c>
      <c r="D366" s="18">
        <v>62.939999</v>
      </c>
      <c r="E366" s="125">
        <f t="shared" si="48"/>
        <v>4.6699287864637729E-2</v>
      </c>
      <c r="F366" s="125">
        <f t="shared" si="45"/>
        <v>-6.9485512558922435E-2</v>
      </c>
      <c r="G366" s="127">
        <f t="shared" si="46"/>
        <v>30.036524735128943</v>
      </c>
      <c r="H366" s="127">
        <f t="shared" si="47"/>
        <v>19.172657241296005</v>
      </c>
      <c r="I366" s="126">
        <f t="shared" si="49"/>
        <v>0.76906143919167724</v>
      </c>
      <c r="J366" s="126">
        <f t="shared" si="43"/>
        <v>1.0626763897944322</v>
      </c>
      <c r="K366" s="126">
        <f t="shared" si="42"/>
        <v>1.0305045814415601</v>
      </c>
      <c r="L366" s="126">
        <f t="shared" si="51"/>
        <v>0.98046225144751575</v>
      </c>
      <c r="M366" s="126">
        <f t="shared" si="50"/>
        <v>0.63595385954020278</v>
      </c>
      <c r="N366" s="126">
        <f t="shared" si="44"/>
        <v>0.54596759617181834</v>
      </c>
    </row>
    <row r="367" spans="2:14" x14ac:dyDescent="0.25">
      <c r="B367" s="12">
        <v>44827</v>
      </c>
      <c r="C367" s="18">
        <v>19297.638672000001</v>
      </c>
      <c r="D367" s="18">
        <v>61.880001</v>
      </c>
      <c r="E367" s="125">
        <f t="shared" si="48"/>
        <v>-5.9706804956795034E-3</v>
      </c>
      <c r="F367" s="125">
        <f t="shared" si="45"/>
        <v>-1.6841404779812552E-2</v>
      </c>
      <c r="G367" s="127">
        <f t="shared" si="46"/>
        <v>29.857186242734912</v>
      </c>
      <c r="H367" s="127">
        <f t="shared" si="47"/>
        <v>18.849762759990735</v>
      </c>
      <c r="I367" s="126">
        <f t="shared" si="49"/>
        <v>0.77028101266303473</v>
      </c>
      <c r="J367" s="126">
        <f t="shared" si="43"/>
        <v>1.0469594442109149</v>
      </c>
      <c r="K367" s="126">
        <f t="shared" si="42"/>
        <v>1.0303210587052729</v>
      </c>
      <c r="L367" s="126">
        <f t="shared" si="51"/>
        <v>0.98078262941381977</v>
      </c>
      <c r="M367" s="126">
        <f t="shared" si="50"/>
        <v>0.63664690697986726</v>
      </c>
      <c r="N367" s="126">
        <f t="shared" si="44"/>
        <v>0.54288451495144818</v>
      </c>
    </row>
    <row r="368" spans="2:14" x14ac:dyDescent="0.25">
      <c r="B368" s="12">
        <v>44830</v>
      </c>
      <c r="C368" s="18">
        <v>19222.671875</v>
      </c>
      <c r="D368" s="18">
        <v>62.279998999999997</v>
      </c>
      <c r="E368" s="125">
        <f t="shared" si="48"/>
        <v>-3.884765295599335E-3</v>
      </c>
      <c r="F368" s="125">
        <f t="shared" si="45"/>
        <v>6.4640916861005149E-3</v>
      </c>
      <c r="G368" s="127">
        <f t="shared" si="46"/>
        <v>29.741198081794888</v>
      </c>
      <c r="H368" s="127">
        <f t="shared" si="47"/>
        <v>18.971609354732557</v>
      </c>
      <c r="I368" s="126">
        <f t="shared" si="49"/>
        <v>0.77324282740572781</v>
      </c>
      <c r="J368" s="126">
        <f t="shared" si="43"/>
        <v>1.0442975387076068</v>
      </c>
      <c r="K368" s="126">
        <f t="shared" si="42"/>
        <v>1.0334603014933048</v>
      </c>
      <c r="L368" s="126">
        <f t="shared" si="51"/>
        <v>0.98583981647871688</v>
      </c>
      <c r="M368" s="126">
        <f t="shared" si="50"/>
        <v>0.63649617668017811</v>
      </c>
      <c r="N368" s="126">
        <f t="shared" si="44"/>
        <v>0.54228211389278136</v>
      </c>
    </row>
    <row r="369" spans="2:14" x14ac:dyDescent="0.25">
      <c r="B369" s="12">
        <v>44831</v>
      </c>
      <c r="C369" s="18">
        <v>19110.546875</v>
      </c>
      <c r="D369" s="18">
        <v>63.049999</v>
      </c>
      <c r="E369" s="125">
        <f t="shared" si="48"/>
        <v>-5.8329560390522062E-3</v>
      </c>
      <c r="F369" s="125">
        <f t="shared" si="45"/>
        <v>1.2363519787468302E-2</v>
      </c>
      <c r="G369" s="127">
        <f t="shared" si="46"/>
        <v>29.567718980835036</v>
      </c>
      <c r="H369" s="127">
        <f t="shared" si="47"/>
        <v>19.206165222389913</v>
      </c>
      <c r="I369" s="126">
        <f t="shared" si="49"/>
        <v>0.74157269208736343</v>
      </c>
      <c r="J369" s="126">
        <f t="shared" si="43"/>
        <v>1.0352609200370533</v>
      </c>
      <c r="K369" s="126">
        <f t="shared" si="42"/>
        <v>1.0325251344005293</v>
      </c>
      <c r="L369" s="126">
        <f t="shared" si="51"/>
        <v>0.98557724035070648</v>
      </c>
      <c r="M369" s="126">
        <f t="shared" si="50"/>
        <v>0.60038937375979751</v>
      </c>
      <c r="N369" s="126">
        <f t="shared" si="44"/>
        <v>0.54007629575983118</v>
      </c>
    </row>
    <row r="370" spans="2:14" x14ac:dyDescent="0.25">
      <c r="B370" s="12">
        <v>44832</v>
      </c>
      <c r="C370" s="18">
        <v>19426.720702999999</v>
      </c>
      <c r="D370" s="18">
        <v>67.309997999999993</v>
      </c>
      <c r="E370" s="125">
        <f t="shared" si="48"/>
        <v>1.6544467830672538E-2</v>
      </c>
      <c r="F370" s="125">
        <f t="shared" si="45"/>
        <v>6.7565409477643223E-2</v>
      </c>
      <c r="G370" s="127">
        <f t="shared" si="46"/>
        <v>30.056901156339826</v>
      </c>
      <c r="H370" s="127">
        <f t="shared" si="47"/>
        <v>20.503837640135959</v>
      </c>
      <c r="I370" s="126">
        <f t="shared" si="49"/>
        <v>0.7738064036781952</v>
      </c>
      <c r="J370" s="126">
        <f t="shared" si="43"/>
        <v>1.0624777981391589</v>
      </c>
      <c r="K370" s="126">
        <f t="shared" si="42"/>
        <v>1.033524491562398</v>
      </c>
      <c r="L370" s="126">
        <f t="shared" si="51"/>
        <v>0.99047249250476743</v>
      </c>
      <c r="M370" s="126">
        <f t="shared" si="50"/>
        <v>0.60180363555129512</v>
      </c>
      <c r="N370" s="126">
        <f t="shared" si="44"/>
        <v>0.55084206287464976</v>
      </c>
    </row>
    <row r="371" spans="2:14" x14ac:dyDescent="0.25">
      <c r="B371" s="12">
        <v>44833</v>
      </c>
      <c r="C371" s="18">
        <v>19573.050781000002</v>
      </c>
      <c r="D371" s="18">
        <v>61.939999</v>
      </c>
      <c r="E371" s="125">
        <f t="shared" si="48"/>
        <v>7.5324127132483376E-3</v>
      </c>
      <c r="F371" s="125">
        <f t="shared" si="45"/>
        <v>-7.9780109338288718E-2</v>
      </c>
      <c r="G371" s="127">
        <f t="shared" si="46"/>
        <v>30.28330214073069</v>
      </c>
      <c r="H371" s="127">
        <f t="shared" si="47"/>
        <v>18.868039231351393</v>
      </c>
      <c r="I371" s="126">
        <f t="shared" si="49"/>
        <v>0.77415127711022447</v>
      </c>
      <c r="J371" s="126">
        <f t="shared" si="43"/>
        <v>1.0136440714909531</v>
      </c>
      <c r="K371" s="126">
        <f t="shared" si="42"/>
        <v>1.0273918702140128</v>
      </c>
      <c r="L371" s="126">
        <f t="shared" si="51"/>
        <v>0.98777762571050254</v>
      </c>
      <c r="M371" s="126">
        <f t="shared" si="50"/>
        <v>0.56434562727731652</v>
      </c>
      <c r="N371" s="126">
        <f t="shared" si="44"/>
        <v>0.52536283257813543</v>
      </c>
    </row>
    <row r="372" spans="2:14" x14ac:dyDescent="0.25">
      <c r="B372" s="12">
        <v>44834</v>
      </c>
      <c r="C372" s="18">
        <v>19431.789063</v>
      </c>
      <c r="D372" s="18">
        <v>64.489998</v>
      </c>
      <c r="E372" s="125">
        <f t="shared" si="48"/>
        <v>-7.2171538091102549E-3</v>
      </c>
      <c r="F372" s="125">
        <f t="shared" si="45"/>
        <v>4.1168857623003818E-2</v>
      </c>
      <c r="G372" s="127">
        <f t="shared" si="46"/>
        <v>30.064742891333278</v>
      </c>
      <c r="H372" s="127">
        <f t="shared" si="47"/>
        <v>19.64481485209215</v>
      </c>
      <c r="I372" s="126">
        <f t="shared" si="49"/>
        <v>0.76856682865477</v>
      </c>
      <c r="J372" s="126">
        <f t="shared" si="43"/>
        <v>1.0289225267151259</v>
      </c>
      <c r="K372" s="126">
        <f t="shared" si="42"/>
        <v>1.0276799706189266</v>
      </c>
      <c r="L372" s="126">
        <f t="shared" si="51"/>
        <v>0.98621279368770809</v>
      </c>
      <c r="M372" s="126">
        <f t="shared" si="50"/>
        <v>0.55071272548635197</v>
      </c>
      <c r="N372" s="126">
        <f t="shared" si="44"/>
        <v>0.53578610068526178</v>
      </c>
    </row>
    <row r="373" spans="2:14" x14ac:dyDescent="0.25">
      <c r="B373" s="12">
        <v>44837</v>
      </c>
      <c r="C373" s="18">
        <v>19623.580077999999</v>
      </c>
      <c r="D373" s="18">
        <v>65.949996999999996</v>
      </c>
      <c r="E373" s="125">
        <f t="shared" si="48"/>
        <v>9.8699617610191748E-3</v>
      </c>
      <c r="F373" s="125">
        <f t="shared" si="45"/>
        <v>2.2639154059207689E-2</v>
      </c>
      <c r="G373" s="127">
        <f t="shared" si="46"/>
        <v>30.36148075402561</v>
      </c>
      <c r="H373" s="127">
        <f t="shared" si="47"/>
        <v>20.089556841993275</v>
      </c>
      <c r="I373" s="126">
        <f t="shared" si="49"/>
        <v>0.77662225447469557</v>
      </c>
      <c r="J373" s="126">
        <f t="shared" si="43"/>
        <v>0.99650238156509108</v>
      </c>
      <c r="K373" s="126">
        <f t="shared" si="42"/>
        <v>1.028021259181974</v>
      </c>
      <c r="L373" s="126">
        <f t="shared" si="51"/>
        <v>0.98560747096760859</v>
      </c>
      <c r="M373" s="126">
        <f t="shared" si="50"/>
        <v>0.55688000375300706</v>
      </c>
      <c r="N373" s="126">
        <f t="shared" si="44"/>
        <v>0.51950610717749868</v>
      </c>
    </row>
    <row r="374" spans="2:14" x14ac:dyDescent="0.25">
      <c r="B374" s="12">
        <v>44838</v>
      </c>
      <c r="C374" s="18">
        <v>20336.84375</v>
      </c>
      <c r="D374" s="18">
        <v>74.5</v>
      </c>
      <c r="E374" s="125">
        <f t="shared" si="48"/>
        <v>3.63472755310148E-2</v>
      </c>
      <c r="F374" s="125">
        <f t="shared" si="45"/>
        <v>0.12964372083292131</v>
      </c>
      <c r="G374" s="127">
        <f t="shared" si="46"/>
        <v>31.465037860521782</v>
      </c>
      <c r="H374" s="127">
        <f t="shared" si="47"/>
        <v>22.694041740873757</v>
      </c>
      <c r="I374" s="126">
        <f t="shared" si="49"/>
        <v>0.88394698714651954</v>
      </c>
      <c r="J374" s="126">
        <f t="shared" si="43"/>
        <v>1.0331658652549807</v>
      </c>
      <c r="K374" s="126">
        <f t="shared" si="42"/>
        <v>1.0495672913596543</v>
      </c>
      <c r="L374" s="126">
        <f t="shared" si="51"/>
        <v>0.99442036441322867</v>
      </c>
      <c r="M374" s="126">
        <f t="shared" si="50"/>
        <v>0.57618576198715998</v>
      </c>
      <c r="N374" s="126">
        <f t="shared" si="44"/>
        <v>0.53121361843893578</v>
      </c>
    </row>
    <row r="375" spans="2:14" x14ac:dyDescent="0.25">
      <c r="B375" s="12">
        <v>44839</v>
      </c>
      <c r="C375" s="18">
        <v>20160.716797000001</v>
      </c>
      <c r="D375" s="18">
        <v>72.970000999999996</v>
      </c>
      <c r="E375" s="125">
        <f t="shared" si="48"/>
        <v>-8.6604861189435445E-3</v>
      </c>
      <c r="F375" s="125">
        <f t="shared" si="45"/>
        <v>-2.0536899328859159E-2</v>
      </c>
      <c r="G375" s="127">
        <f t="shared" si="46"/>
        <v>31.1925353368987</v>
      </c>
      <c r="H375" s="127">
        <f t="shared" si="47"/>
        <v>22.227976490276504</v>
      </c>
      <c r="I375" s="126">
        <f t="shared" si="49"/>
        <v>0.90401639572586845</v>
      </c>
      <c r="J375" s="126">
        <f t="shared" si="43"/>
        <v>1.0042543554319441</v>
      </c>
      <c r="K375" s="126">
        <f t="shared" si="42"/>
        <v>1.0535617229709344</v>
      </c>
      <c r="L375" s="126">
        <f t="shared" si="51"/>
        <v>0.9943462647046204</v>
      </c>
      <c r="M375" s="126">
        <f t="shared" si="50"/>
        <v>0.56208137772923927</v>
      </c>
      <c r="N375" s="126">
        <f t="shared" si="44"/>
        <v>0.50544076142225691</v>
      </c>
    </row>
    <row r="376" spans="2:14" x14ac:dyDescent="0.25">
      <c r="B376" s="12">
        <v>44840</v>
      </c>
      <c r="C376" s="18">
        <v>19955.443359000001</v>
      </c>
      <c r="D376" s="18">
        <v>73.910004000000001</v>
      </c>
      <c r="E376" s="125">
        <f t="shared" si="48"/>
        <v>-1.0181852166612715E-2</v>
      </c>
      <c r="F376" s="125">
        <f t="shared" si="45"/>
        <v>1.2882047240207806E-2</v>
      </c>
      <c r="G376" s="127">
        <f t="shared" si="46"/>
        <v>30.874937553396556</v>
      </c>
      <c r="H376" s="127">
        <f t="shared" si="47"/>
        <v>22.514318333478474</v>
      </c>
      <c r="I376" s="126">
        <f t="shared" si="49"/>
        <v>0.85082940774510896</v>
      </c>
      <c r="J376" s="126">
        <f t="shared" si="43"/>
        <v>1.0162471512715485</v>
      </c>
      <c r="K376" s="126">
        <f t="shared" si="42"/>
        <v>1.0526272666791556</v>
      </c>
      <c r="L376" s="126">
        <f t="shared" si="51"/>
        <v>0.99535424682429152</v>
      </c>
      <c r="M376" s="126">
        <f t="shared" si="50"/>
        <v>0.55071412241001716</v>
      </c>
      <c r="N376" s="126">
        <f t="shared" si="44"/>
        <v>0.50813605651505833</v>
      </c>
    </row>
    <row r="377" spans="2:14" x14ac:dyDescent="0.25">
      <c r="B377" s="12">
        <v>44841</v>
      </c>
      <c r="C377" s="18">
        <v>19546.849609000001</v>
      </c>
      <c r="D377" s="18">
        <v>67</v>
      </c>
      <c r="E377" s="125">
        <f t="shared" si="48"/>
        <v>-2.0475303036337822E-2</v>
      </c>
      <c r="F377" s="125">
        <f t="shared" si="45"/>
        <v>-9.349213402829748E-2</v>
      </c>
      <c r="G377" s="127">
        <f t="shared" si="46"/>
        <v>30.242763850762756</v>
      </c>
      <c r="H377" s="127">
        <f t="shared" si="47"/>
        <v>20.409406666289151</v>
      </c>
      <c r="I377" s="126">
        <f t="shared" si="49"/>
        <v>0.90853279713617985</v>
      </c>
      <c r="J377" s="126">
        <f t="shared" si="43"/>
        <v>1.0843596469088015</v>
      </c>
      <c r="K377" s="126">
        <f t="shared" ref="K377:K440" si="52">SLOPE($F257:$F377,$E257:$E377)</f>
        <v>1.0555255542716473</v>
      </c>
      <c r="L377" s="126">
        <f t="shared" si="51"/>
        <v>0.99982890817881753</v>
      </c>
      <c r="M377" s="126">
        <f t="shared" si="50"/>
        <v>0.57553456022437999</v>
      </c>
      <c r="N377" s="126">
        <f t="shared" si="44"/>
        <v>0.52827160122040606</v>
      </c>
    </row>
    <row r="378" spans="2:14" x14ac:dyDescent="0.25">
      <c r="B378" s="12">
        <v>44844</v>
      </c>
      <c r="C378" s="18">
        <v>19141.484375</v>
      </c>
      <c r="D378" s="18">
        <v>67.040001000000004</v>
      </c>
      <c r="E378" s="125">
        <f t="shared" si="48"/>
        <v>-2.073813643163025E-2</v>
      </c>
      <c r="F378" s="125">
        <f t="shared" si="45"/>
        <v>5.970298507462779E-4</v>
      </c>
      <c r="G378" s="127">
        <f t="shared" si="46"/>
        <v>29.615585287956062</v>
      </c>
      <c r="H378" s="127">
        <f t="shared" si="47"/>
        <v>20.421591691304947</v>
      </c>
      <c r="I378" s="126">
        <f t="shared" si="49"/>
        <v>0.80164663342203268</v>
      </c>
      <c r="J378" s="126">
        <f t="shared" si="43"/>
        <v>1.0846004103895646</v>
      </c>
      <c r="K378" s="126">
        <f t="shared" si="52"/>
        <v>1.0588856770396684</v>
      </c>
      <c r="L378" s="126">
        <f t="shared" si="51"/>
        <v>0.9941824572554524</v>
      </c>
      <c r="M378" s="126">
        <f t="shared" si="50"/>
        <v>0.43587490263878731</v>
      </c>
      <c r="N378" s="126">
        <f t="shared" si="44"/>
        <v>0.52870754786635321</v>
      </c>
    </row>
    <row r="379" spans="2:14" x14ac:dyDescent="0.25">
      <c r="B379" s="12">
        <v>44845</v>
      </c>
      <c r="C379" s="18">
        <v>19051.417968999998</v>
      </c>
      <c r="D379" s="18">
        <v>70.160004000000001</v>
      </c>
      <c r="E379" s="125">
        <f t="shared" si="48"/>
        <v>-4.7052989327011074E-3</v>
      </c>
      <c r="F379" s="125">
        <f t="shared" si="45"/>
        <v>4.6539423530139734E-2</v>
      </c>
      <c r="G379" s="127">
        <f t="shared" si="46"/>
        <v>29.476235106109325</v>
      </c>
      <c r="H379" s="127">
        <f t="shared" si="47"/>
        <v>21.372000796186171</v>
      </c>
      <c r="I379" s="126">
        <f t="shared" si="49"/>
        <v>0.85645755555870151</v>
      </c>
      <c r="J379" s="126">
        <f t="shared" si="43"/>
        <v>1.0848960815949025</v>
      </c>
      <c r="K379" s="126">
        <f t="shared" si="52"/>
        <v>1.0569405023650835</v>
      </c>
      <c r="L379" s="126">
        <f t="shared" si="51"/>
        <v>0.99643090813565005</v>
      </c>
      <c r="M379" s="126">
        <f t="shared" si="50"/>
        <v>0.42079950873836153</v>
      </c>
      <c r="N379" s="126">
        <f t="shared" si="44"/>
        <v>0.5268904689622661</v>
      </c>
    </row>
    <row r="380" spans="2:14" x14ac:dyDescent="0.25">
      <c r="B380" s="12">
        <v>44846</v>
      </c>
      <c r="C380" s="18">
        <v>19157.445313</v>
      </c>
      <c r="D380" s="18">
        <v>69.949996999999996</v>
      </c>
      <c r="E380" s="125">
        <f t="shared" si="48"/>
        <v>5.5653255926948475E-3</v>
      </c>
      <c r="F380" s="125">
        <f t="shared" si="45"/>
        <v>-2.9932580961654631E-3</v>
      </c>
      <c r="G380" s="127">
        <f t="shared" si="46"/>
        <v>29.640279951721645</v>
      </c>
      <c r="H380" s="127">
        <f t="shared" si="47"/>
        <v>21.308028881771733</v>
      </c>
      <c r="I380" s="126">
        <f t="shared" si="49"/>
        <v>0.7370831285193602</v>
      </c>
      <c r="J380" s="126">
        <f t="shared" si="43"/>
        <v>1.0866282818952455</v>
      </c>
      <c r="K380" s="126">
        <f t="shared" si="52"/>
        <v>1.0566570325203943</v>
      </c>
      <c r="L380" s="126">
        <f t="shared" si="51"/>
        <v>0.99670746354673179</v>
      </c>
      <c r="M380" s="126">
        <f t="shared" si="50"/>
        <v>0.26965102672040542</v>
      </c>
      <c r="N380" s="126">
        <f t="shared" si="44"/>
        <v>0.50991100087795493</v>
      </c>
    </row>
    <row r="381" spans="2:14" x14ac:dyDescent="0.25">
      <c r="B381" s="12">
        <v>44847</v>
      </c>
      <c r="C381" s="18">
        <v>19382.904297000001</v>
      </c>
      <c r="D381" s="18">
        <v>69.260002</v>
      </c>
      <c r="E381" s="125">
        <f t="shared" si="48"/>
        <v>1.1768739532666661E-2</v>
      </c>
      <c r="F381" s="125">
        <f t="shared" si="45"/>
        <v>-9.8641176496404581E-3</v>
      </c>
      <c r="G381" s="127">
        <f t="shared" si="46"/>
        <v>29.989108686148779</v>
      </c>
      <c r="H381" s="127">
        <f t="shared" si="47"/>
        <v>21.097843978</v>
      </c>
      <c r="I381" s="126">
        <f t="shared" si="49"/>
        <v>0.7094200180904765</v>
      </c>
      <c r="J381" s="126">
        <f t="shared" ref="J381:J444" si="53">SLOPE($F321:$F381,$E321:$E381)</f>
        <v>1.0340084913963807</v>
      </c>
      <c r="K381" s="126">
        <f t="shared" si="52"/>
        <v>1.0516626874775061</v>
      </c>
      <c r="L381" s="126">
        <f t="shared" si="51"/>
        <v>0.99712246517534808</v>
      </c>
      <c r="M381" s="126">
        <f t="shared" si="50"/>
        <v>0.26892910530376257</v>
      </c>
      <c r="N381" s="126">
        <f t="shared" ref="N381:N444" si="54">CORREL(E321:E381,F321:F381)</f>
        <v>0.49047501335902471</v>
      </c>
    </row>
    <row r="382" spans="2:14" x14ac:dyDescent="0.25">
      <c r="B382" s="12">
        <v>44848</v>
      </c>
      <c r="C382" s="18">
        <v>19185.65625</v>
      </c>
      <c r="D382" s="18">
        <v>63.59</v>
      </c>
      <c r="E382" s="125">
        <f t="shared" si="48"/>
        <v>-1.0176392762282327E-2</v>
      </c>
      <c r="F382" s="125">
        <f t="shared" si="45"/>
        <v>-8.1865461106974791E-2</v>
      </c>
      <c r="G382" s="127">
        <f t="shared" si="46"/>
        <v>29.683927737567757</v>
      </c>
      <c r="H382" s="127">
        <f t="shared" si="47"/>
        <v>19.370659252378019</v>
      </c>
      <c r="I382" s="126">
        <f t="shared" si="49"/>
        <v>0.81598682920038645</v>
      </c>
      <c r="J382" s="126">
        <f t="shared" si="53"/>
        <v>1.0520533230361828</v>
      </c>
      <c r="K382" s="126">
        <f t="shared" si="52"/>
        <v>1.0517787404349068</v>
      </c>
      <c r="L382" s="126">
        <f t="shared" si="51"/>
        <v>1.0002186776264865</v>
      </c>
      <c r="M382" s="126">
        <f t="shared" si="50"/>
        <v>0.28297361508336188</v>
      </c>
      <c r="N382" s="126">
        <f t="shared" si="54"/>
        <v>0.51090988482931898</v>
      </c>
    </row>
    <row r="383" spans="2:14" x14ac:dyDescent="0.25">
      <c r="B383" s="12">
        <v>44851</v>
      </c>
      <c r="C383" s="18">
        <v>19550.757813</v>
      </c>
      <c r="D383" s="18">
        <v>69.169998000000007</v>
      </c>
      <c r="E383" s="125">
        <f t="shared" si="48"/>
        <v>1.9029923096844925E-2</v>
      </c>
      <c r="F383" s="125">
        <f t="shared" si="45"/>
        <v>8.7749614719295543E-2</v>
      </c>
      <c r="G383" s="127">
        <f t="shared" si="46"/>
        <v>30.248810599625973</v>
      </c>
      <c r="H383" s="127">
        <f t="shared" si="47"/>
        <v>21.070427138632947</v>
      </c>
      <c r="I383" s="126">
        <f t="shared" si="49"/>
        <v>1.0460121140037058</v>
      </c>
      <c r="J383" s="126">
        <f t="shared" si="53"/>
        <v>1.0729282762724803</v>
      </c>
      <c r="K383" s="126">
        <f t="shared" si="52"/>
        <v>1.0579336366057848</v>
      </c>
      <c r="L383" s="126">
        <f t="shared" si="51"/>
        <v>1.0065637855030021</v>
      </c>
      <c r="M383" s="126">
        <f t="shared" si="50"/>
        <v>0.3511423033067429</v>
      </c>
      <c r="N383" s="126">
        <f t="shared" si="54"/>
        <v>0.51612733875080141</v>
      </c>
    </row>
    <row r="384" spans="2:14" x14ac:dyDescent="0.25">
      <c r="B384" s="12">
        <v>44852</v>
      </c>
      <c r="C384" s="18">
        <v>19334.416015999999</v>
      </c>
      <c r="D384" s="18">
        <v>66.209998999999996</v>
      </c>
      <c r="E384" s="125">
        <f t="shared" si="48"/>
        <v>-1.1065647637256704E-2</v>
      </c>
      <c r="F384" s="125">
        <f t="shared" si="45"/>
        <v>-4.2793105184129265E-2</v>
      </c>
      <c r="G384" s="127">
        <f t="shared" si="46"/>
        <v>29.914087920084395</v>
      </c>
      <c r="H384" s="127">
        <f t="shared" si="47"/>
        <v>20.168758133814897</v>
      </c>
      <c r="I384" s="126">
        <f t="shared" si="49"/>
        <v>1.0260980752277775</v>
      </c>
      <c r="J384" s="126">
        <f t="shared" si="53"/>
        <v>1.0709245778985237</v>
      </c>
      <c r="K384" s="126">
        <f t="shared" si="52"/>
        <v>1.0586703282839796</v>
      </c>
      <c r="L384" s="126">
        <f t="shared" si="51"/>
        <v>1.0092185363893598</v>
      </c>
      <c r="M384" s="126">
        <f t="shared" si="50"/>
        <v>0.34731636566879859</v>
      </c>
      <c r="N384" s="126">
        <f t="shared" si="54"/>
        <v>0.51430685953002553</v>
      </c>
    </row>
    <row r="385" spans="2:14" x14ac:dyDescent="0.25">
      <c r="B385" s="12">
        <v>44853</v>
      </c>
      <c r="C385" s="18">
        <v>19139.535156000002</v>
      </c>
      <c r="D385" s="18">
        <v>63.189999</v>
      </c>
      <c r="E385" s="125">
        <f t="shared" si="48"/>
        <v>-1.0079480023535536E-2</v>
      </c>
      <c r="F385" s="125">
        <f t="shared" si="45"/>
        <v>-4.5612445938867929E-2</v>
      </c>
      <c r="G385" s="127">
        <f t="shared" si="46"/>
        <v>29.612569468471619</v>
      </c>
      <c r="H385" s="127">
        <f t="shared" si="47"/>
        <v>19.248811743782163</v>
      </c>
      <c r="I385" s="126">
        <f t="shared" si="49"/>
        <v>1.1214091840861462</v>
      </c>
      <c r="J385" s="126">
        <f t="shared" si="53"/>
        <v>1.0831401168199832</v>
      </c>
      <c r="K385" s="126">
        <f t="shared" si="52"/>
        <v>1.0701108214950388</v>
      </c>
      <c r="L385" s="126">
        <f t="shared" si="51"/>
        <v>1.0097534860183794</v>
      </c>
      <c r="M385" s="126">
        <f t="shared" si="50"/>
        <v>0.34866218801740562</v>
      </c>
      <c r="N385" s="126">
        <f t="shared" si="54"/>
        <v>0.50772897153061614</v>
      </c>
    </row>
    <row r="386" spans="2:14" x14ac:dyDescent="0.25">
      <c r="B386" s="12">
        <v>44854</v>
      </c>
      <c r="C386" s="18">
        <v>19053.740234000001</v>
      </c>
      <c r="D386" s="18">
        <v>63.59</v>
      </c>
      <c r="E386" s="125">
        <f t="shared" si="48"/>
        <v>-4.4826021792438997E-3</v>
      </c>
      <c r="F386" s="125">
        <f t="shared" si="45"/>
        <v>6.3301314500734396E-3</v>
      </c>
      <c r="G386" s="127">
        <f t="shared" si="46"/>
        <v>29.479828100039239</v>
      </c>
      <c r="H386" s="127">
        <f t="shared" si="47"/>
        <v>19.370659252378022</v>
      </c>
      <c r="I386" s="126">
        <f t="shared" si="49"/>
        <v>1.1690947304604831</v>
      </c>
      <c r="J386" s="126">
        <f t="shared" si="53"/>
        <v>1.0679907549527485</v>
      </c>
      <c r="K386" s="126">
        <f t="shared" si="52"/>
        <v>1.0714831650899797</v>
      </c>
      <c r="L386" s="126">
        <f t="shared" si="51"/>
        <v>1.0110464650167201</v>
      </c>
      <c r="M386" s="126">
        <f t="shared" si="50"/>
        <v>0.35337074203204327</v>
      </c>
      <c r="N386" s="126">
        <f t="shared" si="54"/>
        <v>0.54636192457939503</v>
      </c>
    </row>
    <row r="387" spans="2:14" x14ac:dyDescent="0.25">
      <c r="B387" s="12">
        <v>44855</v>
      </c>
      <c r="C387" s="18">
        <v>19172.46875</v>
      </c>
      <c r="D387" s="18">
        <v>66.379997000000003</v>
      </c>
      <c r="E387" s="125">
        <f t="shared" si="48"/>
        <v>6.2312446029959556E-3</v>
      </c>
      <c r="F387" s="125">
        <f t="shared" si="45"/>
        <v>4.3874775908161689E-2</v>
      </c>
      <c r="G387" s="127">
        <f t="shared" si="46"/>
        <v>29.663524119784856</v>
      </c>
      <c r="H387" s="127">
        <f t="shared" si="47"/>
        <v>20.220542586269467</v>
      </c>
      <c r="I387" s="126">
        <f t="shared" si="49"/>
        <v>2.7227399496815541</v>
      </c>
      <c r="J387" s="126">
        <f t="shared" si="53"/>
        <v>1.0432811353643687</v>
      </c>
      <c r="K387" s="126">
        <f t="shared" si="52"/>
        <v>1.067379942199105</v>
      </c>
      <c r="L387" s="126">
        <f t="shared" si="51"/>
        <v>1.0120007845075425</v>
      </c>
      <c r="M387" s="126">
        <f t="shared" si="50"/>
        <v>0.6785608419138307</v>
      </c>
      <c r="N387" s="126">
        <f t="shared" si="54"/>
        <v>0.51573842983242579</v>
      </c>
    </row>
    <row r="388" spans="2:14" x14ac:dyDescent="0.25">
      <c r="B388" s="12">
        <v>44858</v>
      </c>
      <c r="C388" s="18">
        <v>19345.572265999999</v>
      </c>
      <c r="D388" s="18">
        <v>66.389999000000003</v>
      </c>
      <c r="E388" s="125">
        <f t="shared" si="48"/>
        <v>9.0287546302558752E-3</v>
      </c>
      <c r="F388" s="125">
        <f t="shared" ref="F388:F451" si="55">D388/D387-1</f>
        <v>1.506779218445331E-4</v>
      </c>
      <c r="G388" s="127">
        <f t="shared" ref="G388:G451" si="56">G387+(G387*E388)</f>
        <v>29.931348800531072</v>
      </c>
      <c r="H388" s="127">
        <f t="shared" ref="H388:H451" si="57">H387+(H387*F388)</f>
        <v>20.223589375604934</v>
      </c>
      <c r="I388" s="126">
        <f t="shared" si="49"/>
        <v>2.6458824877229734</v>
      </c>
      <c r="J388" s="126">
        <f t="shared" si="53"/>
        <v>1.0318197639357098</v>
      </c>
      <c r="K388" s="126">
        <f t="shared" si="52"/>
        <v>1.0657087311276143</v>
      </c>
      <c r="L388" s="126">
        <f t="shared" si="51"/>
        <v>1.0280383901285524</v>
      </c>
      <c r="M388" s="126">
        <f t="shared" si="50"/>
        <v>0.66603196171685608</v>
      </c>
      <c r="N388" s="126">
        <f t="shared" si="54"/>
        <v>0.50571495818898049</v>
      </c>
    </row>
    <row r="389" spans="2:14" x14ac:dyDescent="0.25">
      <c r="B389" s="12">
        <v>44859</v>
      </c>
      <c r="C389" s="18">
        <v>20095.857422000001</v>
      </c>
      <c r="D389" s="18">
        <v>75.050003000000004</v>
      </c>
      <c r="E389" s="125">
        <f t="shared" si="48"/>
        <v>3.8783301195934872E-2</v>
      </c>
      <c r="F389" s="125">
        <f t="shared" si="55"/>
        <v>0.13044139374064456</v>
      </c>
      <c r="G389" s="127">
        <f t="shared" si="56"/>
        <v>31.092185316262654</v>
      </c>
      <c r="H389" s="127">
        <f t="shared" si="57"/>
        <v>22.861582560197334</v>
      </c>
      <c r="I389" s="126">
        <f t="shared" si="49"/>
        <v>2.8233847947490136</v>
      </c>
      <c r="J389" s="126">
        <f t="shared" si="53"/>
        <v>1.0935883283353414</v>
      </c>
      <c r="K389" s="126">
        <f t="shared" si="52"/>
        <v>1.0843707519485177</v>
      </c>
      <c r="L389" s="126">
        <f t="shared" si="51"/>
        <v>1.0385878034691012</v>
      </c>
      <c r="M389" s="126">
        <f t="shared" si="50"/>
        <v>0.7415953056104807</v>
      </c>
      <c r="N389" s="126">
        <f t="shared" si="54"/>
        <v>0.52614075427216844</v>
      </c>
    </row>
    <row r="390" spans="2:14" x14ac:dyDescent="0.25">
      <c r="B390" s="12">
        <v>44860</v>
      </c>
      <c r="C390" s="18">
        <v>20770.441406000002</v>
      </c>
      <c r="D390" s="18">
        <v>73.809997999999993</v>
      </c>
      <c r="E390" s="125">
        <f t="shared" ref="E390:E453" si="58">C390/C389-1</f>
        <v>3.3568310614181529E-2</v>
      </c>
      <c r="F390" s="125">
        <f t="shared" si="55"/>
        <v>-1.6522384416160607E-2</v>
      </c>
      <c r="G390" s="127">
        <f t="shared" si="56"/>
        <v>32.135897450632655</v>
      </c>
      <c r="H390" s="127">
        <f t="shared" si="57"/>
        <v>22.483854704775961</v>
      </c>
      <c r="I390" s="126">
        <f t="shared" si="49"/>
        <v>2.3069417143641604</v>
      </c>
      <c r="J390" s="126">
        <f t="shared" si="53"/>
        <v>1.0601296154900257</v>
      </c>
      <c r="K390" s="126">
        <f t="shared" si="52"/>
        <v>1.0764877529526686</v>
      </c>
      <c r="L390" s="126">
        <f t="shared" si="51"/>
        <v>1.0301254242150357</v>
      </c>
      <c r="M390" s="126">
        <f t="shared" si="50"/>
        <v>0.6494957035855996</v>
      </c>
      <c r="N390" s="126">
        <f t="shared" si="54"/>
        <v>0.51374103306781971</v>
      </c>
    </row>
    <row r="391" spans="2:14" x14ac:dyDescent="0.25">
      <c r="B391" s="12">
        <v>44861</v>
      </c>
      <c r="C391" s="18">
        <v>20285.835938</v>
      </c>
      <c r="D391" s="18">
        <v>72.470000999999996</v>
      </c>
      <c r="E391" s="125">
        <f t="shared" si="58"/>
        <v>-2.3331495875673181E-2</v>
      </c>
      <c r="F391" s="125">
        <f t="shared" si="55"/>
        <v>-1.8154681429472408E-2</v>
      </c>
      <c r="G391" s="127">
        <f t="shared" si="56"/>
        <v>31.386118891802163</v>
      </c>
      <c r="H391" s="127">
        <f t="shared" si="57"/>
        <v>22.075667485304209</v>
      </c>
      <c r="I391" s="126">
        <f t="shared" si="49"/>
        <v>2.1055615501682792</v>
      </c>
      <c r="J391" s="126">
        <f t="shared" si="53"/>
        <v>1.0782013386440397</v>
      </c>
      <c r="K391" s="126">
        <f t="shared" si="52"/>
        <v>1.0624352148953418</v>
      </c>
      <c r="L391" s="126">
        <f t="shared" si="51"/>
        <v>1.0296147021718565</v>
      </c>
      <c r="M391" s="126">
        <f t="shared" si="50"/>
        <v>0.62988614618666228</v>
      </c>
      <c r="N391" s="126">
        <f t="shared" si="54"/>
        <v>0.52849298510022036</v>
      </c>
    </row>
    <row r="392" spans="2:14" x14ac:dyDescent="0.25">
      <c r="B392" s="12">
        <v>44862</v>
      </c>
      <c r="C392" s="18">
        <v>20595.351563</v>
      </c>
      <c r="D392" s="18">
        <v>72.069999999999993</v>
      </c>
      <c r="E392" s="125">
        <f t="shared" si="58"/>
        <v>1.5257721000306645E-2</v>
      </c>
      <c r="F392" s="125">
        <f t="shared" si="55"/>
        <v>-5.5195390434726876E-3</v>
      </c>
      <c r="G392" s="127">
        <f t="shared" si="56"/>
        <v>31.864999537135734</v>
      </c>
      <c r="H392" s="127">
        <f t="shared" si="57"/>
        <v>21.953819976708353</v>
      </c>
      <c r="I392" s="126">
        <f t="shared" si="49"/>
        <v>2.104301377703985</v>
      </c>
      <c r="J392" s="126">
        <f t="shared" si="53"/>
        <v>1.0864364704024678</v>
      </c>
      <c r="K392" s="126">
        <f t="shared" si="52"/>
        <v>1.0563308928779129</v>
      </c>
      <c r="L392" s="126">
        <f t="shared" si="51"/>
        <v>1.0292539548138913</v>
      </c>
      <c r="M392" s="126">
        <f t="shared" si="50"/>
        <v>0.67019749289404196</v>
      </c>
      <c r="N392" s="126">
        <f t="shared" si="54"/>
        <v>0.58525420959596375</v>
      </c>
    </row>
    <row r="393" spans="2:14" x14ac:dyDescent="0.25">
      <c r="B393" s="12">
        <v>44865</v>
      </c>
      <c r="C393" s="18">
        <v>20495.773438</v>
      </c>
      <c r="D393" s="18">
        <v>66.25</v>
      </c>
      <c r="E393" s="125">
        <f t="shared" si="58"/>
        <v>-4.8349805875076424E-3</v>
      </c>
      <c r="F393" s="125">
        <f t="shared" si="55"/>
        <v>-8.0754821701123802E-2</v>
      </c>
      <c r="G393" s="127">
        <f t="shared" si="56"/>
        <v>31.710932882952743</v>
      </c>
      <c r="H393" s="127">
        <f t="shared" si="57"/>
        <v>20.180943158830701</v>
      </c>
      <c r="I393" s="126">
        <f t="shared" si="49"/>
        <v>2.2648036133808804</v>
      </c>
      <c r="J393" s="126">
        <f t="shared" si="53"/>
        <v>1.1070859269062032</v>
      </c>
      <c r="K393" s="126">
        <f t="shared" si="52"/>
        <v>1.0329552629314906</v>
      </c>
      <c r="L393" s="126">
        <f t="shared" si="51"/>
        <v>1.0296864837649591</v>
      </c>
      <c r="M393" s="126">
        <f t="shared" si="50"/>
        <v>0.68765864227427997</v>
      </c>
      <c r="N393" s="126">
        <f t="shared" si="54"/>
        <v>0.60239414750320464</v>
      </c>
    </row>
    <row r="394" spans="2:14" x14ac:dyDescent="0.25">
      <c r="B394" s="12">
        <v>44866</v>
      </c>
      <c r="C394" s="18">
        <v>20485.273438</v>
      </c>
      <c r="D394" s="18">
        <v>63.290000999999997</v>
      </c>
      <c r="E394" s="125">
        <f t="shared" si="58"/>
        <v>-5.1230074492003563E-4</v>
      </c>
      <c r="F394" s="125">
        <f t="shared" si="55"/>
        <v>-4.4679230188679253E-2</v>
      </c>
      <c r="G394" s="127">
        <f t="shared" si="56"/>
        <v>31.694687348414696</v>
      </c>
      <c r="H394" s="127">
        <f t="shared" si="57"/>
        <v>19.279274154012651</v>
      </c>
      <c r="I394" s="126">
        <f t="shared" si="49"/>
        <v>2.2772864144573788</v>
      </c>
      <c r="J394" s="126">
        <f t="shared" si="53"/>
        <v>1.0973376042035092</v>
      </c>
      <c r="K394" s="126">
        <f t="shared" si="52"/>
        <v>1.0532155685857472</v>
      </c>
      <c r="L394" s="126">
        <f t="shared" si="51"/>
        <v>1.0354348559776594</v>
      </c>
      <c r="M394" s="126">
        <f t="shared" si="50"/>
        <v>0.68134612071984246</v>
      </c>
      <c r="N394" s="126">
        <f t="shared" si="54"/>
        <v>0.59364248157655974</v>
      </c>
    </row>
    <row r="395" spans="2:14" x14ac:dyDescent="0.25">
      <c r="B395" s="12">
        <v>44867</v>
      </c>
      <c r="C395" s="18">
        <v>20159.503906000002</v>
      </c>
      <c r="D395" s="18">
        <v>60.709999000000003</v>
      </c>
      <c r="E395" s="125">
        <f t="shared" si="58"/>
        <v>-1.5902620630667275E-2</v>
      </c>
      <c r="F395" s="125">
        <f t="shared" si="55"/>
        <v>-4.0764764721681557E-2</v>
      </c>
      <c r="G395" s="127">
        <f t="shared" si="56"/>
        <v>31.190658759505247</v>
      </c>
      <c r="H395" s="127">
        <f t="shared" si="57"/>
        <v>18.493359079119529</v>
      </c>
      <c r="I395" s="126">
        <f t="shared" si="49"/>
        <v>1.9424259230527423</v>
      </c>
      <c r="J395" s="126">
        <f t="shared" si="53"/>
        <v>1.0883605045066858</v>
      </c>
      <c r="K395" s="126">
        <f t="shared" si="52"/>
        <v>0.98862536890512975</v>
      </c>
      <c r="L395" s="126">
        <f t="shared" si="51"/>
        <v>1.0359901491246275</v>
      </c>
      <c r="M395" s="126">
        <f t="shared" si="50"/>
        <v>0.60937243591449786</v>
      </c>
      <c r="N395" s="126">
        <f t="shared" si="54"/>
        <v>0.59013354597172385</v>
      </c>
    </row>
    <row r="396" spans="2:14" x14ac:dyDescent="0.25">
      <c r="B396" s="12">
        <v>44868</v>
      </c>
      <c r="C396" s="18">
        <v>20209.988281000002</v>
      </c>
      <c r="D396" s="18">
        <v>55.799999</v>
      </c>
      <c r="E396" s="125">
        <f t="shared" si="58"/>
        <v>2.5042468919571625E-3</v>
      </c>
      <c r="F396" s="125">
        <f t="shared" si="55"/>
        <v>-8.0876298482561393E-2</v>
      </c>
      <c r="G396" s="127">
        <f t="shared" si="56"/>
        <v>31.268767869761835</v>
      </c>
      <c r="H396" s="127">
        <f t="shared" si="57"/>
        <v>16.997684650291472</v>
      </c>
      <c r="I396" s="126">
        <f t="shared" si="49"/>
        <v>1.9178077915111429</v>
      </c>
      <c r="J396" s="126">
        <f t="shared" si="53"/>
        <v>1.0493453581147325</v>
      </c>
      <c r="K396" s="126">
        <f t="shared" si="52"/>
        <v>0.98400636397908492</v>
      </c>
      <c r="L396" s="126">
        <f t="shared" si="51"/>
        <v>1.033778153185992</v>
      </c>
      <c r="M396" s="126">
        <f t="shared" si="50"/>
        <v>0.5741962363596067</v>
      </c>
      <c r="N396" s="126">
        <f t="shared" si="54"/>
        <v>0.57234522337858829</v>
      </c>
    </row>
    <row r="397" spans="2:14" x14ac:dyDescent="0.25">
      <c r="B397" s="12">
        <v>44869</v>
      </c>
      <c r="C397" s="18">
        <v>21147.230468999998</v>
      </c>
      <c r="D397" s="18">
        <v>58.82</v>
      </c>
      <c r="E397" s="125">
        <f t="shared" si="58"/>
        <v>4.6375197004994151E-2</v>
      </c>
      <c r="F397" s="125">
        <f t="shared" si="55"/>
        <v>5.4121882690356227E-2</v>
      </c>
      <c r="G397" s="127">
        <f t="shared" si="56"/>
        <v>32.718863139825473</v>
      </c>
      <c r="H397" s="127">
        <f t="shared" si="57"/>
        <v>17.917631344942215</v>
      </c>
      <c r="I397" s="126">
        <f t="shared" si="49"/>
        <v>1.8612550054797685</v>
      </c>
      <c r="J397" s="126">
        <f t="shared" si="53"/>
        <v>1.0309981788663884</v>
      </c>
      <c r="K397" s="126">
        <f t="shared" si="52"/>
        <v>0.97749613112065314</v>
      </c>
      <c r="L397" s="126">
        <f t="shared" si="51"/>
        <v>1.0342875591317848</v>
      </c>
      <c r="M397" s="126">
        <f t="shared" si="50"/>
        <v>0.62495882003795267</v>
      </c>
      <c r="N397" s="126">
        <f t="shared" si="54"/>
        <v>0.57181580666232201</v>
      </c>
    </row>
    <row r="398" spans="2:14" x14ac:dyDescent="0.25">
      <c r="B398" s="12">
        <v>44872</v>
      </c>
      <c r="C398" s="18">
        <v>20602.816406000002</v>
      </c>
      <c r="D398" s="18">
        <v>56.970001000000003</v>
      </c>
      <c r="E398" s="125">
        <f t="shared" si="58"/>
        <v>-2.574398873640027E-2</v>
      </c>
      <c r="F398" s="125">
        <f t="shared" si="55"/>
        <v>-3.1451870112206626E-2</v>
      </c>
      <c r="G398" s="127">
        <f t="shared" si="56"/>
        <v>31.876549095685984</v>
      </c>
      <c r="H398" s="127">
        <f t="shared" si="57"/>
        <v>17.354088331162689</v>
      </c>
      <c r="I398" s="126">
        <f t="shared" si="49"/>
        <v>1.6269105809079412</v>
      </c>
      <c r="J398" s="126">
        <f t="shared" si="53"/>
        <v>1.0355034963077845</v>
      </c>
      <c r="K398" s="126">
        <f t="shared" si="52"/>
        <v>0.99141353708990654</v>
      </c>
      <c r="L398" s="126">
        <f t="shared" si="51"/>
        <v>1.0331941009939962</v>
      </c>
      <c r="M398" s="126">
        <f t="shared" si="50"/>
        <v>0.58670318888789952</v>
      </c>
      <c r="N398" s="126">
        <f t="shared" si="54"/>
        <v>0.59313080657387274</v>
      </c>
    </row>
    <row r="399" spans="2:14" x14ac:dyDescent="0.25">
      <c r="B399" s="12">
        <v>44873</v>
      </c>
      <c r="C399" s="18">
        <v>18541.271484000001</v>
      </c>
      <c r="D399" s="18">
        <v>50.830002</v>
      </c>
      <c r="E399" s="125">
        <f t="shared" si="58"/>
        <v>-0.1000613159567656</v>
      </c>
      <c r="F399" s="125">
        <f t="shared" si="55"/>
        <v>-0.10777600302306478</v>
      </c>
      <c r="G399" s="127">
        <f t="shared" si="56"/>
        <v>28.686939645011197</v>
      </c>
      <c r="H399" s="127">
        <f t="shared" si="57"/>
        <v>15.483734054720767</v>
      </c>
      <c r="I399" s="126">
        <f t="shared" si="49"/>
        <v>1.306213655997803</v>
      </c>
      <c r="J399" s="126">
        <f t="shared" si="53"/>
        <v>1.0166729011123956</v>
      </c>
      <c r="K399" s="126">
        <f t="shared" si="52"/>
        <v>0.98536283087698717</v>
      </c>
      <c r="L399" s="126">
        <f t="shared" si="51"/>
        <v>1.0350890934069275</v>
      </c>
      <c r="M399" s="126">
        <f t="shared" si="50"/>
        <v>0.65476278110686137</v>
      </c>
      <c r="N399" s="126">
        <f t="shared" si="54"/>
        <v>0.62051311278973365</v>
      </c>
    </row>
    <row r="400" spans="2:14" x14ac:dyDescent="0.25">
      <c r="B400" s="12">
        <v>44874</v>
      </c>
      <c r="C400" s="18">
        <v>15880.780273</v>
      </c>
      <c r="D400" s="18">
        <v>45.98</v>
      </c>
      <c r="E400" s="125">
        <f t="shared" si="58"/>
        <v>-0.14349022467503614</v>
      </c>
      <c r="F400" s="125">
        <f t="shared" si="55"/>
        <v>-9.5416128451067173E-2</v>
      </c>
      <c r="G400" s="127">
        <f t="shared" si="56"/>
        <v>24.570644230109338</v>
      </c>
      <c r="H400" s="127">
        <f t="shared" si="57"/>
        <v>14.006336097253367</v>
      </c>
      <c r="I400" s="126">
        <f t="shared" si="49"/>
        <v>0.92521370980752304</v>
      </c>
      <c r="J400" s="126">
        <f t="shared" si="53"/>
        <v>0.93081328263321528</v>
      </c>
      <c r="K400" s="126">
        <f t="shared" si="52"/>
        <v>0.94713812297098021</v>
      </c>
      <c r="L400" s="126">
        <f t="shared" si="51"/>
        <v>1.0167466269250198</v>
      </c>
      <c r="M400" s="126">
        <f t="shared" si="50"/>
        <v>0.66005242212241999</v>
      </c>
      <c r="N400" s="126">
        <f t="shared" si="54"/>
        <v>0.63294200813334778</v>
      </c>
    </row>
    <row r="401" spans="2:14" x14ac:dyDescent="0.25">
      <c r="B401" s="12">
        <v>44875</v>
      </c>
      <c r="C401" s="18">
        <v>17586.771484000001</v>
      </c>
      <c r="D401" s="18">
        <v>50.919998</v>
      </c>
      <c r="E401" s="125">
        <f t="shared" si="58"/>
        <v>0.1074248986304831</v>
      </c>
      <c r="F401" s="125">
        <f t="shared" si="55"/>
        <v>0.10743797303175295</v>
      </c>
      <c r="G401" s="127">
        <f t="shared" si="56"/>
        <v>27.210143195814496</v>
      </c>
      <c r="H401" s="127">
        <f t="shared" si="57"/>
        <v>15.511148457143742</v>
      </c>
      <c r="I401" s="126">
        <f t="shared" si="49"/>
        <v>0.96739013459002099</v>
      </c>
      <c r="J401" s="126">
        <f t="shared" si="53"/>
        <v>0.94375522440009607</v>
      </c>
      <c r="K401" s="126">
        <f t="shared" si="52"/>
        <v>0.94468303734073455</v>
      </c>
      <c r="L401" s="126">
        <f t="shared" si="51"/>
        <v>1.018830095611422</v>
      </c>
      <c r="M401" s="126">
        <f t="shared" si="50"/>
        <v>0.72760809920430702</v>
      </c>
      <c r="N401" s="126">
        <f t="shared" si="54"/>
        <v>0.66390686038120605</v>
      </c>
    </row>
    <row r="402" spans="2:14" x14ac:dyDescent="0.25">
      <c r="B402" s="12">
        <v>44876</v>
      </c>
      <c r="C402" s="18">
        <v>17034.292968999998</v>
      </c>
      <c r="D402" s="18">
        <v>57.459999000000003</v>
      </c>
      <c r="E402" s="125">
        <f t="shared" si="58"/>
        <v>-3.1414436441767224E-2</v>
      </c>
      <c r="F402" s="125">
        <f t="shared" si="55"/>
        <v>0.12843678823396654</v>
      </c>
      <c r="G402" s="127">
        <f t="shared" si="56"/>
        <v>26.355351881818198</v>
      </c>
      <c r="H402" s="127">
        <f t="shared" si="57"/>
        <v>17.503350546799531</v>
      </c>
      <c r="I402" s="126">
        <f t="shared" si="49"/>
        <v>0.88136954049483784</v>
      </c>
      <c r="J402" s="126">
        <f t="shared" si="53"/>
        <v>0.89361860043750774</v>
      </c>
      <c r="K402" s="126">
        <f t="shared" si="52"/>
        <v>0.92766523090143382</v>
      </c>
      <c r="L402" s="126">
        <f t="shared" si="51"/>
        <v>1.0133068555421014</v>
      </c>
      <c r="M402" s="126">
        <f t="shared" si="50"/>
        <v>0.60373151823208449</v>
      </c>
      <c r="N402" s="126">
        <f t="shared" si="54"/>
        <v>0.60617929762548139</v>
      </c>
    </row>
    <row r="403" spans="2:14" x14ac:dyDescent="0.25">
      <c r="B403" s="12">
        <v>44879</v>
      </c>
      <c r="C403" s="18">
        <v>16618.199218999998</v>
      </c>
      <c r="D403" s="18">
        <v>53.220001000000003</v>
      </c>
      <c r="E403" s="125">
        <f t="shared" si="58"/>
        <v>-2.4426828325497918E-2</v>
      </c>
      <c r="F403" s="125">
        <f t="shared" si="55"/>
        <v>-7.3790429408117419E-2</v>
      </c>
      <c r="G403" s="127">
        <f t="shared" si="56"/>
        <v>25.711574225942936</v>
      </c>
      <c r="H403" s="127">
        <f t="shared" si="57"/>
        <v>16.211770793870386</v>
      </c>
      <c r="I403" s="126">
        <f t="shared" si="49"/>
        <v>0.89370905546418578</v>
      </c>
      <c r="J403" s="126">
        <f t="shared" si="53"/>
        <v>0.90374018731577732</v>
      </c>
      <c r="K403" s="126">
        <f t="shared" si="52"/>
        <v>0.93270482445727043</v>
      </c>
      <c r="L403" s="126">
        <f t="shared" si="51"/>
        <v>1.0157241058673474</v>
      </c>
      <c r="M403" s="126">
        <f t="shared" si="50"/>
        <v>0.61765254899752553</v>
      </c>
      <c r="N403" s="126">
        <f t="shared" si="54"/>
        <v>0.6080705417808171</v>
      </c>
    </row>
    <row r="404" spans="2:14" x14ac:dyDescent="0.25">
      <c r="B404" s="12">
        <v>44880</v>
      </c>
      <c r="C404" s="18">
        <v>16884.613281000002</v>
      </c>
      <c r="D404" s="18">
        <v>55.529998999999997</v>
      </c>
      <c r="E404" s="125">
        <f t="shared" si="58"/>
        <v>1.6031463968454895E-2</v>
      </c>
      <c r="F404" s="125">
        <f t="shared" si="55"/>
        <v>4.3404696666578202E-2</v>
      </c>
      <c r="G404" s="127">
        <f t="shared" si="56"/>
        <v>26.123768401718394</v>
      </c>
      <c r="H404" s="127">
        <f t="shared" si="57"/>
        <v>16.915437787606422</v>
      </c>
      <c r="I404" s="126">
        <f t="shared" si="49"/>
        <v>0.87135394864154547</v>
      </c>
      <c r="J404" s="126">
        <f t="shared" si="53"/>
        <v>0.88779547808291825</v>
      </c>
      <c r="K404" s="126">
        <f t="shared" si="52"/>
        <v>0.94405583489150346</v>
      </c>
      <c r="L404" s="126">
        <f t="shared" si="51"/>
        <v>1.0184574918154097</v>
      </c>
      <c r="M404" s="126">
        <f t="shared" si="50"/>
        <v>0.62064519454807821</v>
      </c>
      <c r="N404" s="126">
        <f t="shared" si="54"/>
        <v>0.58225314063844391</v>
      </c>
    </row>
    <row r="405" spans="2:14" x14ac:dyDescent="0.25">
      <c r="B405" s="12">
        <v>44881</v>
      </c>
      <c r="C405" s="18">
        <v>16669.439452999999</v>
      </c>
      <c r="D405" s="18">
        <v>48.830002</v>
      </c>
      <c r="E405" s="125">
        <f t="shared" si="58"/>
        <v>-1.2743781833732259E-2</v>
      </c>
      <c r="F405" s="125">
        <f t="shared" si="55"/>
        <v>-0.12065544967865016</v>
      </c>
      <c r="G405" s="127">
        <f t="shared" si="56"/>
        <v>25.790852796531947</v>
      </c>
      <c r="H405" s="127">
        <f t="shared" si="57"/>
        <v>14.874498034831538</v>
      </c>
      <c r="I405" s="126">
        <f t="shared" ref="I405:I468" si="59">SLOPE($F385:$F405,$E385:$E405)</f>
        <v>0.88292836334093805</v>
      </c>
      <c r="J405" s="126">
        <f t="shared" si="53"/>
        <v>0.91724914710510252</v>
      </c>
      <c r="K405" s="126">
        <f t="shared" si="52"/>
        <v>0.94827936721761197</v>
      </c>
      <c r="L405" s="126">
        <f t="shared" si="51"/>
        <v>1.020279180214565</v>
      </c>
      <c r="M405" s="126">
        <f t="shared" ref="M405:M468" si="60">CORREL(E385:E405,F385:F405)</f>
        <v>0.59622000028217126</v>
      </c>
      <c r="N405" s="126">
        <f t="shared" si="54"/>
        <v>0.5818137140227746</v>
      </c>
    </row>
    <row r="406" spans="2:14" x14ac:dyDescent="0.25">
      <c r="B406" s="12">
        <v>44882</v>
      </c>
      <c r="C406" s="18">
        <v>16687.517577999999</v>
      </c>
      <c r="D406" s="18">
        <v>48.790000999999997</v>
      </c>
      <c r="E406" s="125">
        <f t="shared" si="58"/>
        <v>1.0845070736165141E-3</v>
      </c>
      <c r="F406" s="125">
        <f t="shared" si="55"/>
        <v>-8.1918898958888153E-4</v>
      </c>
      <c r="G406" s="127">
        <f t="shared" si="56"/>
        <v>25.818823158824387</v>
      </c>
      <c r="H406" s="127">
        <f t="shared" si="57"/>
        <v>14.862313009815741</v>
      </c>
      <c r="I406" s="126">
        <f t="shared" si="59"/>
        <v>0.88067087844056824</v>
      </c>
      <c r="J406" s="126">
        <f t="shared" si="53"/>
        <v>0.9181014874506791</v>
      </c>
      <c r="K406" s="126">
        <f t="shared" si="52"/>
        <v>0.94943959037801018</v>
      </c>
      <c r="L406" s="126">
        <f t="shared" ref="L406:L469" si="61">SLOPE($F166:$F406,$E166:$E406)</f>
        <v>1.0186198432300131</v>
      </c>
      <c r="M406" s="126">
        <f t="shared" si="60"/>
        <v>0.59787834871112722</v>
      </c>
      <c r="N406" s="126">
        <f t="shared" si="54"/>
        <v>0.58211280404867616</v>
      </c>
    </row>
    <row r="407" spans="2:14" x14ac:dyDescent="0.25">
      <c r="B407" s="12">
        <v>44883</v>
      </c>
      <c r="C407" s="18">
        <v>16697.777343999998</v>
      </c>
      <c r="D407" s="18">
        <v>45.259998000000003</v>
      </c>
      <c r="E407" s="125">
        <f t="shared" si="58"/>
        <v>6.1481679057684424E-4</v>
      </c>
      <c r="F407" s="125">
        <f t="shared" si="55"/>
        <v>-7.2350951581247047E-2</v>
      </c>
      <c r="G407" s="127">
        <f t="shared" si="56"/>
        <v>25.834697004815364</v>
      </c>
      <c r="H407" s="127">
        <f t="shared" si="57"/>
        <v>13.787010520857224</v>
      </c>
      <c r="I407" s="126">
        <f t="shared" si="59"/>
        <v>0.87288457890249171</v>
      </c>
      <c r="J407" s="126">
        <f t="shared" si="53"/>
        <v>0.91529765504791005</v>
      </c>
      <c r="K407" s="126">
        <f t="shared" si="52"/>
        <v>0.95574802717373386</v>
      </c>
      <c r="L407" s="126">
        <f t="shared" si="61"/>
        <v>1.0242033745294337</v>
      </c>
      <c r="M407" s="126">
        <f t="shared" si="60"/>
        <v>0.58380119953594278</v>
      </c>
      <c r="N407" s="126">
        <f t="shared" si="54"/>
        <v>0.57461260271072878</v>
      </c>
    </row>
    <row r="408" spans="2:14" x14ac:dyDescent="0.25">
      <c r="B408" s="12">
        <v>44886</v>
      </c>
      <c r="C408" s="18">
        <v>15787.284180000001</v>
      </c>
      <c r="D408" s="18">
        <v>41.23</v>
      </c>
      <c r="E408" s="125">
        <f t="shared" si="58"/>
        <v>-5.4527806021270497E-2</v>
      </c>
      <c r="F408" s="125">
        <f t="shared" si="55"/>
        <v>-8.9041055635928346E-2</v>
      </c>
      <c r="G408" s="127">
        <f t="shared" si="56"/>
        <v>24.425987657918494</v>
      </c>
      <c r="H408" s="127">
        <f t="shared" si="57"/>
        <v>12.559400550016447</v>
      </c>
      <c r="I408" s="126">
        <f t="shared" si="59"/>
        <v>0.88890714045560626</v>
      </c>
      <c r="J408" s="126">
        <f t="shared" si="53"/>
        <v>0.93653864467750569</v>
      </c>
      <c r="K408" s="126">
        <f t="shared" si="52"/>
        <v>1.0015832671231506</v>
      </c>
      <c r="L408" s="126">
        <f t="shared" si="61"/>
        <v>1.0268495307822554</v>
      </c>
      <c r="M408" s="126">
        <f t="shared" si="60"/>
        <v>0.60282310569636843</v>
      </c>
      <c r="N408" s="126">
        <f t="shared" si="54"/>
        <v>0.58699177389524237</v>
      </c>
    </row>
    <row r="409" spans="2:14" x14ac:dyDescent="0.25">
      <c r="B409" s="12">
        <v>44887</v>
      </c>
      <c r="C409" s="18">
        <v>16189.769531</v>
      </c>
      <c r="D409" s="18">
        <v>43.389999000000003</v>
      </c>
      <c r="E409" s="125">
        <f t="shared" si="58"/>
        <v>2.5494274151971252E-2</v>
      </c>
      <c r="F409" s="125">
        <f t="shared" si="55"/>
        <v>5.2389012854717532E-2</v>
      </c>
      <c r="G409" s="127">
        <f t="shared" si="56"/>
        <v>25.048710483702134</v>
      </c>
      <c r="H409" s="127">
        <f t="shared" si="57"/>
        <v>13.217375146878805</v>
      </c>
      <c r="I409" s="126">
        <f t="shared" si="59"/>
        <v>0.91346199609223022</v>
      </c>
      <c r="J409" s="126">
        <f t="shared" si="53"/>
        <v>0.94410889869218095</v>
      </c>
      <c r="K409" s="126">
        <f t="shared" si="52"/>
        <v>0.98854285685515297</v>
      </c>
      <c r="L409" s="126">
        <f t="shared" si="61"/>
        <v>1.0288539947656128</v>
      </c>
      <c r="M409" s="126">
        <f t="shared" si="60"/>
        <v>0.61184819528620327</v>
      </c>
      <c r="N409" s="126">
        <f t="shared" si="54"/>
        <v>0.58341528672061804</v>
      </c>
    </row>
    <row r="410" spans="2:14" x14ac:dyDescent="0.25">
      <c r="B410" s="12">
        <v>44888</v>
      </c>
      <c r="C410" s="18">
        <v>16610.707031000002</v>
      </c>
      <c r="D410" s="18">
        <v>45.57</v>
      </c>
      <c r="E410" s="125">
        <f t="shared" si="58"/>
        <v>2.6000215703750218E-2</v>
      </c>
      <c r="F410" s="125">
        <f t="shared" si="55"/>
        <v>5.0242015446923638E-2</v>
      </c>
      <c r="G410" s="127">
        <f t="shared" si="56"/>
        <v>25.699982359379177</v>
      </c>
      <c r="H410" s="127">
        <f t="shared" si="57"/>
        <v>13.881442713176074</v>
      </c>
      <c r="I410" s="126">
        <f t="shared" si="59"/>
        <v>0.84325025771466633</v>
      </c>
      <c r="J410" s="126">
        <f t="shared" si="53"/>
        <v>0.95330952616250397</v>
      </c>
      <c r="K410" s="126">
        <f t="shared" si="52"/>
        <v>0.98537111056415261</v>
      </c>
      <c r="L410" s="126">
        <f t="shared" si="61"/>
        <v>1.0277249724964037</v>
      </c>
      <c r="M410" s="126">
        <f t="shared" si="60"/>
        <v>0.60606923828477632</v>
      </c>
      <c r="N410" s="126">
        <f t="shared" si="54"/>
        <v>0.58796404616100406</v>
      </c>
    </row>
    <row r="411" spans="2:14" x14ac:dyDescent="0.25">
      <c r="B411" s="12">
        <v>44890</v>
      </c>
      <c r="C411" s="18">
        <v>16521.841797000001</v>
      </c>
      <c r="D411" s="18">
        <v>44.279998999999997</v>
      </c>
      <c r="E411" s="125">
        <f t="shared" si="58"/>
        <v>-5.3498766689554778E-3</v>
      </c>
      <c r="F411" s="125">
        <f t="shared" si="55"/>
        <v>-2.8308119376783014E-2</v>
      </c>
      <c r="G411" s="127">
        <f t="shared" si="56"/>
        <v>25.562490623362166</v>
      </c>
      <c r="H411" s="127">
        <f t="shared" si="57"/>
        <v>13.488485175729512</v>
      </c>
      <c r="I411" s="126">
        <f t="shared" si="59"/>
        <v>0.86840282176155847</v>
      </c>
      <c r="J411" s="126">
        <f t="shared" si="53"/>
        <v>0.96307484005229038</v>
      </c>
      <c r="K411" s="126">
        <f t="shared" si="52"/>
        <v>0.97826556153286148</v>
      </c>
      <c r="L411" s="126">
        <f t="shared" si="61"/>
        <v>1.0275479464442179</v>
      </c>
      <c r="M411" s="126">
        <f t="shared" si="60"/>
        <v>0.6133762154981689</v>
      </c>
      <c r="N411" s="126">
        <f t="shared" si="54"/>
        <v>0.59193400453009937</v>
      </c>
    </row>
    <row r="412" spans="2:14" x14ac:dyDescent="0.25">
      <c r="B412" s="12">
        <v>44893</v>
      </c>
      <c r="C412" s="18">
        <v>16217.322265999999</v>
      </c>
      <c r="D412" s="18">
        <v>42.509998000000003</v>
      </c>
      <c r="E412" s="125">
        <f t="shared" si="58"/>
        <v>-1.8431330764545617E-2</v>
      </c>
      <c r="F412" s="125">
        <f t="shared" si="55"/>
        <v>-3.9972923215287226E-2</v>
      </c>
      <c r="G412" s="127">
        <f t="shared" si="56"/>
        <v>25.091339903517383</v>
      </c>
      <c r="H412" s="127">
        <f t="shared" si="57"/>
        <v>12.949310993509537</v>
      </c>
      <c r="I412" s="126">
        <f t="shared" si="59"/>
        <v>0.87460346619397955</v>
      </c>
      <c r="J412" s="126">
        <f t="shared" si="53"/>
        <v>0.96877384678420109</v>
      </c>
      <c r="K412" s="126">
        <f t="shared" si="52"/>
        <v>0.97938030114345365</v>
      </c>
      <c r="L412" s="126">
        <f t="shared" si="61"/>
        <v>1.0281865310053484</v>
      </c>
      <c r="M412" s="126">
        <f t="shared" si="60"/>
        <v>0.61615239835002422</v>
      </c>
      <c r="N412" s="126">
        <f t="shared" si="54"/>
        <v>0.59399053318876327</v>
      </c>
    </row>
    <row r="413" spans="2:14" x14ac:dyDescent="0.25">
      <c r="B413" s="12">
        <v>44894</v>
      </c>
      <c r="C413" s="18">
        <v>16444.982422000001</v>
      </c>
      <c r="D413" s="18">
        <v>43.110000999999997</v>
      </c>
      <c r="E413" s="125">
        <f t="shared" si="58"/>
        <v>1.4038085466014039E-2</v>
      </c>
      <c r="F413" s="125">
        <f t="shared" si="55"/>
        <v>1.4114397276612234E-2</v>
      </c>
      <c r="G413" s="127">
        <f t="shared" si="56"/>
        <v>25.443574277539767</v>
      </c>
      <c r="H413" s="127">
        <f t="shared" si="57"/>
        <v>13.132082713330332</v>
      </c>
      <c r="I413" s="126">
        <f t="shared" si="59"/>
        <v>0.88437584063755759</v>
      </c>
      <c r="J413" s="126">
        <f t="shared" si="53"/>
        <v>0.97082281393435077</v>
      </c>
      <c r="K413" s="126">
        <f t="shared" si="52"/>
        <v>0.97903520853271275</v>
      </c>
      <c r="L413" s="126">
        <f t="shared" si="61"/>
        <v>1.0281916325661344</v>
      </c>
      <c r="M413" s="126">
        <f t="shared" si="60"/>
        <v>0.61950108177359708</v>
      </c>
      <c r="N413" s="126">
        <f t="shared" si="54"/>
        <v>0.59580683435269022</v>
      </c>
    </row>
    <row r="414" spans="2:14" x14ac:dyDescent="0.25">
      <c r="B414" s="12">
        <v>44895</v>
      </c>
      <c r="C414" s="18">
        <v>17168.566406000002</v>
      </c>
      <c r="D414" s="18">
        <v>45.73</v>
      </c>
      <c r="E414" s="125">
        <f t="shared" si="58"/>
        <v>4.400028929383315E-2</v>
      </c>
      <c r="F414" s="125">
        <f t="shared" si="55"/>
        <v>6.0774737629906372E-2</v>
      </c>
      <c r="G414" s="127">
        <f t="shared" si="56"/>
        <v>26.563098906420649</v>
      </c>
      <c r="H414" s="127">
        <f t="shared" si="57"/>
        <v>13.930181594767213</v>
      </c>
      <c r="I414" s="126">
        <f t="shared" si="59"/>
        <v>0.92109540225919384</v>
      </c>
      <c r="J414" s="126">
        <f t="shared" si="53"/>
        <v>0.98144857709271194</v>
      </c>
      <c r="K414" s="126">
        <f t="shared" si="52"/>
        <v>0.98496288290919742</v>
      </c>
      <c r="L414" s="126">
        <f t="shared" si="61"/>
        <v>1.035277367373167</v>
      </c>
      <c r="M414" s="126">
        <f t="shared" si="60"/>
        <v>0.65491269117403927</v>
      </c>
      <c r="N414" s="126">
        <f t="shared" si="54"/>
        <v>0.60397220009545538</v>
      </c>
    </row>
    <row r="415" spans="2:14" x14ac:dyDescent="0.25">
      <c r="B415" s="12">
        <v>44896</v>
      </c>
      <c r="C415" s="18">
        <v>16967.132813</v>
      </c>
      <c r="D415" s="18">
        <v>45.27</v>
      </c>
      <c r="E415" s="125">
        <f t="shared" si="58"/>
        <v>-1.1732697316510055E-2</v>
      </c>
      <c r="F415" s="125">
        <f t="shared" si="55"/>
        <v>-1.0059042204242141E-2</v>
      </c>
      <c r="G415" s="127">
        <f t="shared" si="56"/>
        <v>26.251442107163097</v>
      </c>
      <c r="H415" s="127">
        <f t="shared" si="57"/>
        <v>13.790057310192692</v>
      </c>
      <c r="I415" s="126">
        <f t="shared" si="59"/>
        <v>0.92518907891039126</v>
      </c>
      <c r="J415" s="126">
        <f t="shared" si="53"/>
        <v>0.99347041854986728</v>
      </c>
      <c r="K415" s="126">
        <f t="shared" si="52"/>
        <v>0.98515881713804565</v>
      </c>
      <c r="L415" s="126">
        <f t="shared" si="61"/>
        <v>1.0343606669935621</v>
      </c>
      <c r="M415" s="126">
        <f t="shared" si="60"/>
        <v>0.66053669111059665</v>
      </c>
      <c r="N415" s="126">
        <f t="shared" si="54"/>
        <v>0.60283975506801957</v>
      </c>
    </row>
    <row r="416" spans="2:14" x14ac:dyDescent="0.25">
      <c r="B416" s="12">
        <v>44897</v>
      </c>
      <c r="C416" s="18">
        <v>17088.660156000002</v>
      </c>
      <c r="D416" s="18">
        <v>47.669998</v>
      </c>
      <c r="E416" s="125">
        <f t="shared" si="58"/>
        <v>7.1625149834915192E-3</v>
      </c>
      <c r="F416" s="125">
        <f t="shared" si="55"/>
        <v>5.3015197702672712E-2</v>
      </c>
      <c r="G416" s="127">
        <f t="shared" si="56"/>
        <v>26.439468454593914</v>
      </c>
      <c r="H416" s="127">
        <f t="shared" si="57"/>
        <v>14.521139924823744</v>
      </c>
      <c r="I416" s="126">
        <f t="shared" si="59"/>
        <v>0.93529657337292493</v>
      </c>
      <c r="J416" s="126">
        <f t="shared" si="53"/>
        <v>0.97921906220116373</v>
      </c>
      <c r="K416" s="126">
        <f t="shared" si="52"/>
        <v>0.98024410924460648</v>
      </c>
      <c r="L416" s="126">
        <f t="shared" si="61"/>
        <v>1.0367501383251534</v>
      </c>
      <c r="M416" s="126">
        <f t="shared" si="60"/>
        <v>0.65836870767335898</v>
      </c>
      <c r="N416" s="126">
        <f t="shared" si="54"/>
        <v>0.59859303131495001</v>
      </c>
    </row>
    <row r="417" spans="2:14" x14ac:dyDescent="0.25">
      <c r="B417" s="12">
        <v>44900</v>
      </c>
      <c r="C417" s="18">
        <v>16974.826172000001</v>
      </c>
      <c r="D417" s="18">
        <v>46</v>
      </c>
      <c r="E417" s="125">
        <f t="shared" si="58"/>
        <v>-6.6613756117113176E-3</v>
      </c>
      <c r="F417" s="125">
        <f t="shared" si="55"/>
        <v>-3.5032474723409868E-2</v>
      </c>
      <c r="G417" s="127">
        <f t="shared" si="56"/>
        <v>26.263345224243871</v>
      </c>
      <c r="H417" s="127">
        <f t="shared" si="57"/>
        <v>14.012428457452259</v>
      </c>
      <c r="I417" s="126">
        <f t="shared" si="59"/>
        <v>0.94953156450237652</v>
      </c>
      <c r="J417" s="126">
        <f t="shared" si="53"/>
        <v>0.97796811077212897</v>
      </c>
      <c r="K417" s="126">
        <f t="shared" si="52"/>
        <v>1.1239758045871477</v>
      </c>
      <c r="L417" s="126">
        <f t="shared" si="61"/>
        <v>1.0385763675805617</v>
      </c>
      <c r="M417" s="126">
        <f t="shared" si="60"/>
        <v>0.6826701747912709</v>
      </c>
      <c r="N417" s="126">
        <f t="shared" si="54"/>
        <v>0.60407557191170391</v>
      </c>
    </row>
    <row r="418" spans="2:14" x14ac:dyDescent="0.25">
      <c r="B418" s="12">
        <v>44901</v>
      </c>
      <c r="C418" s="18">
        <v>17089.503906000002</v>
      </c>
      <c r="D418" s="18">
        <v>42.41</v>
      </c>
      <c r="E418" s="125">
        <f t="shared" si="58"/>
        <v>6.7557530685740108E-3</v>
      </c>
      <c r="F418" s="125">
        <f t="shared" si="55"/>
        <v>-7.8043478260869659E-2</v>
      </c>
      <c r="G418" s="127">
        <f t="shared" si="56"/>
        <v>26.440773899333575</v>
      </c>
      <c r="H418" s="127">
        <f t="shared" si="57"/>
        <v>12.918849801751092</v>
      </c>
      <c r="I418" s="126">
        <f t="shared" si="59"/>
        <v>0.91213228389401635</v>
      </c>
      <c r="J418" s="126">
        <f t="shared" si="53"/>
        <v>0.95748593652416059</v>
      </c>
      <c r="K418" s="126">
        <f t="shared" si="52"/>
        <v>1.1196790480787215</v>
      </c>
      <c r="L418" s="126">
        <f t="shared" si="61"/>
        <v>1.0369122391104697</v>
      </c>
      <c r="M418" s="126">
        <f t="shared" si="60"/>
        <v>0.63691504075320537</v>
      </c>
      <c r="N418" s="126">
        <f t="shared" si="54"/>
        <v>0.56058515505459894</v>
      </c>
    </row>
    <row r="419" spans="2:14" x14ac:dyDescent="0.25">
      <c r="B419" s="12">
        <v>44902</v>
      </c>
      <c r="C419" s="18">
        <v>16848.126952999999</v>
      </c>
      <c r="D419" s="18">
        <v>41.259998000000003</v>
      </c>
      <c r="E419" s="125">
        <f t="shared" si="58"/>
        <v>-1.4124280864306282E-2</v>
      </c>
      <c r="F419" s="125">
        <f t="shared" si="55"/>
        <v>-2.7116293327045349E-2</v>
      </c>
      <c r="G419" s="127">
        <f t="shared" si="56"/>
        <v>26.067316982509769</v>
      </c>
      <c r="H419" s="127">
        <f t="shared" si="57"/>
        <v>12.568538481078768</v>
      </c>
      <c r="I419" s="126">
        <f t="shared" si="59"/>
        <v>0.91215213848858145</v>
      </c>
      <c r="J419" s="126">
        <f t="shared" si="53"/>
        <v>0.97059087040291925</v>
      </c>
      <c r="K419" s="126">
        <f t="shared" si="52"/>
        <v>1.1156698419364792</v>
      </c>
      <c r="L419" s="126">
        <f t="shared" si="61"/>
        <v>1.0374509047870446</v>
      </c>
      <c r="M419" s="126">
        <f t="shared" si="60"/>
        <v>0.63569266314149042</v>
      </c>
      <c r="N419" s="126">
        <f t="shared" si="54"/>
        <v>0.56009619753440265</v>
      </c>
    </row>
    <row r="420" spans="2:14" x14ac:dyDescent="0.25">
      <c r="B420" s="12">
        <v>44903</v>
      </c>
      <c r="C420" s="18">
        <v>17233.474609000001</v>
      </c>
      <c r="D420" s="18">
        <v>42.810001</v>
      </c>
      <c r="E420" s="125">
        <f t="shared" si="58"/>
        <v>2.2871839527027538E-2</v>
      </c>
      <c r="F420" s="125">
        <f t="shared" si="55"/>
        <v>3.7566725039589022E-2</v>
      </c>
      <c r="G420" s="127">
        <f t="shared" si="56"/>
        <v>26.663524473433892</v>
      </c>
      <c r="H420" s="127">
        <f t="shared" si="57"/>
        <v>13.040697310346948</v>
      </c>
      <c r="I420" s="126">
        <f t="shared" si="59"/>
        <v>0.89907024119956991</v>
      </c>
      <c r="J420" s="126">
        <f t="shared" si="53"/>
        <v>0.98816671995514604</v>
      </c>
      <c r="K420" s="126">
        <f t="shared" si="52"/>
        <v>1.138455617920743</v>
      </c>
      <c r="L420" s="126">
        <f t="shared" si="61"/>
        <v>1.0373950058498687</v>
      </c>
      <c r="M420" s="126">
        <f t="shared" si="60"/>
        <v>0.59517407002797851</v>
      </c>
      <c r="N420" s="126">
        <f t="shared" si="54"/>
        <v>0.54640517291098023</v>
      </c>
    </row>
    <row r="421" spans="2:14" x14ac:dyDescent="0.25">
      <c r="B421" s="12">
        <v>44904</v>
      </c>
      <c r="C421" s="18">
        <v>17133.152343999998</v>
      </c>
      <c r="D421" s="18">
        <v>40.240001999999997</v>
      </c>
      <c r="E421" s="125">
        <f t="shared" si="58"/>
        <v>-5.8213603046486373E-3</v>
      </c>
      <c r="F421" s="125">
        <f t="shared" si="55"/>
        <v>-6.0032677878236962E-2</v>
      </c>
      <c r="G421" s="127">
        <f t="shared" si="56"/>
        <v>26.508306490482216</v>
      </c>
      <c r="H421" s="127">
        <f t="shared" si="57"/>
        <v>12.257829329407299</v>
      </c>
      <c r="I421" s="126">
        <f t="shared" si="59"/>
        <v>1.1847474741690485</v>
      </c>
      <c r="J421" s="126">
        <f t="shared" si="53"/>
        <v>0.99131463162716793</v>
      </c>
      <c r="K421" s="126">
        <f t="shared" si="52"/>
        <v>1.1403553804421707</v>
      </c>
      <c r="L421" s="126">
        <f t="shared" si="61"/>
        <v>1.0375847791126187</v>
      </c>
      <c r="M421" s="126">
        <f t="shared" si="60"/>
        <v>0.57181430003123057</v>
      </c>
      <c r="N421" s="126">
        <f t="shared" si="54"/>
        <v>0.54852031009522395</v>
      </c>
    </row>
    <row r="422" spans="2:14" x14ac:dyDescent="0.25">
      <c r="B422" s="12">
        <v>44907</v>
      </c>
      <c r="C422" s="18">
        <v>17206.4375</v>
      </c>
      <c r="D422" s="18">
        <v>42.599997999999999</v>
      </c>
      <c r="E422" s="125">
        <f t="shared" si="58"/>
        <v>4.2773889199476667E-3</v>
      </c>
      <c r="F422" s="125">
        <f t="shared" si="55"/>
        <v>5.864800901351841E-2</v>
      </c>
      <c r="G422" s="127">
        <f t="shared" si="56"/>
        <v>26.621692826951183</v>
      </c>
      <c r="H422" s="127">
        <f t="shared" si="57"/>
        <v>12.976726614404548</v>
      </c>
      <c r="I422" s="126">
        <f t="shared" si="59"/>
        <v>1.3356352481462122</v>
      </c>
      <c r="J422" s="126">
        <f t="shared" si="53"/>
        <v>1.0024315264967463</v>
      </c>
      <c r="K422" s="126">
        <f t="shared" si="52"/>
        <v>1.1333782997217288</v>
      </c>
      <c r="L422" s="126">
        <f t="shared" si="61"/>
        <v>1.0382143419887573</v>
      </c>
      <c r="M422" s="126">
        <f t="shared" si="60"/>
        <v>0.46382778853544687</v>
      </c>
      <c r="N422" s="126">
        <f t="shared" si="54"/>
        <v>0.54676203441407245</v>
      </c>
    </row>
    <row r="423" spans="2:14" x14ac:dyDescent="0.25">
      <c r="B423" s="12">
        <v>44908</v>
      </c>
      <c r="C423" s="18">
        <v>17781.318359000001</v>
      </c>
      <c r="D423" s="18">
        <v>38.689999</v>
      </c>
      <c r="E423" s="125">
        <f t="shared" si="58"/>
        <v>3.3410800986549472E-2</v>
      </c>
      <c r="F423" s="125">
        <f t="shared" si="55"/>
        <v>-9.1784018393615829E-2</v>
      </c>
      <c r="G423" s="127">
        <f t="shared" si="56"/>
        <v>27.511144907917501</v>
      </c>
      <c r="H423" s="127">
        <f t="shared" si="57"/>
        <v>11.785670500139117</v>
      </c>
      <c r="I423" s="126">
        <f t="shared" si="59"/>
        <v>1.5226533249410299</v>
      </c>
      <c r="J423" s="126">
        <f t="shared" si="53"/>
        <v>0.94399753938771414</v>
      </c>
      <c r="K423" s="126">
        <f t="shared" si="52"/>
        <v>1.091934107174507</v>
      </c>
      <c r="L423" s="126">
        <f t="shared" si="61"/>
        <v>1.0264089791061717</v>
      </c>
      <c r="M423" s="126">
        <f t="shared" si="60"/>
        <v>0.57870426761305016</v>
      </c>
      <c r="N423" s="126">
        <f t="shared" si="54"/>
        <v>0.51279121544527417</v>
      </c>
    </row>
    <row r="424" spans="2:14" x14ac:dyDescent="0.25">
      <c r="B424" s="12">
        <v>44909</v>
      </c>
      <c r="C424" s="18">
        <v>17815.650390999999</v>
      </c>
      <c r="D424" s="18">
        <v>40.189999</v>
      </c>
      <c r="E424" s="125">
        <f t="shared" si="58"/>
        <v>1.9307922678646339E-3</v>
      </c>
      <c r="F424" s="125">
        <f t="shared" si="55"/>
        <v>3.8769708936926994E-2</v>
      </c>
      <c r="G424" s="127">
        <f t="shared" si="56"/>
        <v>27.564263213785811</v>
      </c>
      <c r="H424" s="127">
        <f t="shared" si="57"/>
        <v>12.242597515056037</v>
      </c>
      <c r="I424" s="126">
        <f t="shared" si="59"/>
        <v>1.4633640770568417</v>
      </c>
      <c r="J424" s="126">
        <f t="shared" si="53"/>
        <v>0.94014698820696063</v>
      </c>
      <c r="K424" s="126">
        <f t="shared" si="52"/>
        <v>1.0654928557528784</v>
      </c>
      <c r="L424" s="126">
        <f t="shared" si="61"/>
        <v>1.0267868553899133</v>
      </c>
      <c r="M424" s="126">
        <f t="shared" si="60"/>
        <v>0.53758629895717547</v>
      </c>
      <c r="N424" s="126">
        <f t="shared" si="54"/>
        <v>0.51035108931908058</v>
      </c>
    </row>
    <row r="425" spans="2:14" x14ac:dyDescent="0.25">
      <c r="B425" s="12">
        <v>44910</v>
      </c>
      <c r="C425" s="18">
        <v>17364.865234000001</v>
      </c>
      <c r="D425" s="18">
        <v>37.979999999999997</v>
      </c>
      <c r="E425" s="125">
        <f t="shared" si="58"/>
        <v>-2.5302761735138457E-2</v>
      </c>
      <c r="F425" s="125">
        <f t="shared" si="55"/>
        <v>-5.4988779671281018E-2</v>
      </c>
      <c r="G425" s="127">
        <f t="shared" si="56"/>
        <v>26.866811229282746</v>
      </c>
      <c r="H425" s="127">
        <f t="shared" si="57"/>
        <v>11.569392017696448</v>
      </c>
      <c r="I425" s="126">
        <f t="shared" si="59"/>
        <v>1.4119003654975719</v>
      </c>
      <c r="J425" s="126">
        <f t="shared" si="53"/>
        <v>0.95382450290766974</v>
      </c>
      <c r="K425" s="126">
        <f t="shared" si="52"/>
        <v>1.0669604060138658</v>
      </c>
      <c r="L425" s="126">
        <f t="shared" si="61"/>
        <v>1.0284291693039398</v>
      </c>
      <c r="M425" s="126">
        <f t="shared" si="60"/>
        <v>0.54177533418306234</v>
      </c>
      <c r="N425" s="126">
        <f t="shared" si="54"/>
        <v>0.5139370700449154</v>
      </c>
    </row>
    <row r="426" spans="2:14" x14ac:dyDescent="0.25">
      <c r="B426" s="12">
        <v>44911</v>
      </c>
      <c r="C426" s="18">
        <v>16647.484375</v>
      </c>
      <c r="D426" s="18">
        <v>36.599997999999999</v>
      </c>
      <c r="E426" s="125">
        <f t="shared" si="58"/>
        <v>-4.1312204231529925E-2</v>
      </c>
      <c r="F426" s="125">
        <f t="shared" si="55"/>
        <v>-3.6334965771458561E-2</v>
      </c>
      <c r="G426" s="127">
        <f t="shared" si="56"/>
        <v>25.756884036728657</v>
      </c>
      <c r="H426" s="127">
        <f t="shared" si="57"/>
        <v>11.149018554736861</v>
      </c>
      <c r="I426" s="126">
        <f t="shared" si="59"/>
        <v>1.1670349502925954</v>
      </c>
      <c r="J426" s="126">
        <f t="shared" si="53"/>
        <v>0.95291656562834726</v>
      </c>
      <c r="K426" s="126">
        <f t="shared" si="52"/>
        <v>1.0529118709297987</v>
      </c>
      <c r="L426" s="126">
        <f t="shared" si="61"/>
        <v>1.0277472089557804</v>
      </c>
      <c r="M426" s="126">
        <f t="shared" si="60"/>
        <v>0.52836071559687103</v>
      </c>
      <c r="N426" s="126">
        <f t="shared" si="54"/>
        <v>0.51764383561970506</v>
      </c>
    </row>
    <row r="427" spans="2:14" x14ac:dyDescent="0.25">
      <c r="B427" s="12">
        <v>44914</v>
      </c>
      <c r="C427" s="18">
        <v>16439.679688</v>
      </c>
      <c r="D427" s="18">
        <v>35.169998</v>
      </c>
      <c r="E427" s="125">
        <f t="shared" si="58"/>
        <v>-1.24826479676452E-2</v>
      </c>
      <c r="F427" s="125">
        <f t="shared" si="55"/>
        <v>-3.9071040386395639E-2</v>
      </c>
      <c r="G427" s="127">
        <f t="shared" si="56"/>
        <v>25.435369920554713</v>
      </c>
      <c r="H427" s="127">
        <f t="shared" si="57"/>
        <v>10.713414800516063</v>
      </c>
      <c r="I427" s="126">
        <f t="shared" si="59"/>
        <v>1.1781996988846404</v>
      </c>
      <c r="J427" s="126">
        <f t="shared" si="53"/>
        <v>1.035566716183953</v>
      </c>
      <c r="K427" s="126">
        <f t="shared" si="52"/>
        <v>1.046364805997908</v>
      </c>
      <c r="L427" s="126">
        <f t="shared" si="61"/>
        <v>1.0285332892398196</v>
      </c>
      <c r="M427" s="126">
        <f t="shared" si="60"/>
        <v>0.53448740749433343</v>
      </c>
      <c r="N427" s="126">
        <f t="shared" si="54"/>
        <v>0.55668448148938832</v>
      </c>
    </row>
    <row r="428" spans="2:14" x14ac:dyDescent="0.25">
      <c r="B428" s="12">
        <v>44915</v>
      </c>
      <c r="C428" s="18">
        <v>16906.304688</v>
      </c>
      <c r="D428" s="18">
        <v>34.970001000000003</v>
      </c>
      <c r="E428" s="125">
        <f t="shared" si="58"/>
        <v>2.8384068841718957E-2</v>
      </c>
      <c r="F428" s="125">
        <f t="shared" si="55"/>
        <v>-5.6865797945168106E-3</v>
      </c>
      <c r="G428" s="127">
        <f t="shared" si="56"/>
        <v>26.157329211394327</v>
      </c>
      <c r="H428" s="127">
        <f t="shared" si="57"/>
        <v>10.65249211238117</v>
      </c>
      <c r="I428" s="126">
        <f t="shared" si="59"/>
        <v>1.1196801245952832</v>
      </c>
      <c r="J428" s="126">
        <f t="shared" si="53"/>
        <v>1.0218694035785834</v>
      </c>
      <c r="K428" s="126">
        <f t="shared" si="52"/>
        <v>1.0386193959163228</v>
      </c>
      <c r="L428" s="126">
        <f t="shared" si="61"/>
        <v>1.0248542163827581</v>
      </c>
      <c r="M428" s="126">
        <f t="shared" si="60"/>
        <v>0.54266133688526419</v>
      </c>
      <c r="N428" s="126">
        <f t="shared" si="54"/>
        <v>0.55316551361068167</v>
      </c>
    </row>
    <row r="429" spans="2:14" x14ac:dyDescent="0.25">
      <c r="B429" s="12">
        <v>44916</v>
      </c>
      <c r="C429" s="18">
        <v>16817.535156000002</v>
      </c>
      <c r="D429" s="18">
        <v>35.150002000000001</v>
      </c>
      <c r="E429" s="125">
        <f t="shared" si="58"/>
        <v>-5.2506762203928803E-3</v>
      </c>
      <c r="F429" s="125">
        <f t="shared" si="55"/>
        <v>5.1472975365369766E-3</v>
      </c>
      <c r="G429" s="127">
        <f t="shared" si="56"/>
        <v>26.01998554491507</v>
      </c>
      <c r="H429" s="127">
        <f t="shared" si="57"/>
        <v>10.707323658789209</v>
      </c>
      <c r="I429" s="126">
        <f t="shared" si="59"/>
        <v>0.99666419092708824</v>
      </c>
      <c r="J429" s="126">
        <f t="shared" si="53"/>
        <v>1.0215323053325165</v>
      </c>
      <c r="K429" s="126">
        <f t="shared" si="52"/>
        <v>1.0345066025272316</v>
      </c>
      <c r="L429" s="126">
        <f t="shared" si="61"/>
        <v>1.0249570526778986</v>
      </c>
      <c r="M429" s="126">
        <f t="shared" si="60"/>
        <v>0.44392205189458561</v>
      </c>
      <c r="N429" s="126">
        <f t="shared" si="54"/>
        <v>0.55305895454067044</v>
      </c>
    </row>
    <row r="430" spans="2:14" x14ac:dyDescent="0.25">
      <c r="B430" s="12">
        <v>44917</v>
      </c>
      <c r="C430" s="18">
        <v>16830.341797000001</v>
      </c>
      <c r="D430" s="18">
        <v>34.590000000000003</v>
      </c>
      <c r="E430" s="125">
        <f t="shared" si="58"/>
        <v>7.6150523136742088E-4</v>
      </c>
      <c r="F430" s="125">
        <f t="shared" si="55"/>
        <v>-1.5931777187381035E-2</v>
      </c>
      <c r="G430" s="127">
        <f t="shared" si="56"/>
        <v>26.039799900027628</v>
      </c>
      <c r="H430" s="127">
        <f t="shared" si="57"/>
        <v>10.536736963984206</v>
      </c>
      <c r="I430" s="126">
        <f t="shared" si="59"/>
        <v>0.89777043134022072</v>
      </c>
      <c r="J430" s="126">
        <f t="shared" si="53"/>
        <v>1.0227218290196716</v>
      </c>
      <c r="K430" s="126">
        <f t="shared" si="52"/>
        <v>1.0459256959255707</v>
      </c>
      <c r="L430" s="126">
        <f t="shared" si="61"/>
        <v>1.0276952904727921</v>
      </c>
      <c r="M430" s="126">
        <f t="shared" si="60"/>
        <v>0.40448213126784061</v>
      </c>
      <c r="N430" s="126">
        <f t="shared" si="54"/>
        <v>0.55405842474976141</v>
      </c>
    </row>
    <row r="431" spans="2:14" x14ac:dyDescent="0.25">
      <c r="B431" s="12">
        <v>44918</v>
      </c>
      <c r="C431" s="18">
        <v>16796.953125</v>
      </c>
      <c r="D431" s="18">
        <v>35.490001999999997</v>
      </c>
      <c r="E431" s="125">
        <f t="shared" si="58"/>
        <v>-1.983838023179807E-3</v>
      </c>
      <c r="F431" s="125">
        <f t="shared" si="55"/>
        <v>2.6019138479329129E-2</v>
      </c>
      <c r="G431" s="127">
        <f t="shared" si="56"/>
        <v>25.988141154869961</v>
      </c>
      <c r="H431" s="127">
        <f t="shared" si="57"/>
        <v>10.810893782170377</v>
      </c>
      <c r="I431" s="126">
        <f t="shared" si="59"/>
        <v>0.76300734352015109</v>
      </c>
      <c r="J431" s="126">
        <f t="shared" si="53"/>
        <v>1.0068488788562313</v>
      </c>
      <c r="K431" s="126">
        <f t="shared" si="52"/>
        <v>1.0199261650494509</v>
      </c>
      <c r="L431" s="126">
        <f t="shared" si="61"/>
        <v>1.0285956776176244</v>
      </c>
      <c r="M431" s="126">
        <f t="shared" si="60"/>
        <v>0.34125507954875262</v>
      </c>
      <c r="N431" s="126">
        <f t="shared" si="54"/>
        <v>0.54966516348375838</v>
      </c>
    </row>
    <row r="432" spans="2:14" x14ac:dyDescent="0.25">
      <c r="B432" s="12">
        <v>44922</v>
      </c>
      <c r="C432" s="18">
        <v>16717.173827999999</v>
      </c>
      <c r="D432" s="18">
        <v>32.650002000000001</v>
      </c>
      <c r="E432" s="125">
        <f t="shared" si="58"/>
        <v>-4.7496290789346141E-3</v>
      </c>
      <c r="F432" s="125">
        <f t="shared" si="55"/>
        <v>-8.0022537051420706E-2</v>
      </c>
      <c r="G432" s="127">
        <f t="shared" si="56"/>
        <v>25.864707123933332</v>
      </c>
      <c r="H432" s="127">
        <f t="shared" si="57"/>
        <v>9.9457786339276737</v>
      </c>
      <c r="I432" s="126">
        <f t="shared" si="59"/>
        <v>0.79791915426497617</v>
      </c>
      <c r="J432" s="126">
        <f t="shared" si="53"/>
        <v>1.021286450677116</v>
      </c>
      <c r="K432" s="126">
        <f t="shared" si="52"/>
        <v>1.0322749104310147</v>
      </c>
      <c r="L432" s="126">
        <f t="shared" si="61"/>
        <v>1.0267697468413168</v>
      </c>
      <c r="M432" s="126">
        <f t="shared" si="60"/>
        <v>0.33877475590996226</v>
      </c>
      <c r="N432" s="126">
        <f t="shared" si="54"/>
        <v>0.55716160702140582</v>
      </c>
    </row>
    <row r="433" spans="2:14" x14ac:dyDescent="0.25">
      <c r="B433" s="12">
        <v>44923</v>
      </c>
      <c r="C433" s="18">
        <v>16552.572265999999</v>
      </c>
      <c r="D433" s="18">
        <v>32.529998999999997</v>
      </c>
      <c r="E433" s="125">
        <f t="shared" si="58"/>
        <v>-9.846255335594134E-3</v>
      </c>
      <c r="F433" s="125">
        <f t="shared" si="55"/>
        <v>-3.6754362220254855E-3</v>
      </c>
      <c r="G433" s="127">
        <f t="shared" si="56"/>
        <v>25.610036613410724</v>
      </c>
      <c r="H433" s="127">
        <f t="shared" si="57"/>
        <v>9.9092235588802886</v>
      </c>
      <c r="I433" s="126">
        <f t="shared" si="59"/>
        <v>0.74347102848026181</v>
      </c>
      <c r="J433" s="126">
        <f t="shared" si="53"/>
        <v>1.0240492050322716</v>
      </c>
      <c r="K433" s="126">
        <f t="shared" si="52"/>
        <v>1.0108470831339569</v>
      </c>
      <c r="L433" s="126">
        <f t="shared" si="61"/>
        <v>1.0295792365644076</v>
      </c>
      <c r="M433" s="126">
        <f t="shared" si="60"/>
        <v>0.31290527933665901</v>
      </c>
      <c r="N433" s="126">
        <f t="shared" si="54"/>
        <v>0.56196123248493768</v>
      </c>
    </row>
    <row r="434" spans="2:14" x14ac:dyDescent="0.25">
      <c r="B434" s="12">
        <v>44924</v>
      </c>
      <c r="C434" s="18">
        <v>16642.341797000001</v>
      </c>
      <c r="D434" s="18">
        <v>34.779998999999997</v>
      </c>
      <c r="E434" s="125">
        <f t="shared" si="58"/>
        <v>5.4232979356563238E-3</v>
      </c>
      <c r="F434" s="125">
        <f t="shared" si="55"/>
        <v>6.916692496670529E-2</v>
      </c>
      <c r="G434" s="127">
        <f t="shared" si="56"/>
        <v>25.748927472108317</v>
      </c>
      <c r="H434" s="127">
        <f t="shared" si="57"/>
        <v>10.594614081255671</v>
      </c>
      <c r="I434" s="126">
        <f t="shared" si="59"/>
        <v>0.76300879028654212</v>
      </c>
      <c r="J434" s="126">
        <f t="shared" si="53"/>
        <v>1.0285557415272339</v>
      </c>
      <c r="K434" s="126">
        <f t="shared" si="52"/>
        <v>1.0120794878207393</v>
      </c>
      <c r="L434" s="126">
        <f t="shared" si="61"/>
        <v>1.0314727371806782</v>
      </c>
      <c r="M434" s="126">
        <f t="shared" si="60"/>
        <v>0.29900796973832827</v>
      </c>
      <c r="N434" s="126">
        <f t="shared" si="54"/>
        <v>0.5576339968614954</v>
      </c>
    </row>
    <row r="435" spans="2:14" x14ac:dyDescent="0.25">
      <c r="B435" s="12">
        <v>44925</v>
      </c>
      <c r="C435" s="18">
        <v>16602.585938</v>
      </c>
      <c r="D435" s="18">
        <v>35.389999000000003</v>
      </c>
      <c r="E435" s="125">
        <f t="shared" si="58"/>
        <v>-2.388838030424778E-3</v>
      </c>
      <c r="F435" s="125">
        <f t="shared" si="55"/>
        <v>1.7538815915434824E-2</v>
      </c>
      <c r="G435" s="127">
        <f t="shared" si="56"/>
        <v>25.687417454920297</v>
      </c>
      <c r="H435" s="127">
        <f t="shared" si="57"/>
        <v>10.780431067321887</v>
      </c>
      <c r="I435" s="126">
        <f t="shared" si="59"/>
        <v>0.46111677796396244</v>
      </c>
      <c r="J435" s="126">
        <f t="shared" si="53"/>
        <v>0.96906165886547846</v>
      </c>
      <c r="K435" s="126">
        <f t="shared" si="52"/>
        <v>0.99851746323395796</v>
      </c>
      <c r="L435" s="126">
        <f t="shared" si="61"/>
        <v>1.0315953890057588</v>
      </c>
      <c r="M435" s="126">
        <f t="shared" si="60"/>
        <v>0.16273544650944061</v>
      </c>
      <c r="N435" s="126">
        <f t="shared" si="54"/>
        <v>0.54228435848753864</v>
      </c>
    </row>
    <row r="436" spans="2:14" x14ac:dyDescent="0.25">
      <c r="B436" s="12">
        <v>44929</v>
      </c>
      <c r="C436" s="18">
        <v>16679.857422000001</v>
      </c>
      <c r="D436" s="18">
        <v>33.599997999999999</v>
      </c>
      <c r="E436" s="125">
        <f t="shared" si="58"/>
        <v>4.6541836487736798E-3</v>
      </c>
      <c r="F436" s="125">
        <f t="shared" si="55"/>
        <v>-5.0579289363642088E-2</v>
      </c>
      <c r="G436" s="127">
        <f t="shared" si="56"/>
        <v>25.806971413218211</v>
      </c>
      <c r="H436" s="127">
        <f t="shared" si="57"/>
        <v>10.235164524903016</v>
      </c>
      <c r="I436" s="126">
        <f t="shared" si="59"/>
        <v>0.43175959873368108</v>
      </c>
      <c r="J436" s="126">
        <f t="shared" si="53"/>
        <v>0.9633723176700324</v>
      </c>
      <c r="K436" s="126">
        <f t="shared" si="52"/>
        <v>1.0053666296315362</v>
      </c>
      <c r="L436" s="126">
        <f t="shared" si="61"/>
        <v>1.0300215156797499</v>
      </c>
      <c r="M436" s="126">
        <f t="shared" si="60"/>
        <v>0.14884883856946163</v>
      </c>
      <c r="N436" s="126">
        <f t="shared" si="54"/>
        <v>0.53723410989966147</v>
      </c>
    </row>
    <row r="437" spans="2:14" x14ac:dyDescent="0.25">
      <c r="B437" s="12">
        <v>44930</v>
      </c>
      <c r="C437" s="18">
        <v>16863.238281000002</v>
      </c>
      <c r="D437" s="18">
        <v>37.700001</v>
      </c>
      <c r="E437" s="125">
        <f t="shared" si="58"/>
        <v>1.0994150271220526E-2</v>
      </c>
      <c r="F437" s="125">
        <f t="shared" si="55"/>
        <v>0.12202390607285163</v>
      </c>
      <c r="G437" s="127">
        <f t="shared" si="56"/>
        <v>26.090697134980225</v>
      </c>
      <c r="H437" s="127">
        <f t="shared" si="57"/>
        <v>11.484099279529964</v>
      </c>
      <c r="I437" s="126">
        <f t="shared" si="59"/>
        <v>0.61226041499369521</v>
      </c>
      <c r="J437" s="126">
        <f t="shared" si="53"/>
        <v>0.99161821009699735</v>
      </c>
      <c r="K437" s="126">
        <f t="shared" si="52"/>
        <v>1.0373877299143901</v>
      </c>
      <c r="L437" s="126">
        <f t="shared" si="61"/>
        <v>1.0341990516093129</v>
      </c>
      <c r="M437" s="126">
        <f t="shared" si="60"/>
        <v>0.18689771237484898</v>
      </c>
      <c r="N437" s="126">
        <f t="shared" si="54"/>
        <v>0.53228237553364066</v>
      </c>
    </row>
    <row r="438" spans="2:14" x14ac:dyDescent="0.25">
      <c r="B438" s="12">
        <v>44931</v>
      </c>
      <c r="C438" s="18">
        <v>16836.736327999999</v>
      </c>
      <c r="D438" s="18">
        <v>33.529998999999997</v>
      </c>
      <c r="E438" s="125">
        <f t="shared" si="58"/>
        <v>-1.5715814814680762E-3</v>
      </c>
      <c r="F438" s="125">
        <f t="shared" si="55"/>
        <v>-0.11061012969203909</v>
      </c>
      <c r="G438" s="127">
        <f t="shared" si="56"/>
        <v>26.049693478524297</v>
      </c>
      <c r="H438" s="127">
        <f t="shared" si="57"/>
        <v>10.213841568824902</v>
      </c>
      <c r="I438" s="126">
        <f t="shared" si="59"/>
        <v>0.61114034780016091</v>
      </c>
      <c r="J438" s="126">
        <f t="shared" si="53"/>
        <v>0.9720212510463242</v>
      </c>
      <c r="K438" s="126">
        <f t="shared" si="52"/>
        <v>1.0395045012959605</v>
      </c>
      <c r="L438" s="126">
        <f t="shared" si="61"/>
        <v>1.0360435580265062</v>
      </c>
      <c r="M438" s="126">
        <f t="shared" si="60"/>
        <v>0.17308829419326743</v>
      </c>
      <c r="N438" s="126">
        <f t="shared" si="54"/>
        <v>0.51676243939372646</v>
      </c>
    </row>
    <row r="439" spans="2:14" x14ac:dyDescent="0.25">
      <c r="B439" s="12">
        <v>44932</v>
      </c>
      <c r="C439" s="18">
        <v>16951.96875</v>
      </c>
      <c r="D439" s="18">
        <v>33.259998000000003</v>
      </c>
      <c r="E439" s="125">
        <f t="shared" si="58"/>
        <v>6.8441068242166558E-3</v>
      </c>
      <c r="F439" s="125">
        <f t="shared" si="55"/>
        <v>-8.0525203713842641E-3</v>
      </c>
      <c r="G439" s="127">
        <f t="shared" si="56"/>
        <v>26.227980363429417</v>
      </c>
      <c r="H439" s="127">
        <f t="shared" si="57"/>
        <v>10.131594401521848</v>
      </c>
      <c r="I439" s="126">
        <f t="shared" si="59"/>
        <v>0.69897332482328822</v>
      </c>
      <c r="J439" s="126">
        <f t="shared" si="53"/>
        <v>0.97961125448337638</v>
      </c>
      <c r="K439" s="126">
        <f t="shared" si="52"/>
        <v>1.039274564102197</v>
      </c>
      <c r="L439" s="126">
        <f t="shared" si="61"/>
        <v>1.0294545790756282</v>
      </c>
      <c r="M439" s="126">
        <f t="shared" si="60"/>
        <v>0.20456191039036606</v>
      </c>
      <c r="N439" s="126">
        <f t="shared" si="54"/>
        <v>0.51973501385263032</v>
      </c>
    </row>
    <row r="440" spans="2:14" x14ac:dyDescent="0.25">
      <c r="B440" s="12">
        <v>44935</v>
      </c>
      <c r="C440" s="18">
        <v>17196.554688</v>
      </c>
      <c r="D440" s="18">
        <v>38.270000000000003</v>
      </c>
      <c r="E440" s="125">
        <f t="shared" si="58"/>
        <v>1.4428173010878176E-2</v>
      </c>
      <c r="F440" s="125">
        <f t="shared" si="55"/>
        <v>0.15063145824602864</v>
      </c>
      <c r="G440" s="127">
        <f t="shared" si="56"/>
        <v>26.606402201838893</v>
      </c>
      <c r="H440" s="127">
        <f t="shared" si="57"/>
        <v>11.657731240580384</v>
      </c>
      <c r="I440" s="126">
        <f t="shared" si="59"/>
        <v>1.0383610007561084</v>
      </c>
      <c r="J440" s="126">
        <f t="shared" si="53"/>
        <v>1.0178249123459242</v>
      </c>
      <c r="K440" s="126">
        <f t="shared" si="52"/>
        <v>1.0503904863488349</v>
      </c>
      <c r="L440" s="126">
        <f t="shared" si="61"/>
        <v>1.0355934939863229</v>
      </c>
      <c r="M440" s="126">
        <f t="shared" si="60"/>
        <v>0.25943368299937686</v>
      </c>
      <c r="N440" s="126">
        <f t="shared" si="54"/>
        <v>0.51630899296693611</v>
      </c>
    </row>
    <row r="441" spans="2:14" x14ac:dyDescent="0.25">
      <c r="B441" s="12">
        <v>44936</v>
      </c>
      <c r="C441" s="18">
        <v>17446.292968999998</v>
      </c>
      <c r="D441" s="18">
        <v>43.23</v>
      </c>
      <c r="E441" s="125">
        <f t="shared" si="58"/>
        <v>1.4522576500411999E-2</v>
      </c>
      <c r="F441" s="125">
        <f t="shared" si="55"/>
        <v>0.12960543506663158</v>
      </c>
      <c r="G441" s="127">
        <f t="shared" si="56"/>
        <v>26.99279571321583</v>
      </c>
      <c r="H441" s="127">
        <f t="shared" si="57"/>
        <v>13.168636569905667</v>
      </c>
      <c r="I441" s="126">
        <f t="shared" si="59"/>
        <v>1.276340385555661</v>
      </c>
      <c r="J441" s="126">
        <f t="shared" si="53"/>
        <v>1.0471793436265702</v>
      </c>
      <c r="K441" s="126">
        <f t="shared" ref="K441:K504" si="62">SLOPE($F321:$F441,$E321:$E441)</f>
        <v>1.0391048860489303</v>
      </c>
      <c r="L441" s="126">
        <f t="shared" si="61"/>
        <v>1.0416980739508497</v>
      </c>
      <c r="M441" s="126">
        <f t="shared" si="60"/>
        <v>0.28669884608492713</v>
      </c>
      <c r="N441" s="126">
        <f t="shared" si="54"/>
        <v>0.51331482998323719</v>
      </c>
    </row>
    <row r="442" spans="2:14" x14ac:dyDescent="0.25">
      <c r="B442" s="12">
        <v>44937</v>
      </c>
      <c r="C442" s="18">
        <v>17934.896484000001</v>
      </c>
      <c r="D442" s="18">
        <v>43.790000999999997</v>
      </c>
      <c r="E442" s="125">
        <f t="shared" si="58"/>
        <v>2.8006150983947986E-2</v>
      </c>
      <c r="F442" s="125">
        <f t="shared" si="55"/>
        <v>1.2953990284524597E-2</v>
      </c>
      <c r="G442" s="127">
        <f t="shared" si="56"/>
        <v>27.748760025439019</v>
      </c>
      <c r="H442" s="127">
        <f t="shared" si="57"/>
        <v>13.339222960092661</v>
      </c>
      <c r="I442" s="126">
        <f t="shared" si="59"/>
        <v>1.0936089566122384</v>
      </c>
      <c r="J442" s="126">
        <f t="shared" si="53"/>
        <v>1.0453757154773167</v>
      </c>
      <c r="K442" s="126">
        <f t="shared" si="62"/>
        <v>1.0411675232645852</v>
      </c>
      <c r="L442" s="126">
        <f t="shared" si="61"/>
        <v>1.0404666780656844</v>
      </c>
      <c r="M442" s="126">
        <f t="shared" si="60"/>
        <v>0.26560544557758892</v>
      </c>
      <c r="N442" s="126">
        <f t="shared" si="54"/>
        <v>0.51478633506632765</v>
      </c>
    </row>
    <row r="443" spans="2:14" x14ac:dyDescent="0.25">
      <c r="B443" s="12">
        <v>44938</v>
      </c>
      <c r="C443" s="18">
        <v>18869.587890999999</v>
      </c>
      <c r="D443" s="18">
        <v>47.549999</v>
      </c>
      <c r="E443" s="125">
        <f t="shared" si="58"/>
        <v>5.2115796031153572E-2</v>
      </c>
      <c r="F443" s="125">
        <f t="shared" si="55"/>
        <v>8.5864304958568116E-2</v>
      </c>
      <c r="G443" s="127">
        <f t="shared" si="56"/>
        <v>29.194908743042227</v>
      </c>
      <c r="H443" s="127">
        <f t="shared" si="57"/>
        <v>14.48458606824839</v>
      </c>
      <c r="I443" s="126">
        <f t="shared" si="59"/>
        <v>1.2392101004034046</v>
      </c>
      <c r="J443" s="126">
        <f t="shared" si="53"/>
        <v>1.062496447962473</v>
      </c>
      <c r="K443" s="126">
        <f t="shared" si="62"/>
        <v>1.0537865320195345</v>
      </c>
      <c r="L443" s="126">
        <f t="shared" si="61"/>
        <v>1.0463917106548237</v>
      </c>
      <c r="M443" s="126">
        <f t="shared" si="60"/>
        <v>0.34997761433788194</v>
      </c>
      <c r="N443" s="126">
        <f t="shared" si="54"/>
        <v>0.5317213755485074</v>
      </c>
    </row>
    <row r="444" spans="2:14" x14ac:dyDescent="0.25">
      <c r="B444" s="12">
        <v>44939</v>
      </c>
      <c r="C444" s="18">
        <v>19909.574218999998</v>
      </c>
      <c r="D444" s="18">
        <v>49.98</v>
      </c>
      <c r="E444" s="125">
        <f t="shared" si="58"/>
        <v>5.5114416594971294E-2</v>
      </c>
      <c r="F444" s="125">
        <f t="shared" si="55"/>
        <v>5.1104123051611383E-2</v>
      </c>
      <c r="G444" s="127">
        <f t="shared" si="56"/>
        <v>30.803969105958426</v>
      </c>
      <c r="H444" s="127">
        <f t="shared" si="57"/>
        <v>15.224808137031811</v>
      </c>
      <c r="I444" s="126">
        <f t="shared" si="59"/>
        <v>1.5203503475155964</v>
      </c>
      <c r="J444" s="126">
        <f t="shared" si="53"/>
        <v>1.0408877166035095</v>
      </c>
      <c r="K444" s="126">
        <f t="shared" si="62"/>
        <v>1.047972630742309</v>
      </c>
      <c r="L444" s="126">
        <f t="shared" si="61"/>
        <v>1.0442677676418162</v>
      </c>
      <c r="M444" s="126">
        <f t="shared" si="60"/>
        <v>0.49316698489039301</v>
      </c>
      <c r="N444" s="126">
        <f t="shared" si="54"/>
        <v>0.53616109717725402</v>
      </c>
    </row>
    <row r="445" spans="2:14" x14ac:dyDescent="0.25">
      <c r="B445" s="12">
        <v>44943</v>
      </c>
      <c r="C445" s="18">
        <v>21161.519531000002</v>
      </c>
      <c r="D445" s="18">
        <v>54.139999000000003</v>
      </c>
      <c r="E445" s="125">
        <f t="shared" si="58"/>
        <v>6.2881571360037025E-2</v>
      </c>
      <c r="F445" s="125">
        <f t="shared" si="55"/>
        <v>8.3233273309323952E-2</v>
      </c>
      <c r="G445" s="127">
        <f t="shared" si="56"/>
        <v>32.74097108746713</v>
      </c>
      <c r="H445" s="127">
        <f t="shared" si="57"/>
        <v>16.492018753783398</v>
      </c>
      <c r="I445" s="126">
        <f t="shared" si="59"/>
        <v>1.4594768166906182</v>
      </c>
      <c r="J445" s="126">
        <f t="shared" ref="J445:J508" si="63">SLOPE($F385:$F445,$E385:$E445)</f>
        <v>1.0539724281822964</v>
      </c>
      <c r="K445" s="126">
        <f t="shared" si="62"/>
        <v>1.0600730879049209</v>
      </c>
      <c r="L445" s="126">
        <f t="shared" si="61"/>
        <v>1.0446109496782956</v>
      </c>
      <c r="M445" s="126">
        <f t="shared" si="60"/>
        <v>0.53051153182723032</v>
      </c>
      <c r="N445" s="126">
        <f t="shared" ref="N445:N508" si="64">CORREL(E385:E445,F385:F445)</f>
        <v>0.55081122241891034</v>
      </c>
    </row>
    <row r="446" spans="2:14" x14ac:dyDescent="0.25">
      <c r="B446" s="12">
        <v>44944</v>
      </c>
      <c r="C446" s="18">
        <v>20688.78125</v>
      </c>
      <c r="D446" s="18">
        <v>50.209999000000003</v>
      </c>
      <c r="E446" s="125">
        <f t="shared" si="58"/>
        <v>-2.2339524357288032E-2</v>
      </c>
      <c r="F446" s="125">
        <f t="shared" si="55"/>
        <v>-7.25895839044991E-2</v>
      </c>
      <c r="G446" s="127">
        <f t="shared" si="56"/>
        <v>32.009553366377396</v>
      </c>
      <c r="H446" s="127">
        <f t="shared" si="57"/>
        <v>15.294869974701065</v>
      </c>
      <c r="I446" s="126">
        <f t="shared" si="59"/>
        <v>1.5071845181338706</v>
      </c>
      <c r="J446" s="126">
        <f t="shared" si="63"/>
        <v>1.0637412049465453</v>
      </c>
      <c r="K446" s="126">
        <f t="shared" si="62"/>
        <v>1.0591091244549398</v>
      </c>
      <c r="L446" s="126">
        <f t="shared" si="61"/>
        <v>1.0463978727455356</v>
      </c>
      <c r="M446" s="126">
        <f t="shared" si="60"/>
        <v>0.53623334319187355</v>
      </c>
      <c r="N446" s="126">
        <f t="shared" si="64"/>
        <v>0.55441448050743103</v>
      </c>
    </row>
    <row r="447" spans="2:14" x14ac:dyDescent="0.25">
      <c r="B447" s="12">
        <v>44945</v>
      </c>
      <c r="C447" s="18">
        <v>21086.792968999998</v>
      </c>
      <c r="D447" s="18">
        <v>49.419998</v>
      </c>
      <c r="E447" s="125">
        <f t="shared" si="58"/>
        <v>1.9238045692034023E-2</v>
      </c>
      <c r="F447" s="125">
        <f t="shared" si="55"/>
        <v>-1.5733937776019502E-2</v>
      </c>
      <c r="G447" s="127">
        <f t="shared" si="56"/>
        <v>32.625354616621365</v>
      </c>
      <c r="H447" s="127">
        <f t="shared" si="57"/>
        <v>15.05422144222681</v>
      </c>
      <c r="I447" s="126">
        <f t="shared" si="59"/>
        <v>1.5911201085227145</v>
      </c>
      <c r="J447" s="126">
        <f t="shared" si="63"/>
        <v>1.0576819462661726</v>
      </c>
      <c r="K447" s="126">
        <f t="shared" si="62"/>
        <v>1.0379287090266271</v>
      </c>
      <c r="L447" s="126">
        <f t="shared" si="61"/>
        <v>1.0442711175146839</v>
      </c>
      <c r="M447" s="126">
        <f t="shared" si="60"/>
        <v>0.51105335119237494</v>
      </c>
      <c r="N447" s="126">
        <f t="shared" si="64"/>
        <v>0.55204800974619517</v>
      </c>
    </row>
    <row r="448" spans="2:14" x14ac:dyDescent="0.25">
      <c r="B448" s="12">
        <v>44946</v>
      </c>
      <c r="C448" s="18">
        <v>22676.552734000001</v>
      </c>
      <c r="D448" s="18">
        <v>55.16</v>
      </c>
      <c r="E448" s="125">
        <f t="shared" si="58"/>
        <v>7.539125401084612E-2</v>
      </c>
      <c r="F448" s="125">
        <f t="shared" si="55"/>
        <v>0.11614735395173414</v>
      </c>
      <c r="G448" s="127">
        <f t="shared" si="56"/>
        <v>35.085021013716997</v>
      </c>
      <c r="H448" s="127">
        <f t="shared" si="57"/>
        <v>16.802729428544914</v>
      </c>
      <c r="I448" s="126">
        <f t="shared" si="59"/>
        <v>1.5447514993671463</v>
      </c>
      <c r="J448" s="126">
        <f t="shared" si="63"/>
        <v>1.0927971882155381</v>
      </c>
      <c r="K448" s="126">
        <f t="shared" si="62"/>
        <v>1.0538291727616238</v>
      </c>
      <c r="L448" s="126">
        <f t="shared" si="61"/>
        <v>1.0523398428111974</v>
      </c>
      <c r="M448" s="126">
        <f t="shared" si="60"/>
        <v>0.55115019210564953</v>
      </c>
      <c r="N448" s="126">
        <f t="shared" si="64"/>
        <v>0.57780510900692972</v>
      </c>
    </row>
    <row r="449" spans="2:14" x14ac:dyDescent="0.25">
      <c r="B449" s="12">
        <v>44949</v>
      </c>
      <c r="C449" s="18">
        <v>22934.431640999999</v>
      </c>
      <c r="D449" s="18">
        <v>55.959999000000003</v>
      </c>
      <c r="E449" s="125">
        <f t="shared" si="58"/>
        <v>1.1372050682701307E-2</v>
      </c>
      <c r="F449" s="125">
        <f t="shared" si="55"/>
        <v>1.4503245105148777E-2</v>
      </c>
      <c r="G449" s="127">
        <f t="shared" si="56"/>
        <v>35.484009650888623</v>
      </c>
      <c r="H449" s="127">
        <f t="shared" si="57"/>
        <v>17.046423531882599</v>
      </c>
      <c r="I449" s="126">
        <f t="shared" si="59"/>
        <v>1.5954524546092381</v>
      </c>
      <c r="J449" s="126">
        <f t="shared" si="63"/>
        <v>1.0938063187881488</v>
      </c>
      <c r="K449" s="126">
        <f t="shared" si="62"/>
        <v>1.0541307322918263</v>
      </c>
      <c r="L449" s="126">
        <f t="shared" si="61"/>
        <v>1.0677106935913396</v>
      </c>
      <c r="M449" s="126">
        <f t="shared" si="60"/>
        <v>0.56815843288255774</v>
      </c>
      <c r="N449" s="126">
        <f t="shared" si="64"/>
        <v>0.57822369208781554</v>
      </c>
    </row>
    <row r="450" spans="2:14" x14ac:dyDescent="0.25">
      <c r="B450" s="12">
        <v>44950</v>
      </c>
      <c r="C450" s="18">
        <v>22636.46875</v>
      </c>
      <c r="D450" s="18">
        <v>53.560001</v>
      </c>
      <c r="E450" s="125">
        <f t="shared" si="58"/>
        <v>-1.2991945720046916E-2</v>
      </c>
      <c r="F450" s="125">
        <f t="shared" si="55"/>
        <v>-4.2887742010145558E-2</v>
      </c>
      <c r="G450" s="127">
        <f t="shared" si="56"/>
        <v>35.023003323574656</v>
      </c>
      <c r="H450" s="127">
        <f t="shared" si="57"/>
        <v>16.315340917251543</v>
      </c>
      <c r="I450" s="126">
        <f t="shared" si="59"/>
        <v>1.6604980488754475</v>
      </c>
      <c r="J450" s="126">
        <f t="shared" si="63"/>
        <v>1.0564535298118423</v>
      </c>
      <c r="K450" s="126">
        <f t="shared" si="62"/>
        <v>1.0596658392195379</v>
      </c>
      <c r="L450" s="126">
        <f t="shared" si="61"/>
        <v>1.0687042598769809</v>
      </c>
      <c r="M450" s="126">
        <f t="shared" si="60"/>
        <v>0.58805935217171434</v>
      </c>
      <c r="N450" s="126">
        <f t="shared" si="64"/>
        <v>0.57088806348997057</v>
      </c>
    </row>
    <row r="451" spans="2:14" x14ac:dyDescent="0.25">
      <c r="B451" s="12">
        <v>44951</v>
      </c>
      <c r="C451" s="18">
        <v>23117.859375</v>
      </c>
      <c r="D451" s="18">
        <v>52.759998000000003</v>
      </c>
      <c r="E451" s="125">
        <f t="shared" si="58"/>
        <v>2.1266153759075257E-2</v>
      </c>
      <c r="F451" s="125">
        <f t="shared" si="55"/>
        <v>-1.4936575523962325E-2</v>
      </c>
      <c r="G451" s="127">
        <f t="shared" si="56"/>
        <v>35.767807897358395</v>
      </c>
      <c r="H451" s="127">
        <f t="shared" si="57"/>
        <v>16.071645595441822</v>
      </c>
      <c r="I451" s="126">
        <f t="shared" si="59"/>
        <v>1.6224545581299425</v>
      </c>
      <c r="J451" s="126">
        <f t="shared" si="63"/>
        <v>1.0671442337348505</v>
      </c>
      <c r="K451" s="126">
        <f t="shared" si="62"/>
        <v>1.0635408545883944</v>
      </c>
      <c r="L451" s="126">
        <f t="shared" si="61"/>
        <v>1.0663012093052413</v>
      </c>
      <c r="M451" s="126">
        <f t="shared" si="60"/>
        <v>0.57129062360907035</v>
      </c>
      <c r="N451" s="126">
        <f t="shared" si="64"/>
        <v>0.57447069523332783</v>
      </c>
    </row>
    <row r="452" spans="2:14" x14ac:dyDescent="0.25">
      <c r="B452" s="12">
        <v>44952</v>
      </c>
      <c r="C452" s="18">
        <v>23032.777343999998</v>
      </c>
      <c r="D452" s="18">
        <v>53.02</v>
      </c>
      <c r="E452" s="125">
        <f t="shared" si="58"/>
        <v>-3.6803593974626958E-3</v>
      </c>
      <c r="F452" s="125">
        <f t="shared" ref="F452:F515" si="65">D452/D451-1</f>
        <v>4.9280138335108248E-3</v>
      </c>
      <c r="G452" s="127">
        <f t="shared" ref="G452:G515" si="66">G451+(G451*E452)</f>
        <v>35.636169509436712</v>
      </c>
      <c r="H452" s="127">
        <f t="shared" ref="H452:H515" si="67">H451+(H451*F452)</f>
        <v>16.150846887263445</v>
      </c>
      <c r="I452" s="126">
        <f t="shared" si="59"/>
        <v>1.6443954766791395</v>
      </c>
      <c r="J452" s="126">
        <f t="shared" si="63"/>
        <v>1.0701508207212391</v>
      </c>
      <c r="K452" s="126">
        <f t="shared" si="62"/>
        <v>1.0730237372280378</v>
      </c>
      <c r="L452" s="126">
        <f t="shared" si="61"/>
        <v>1.065830791816555</v>
      </c>
      <c r="M452" s="126">
        <f t="shared" si="60"/>
        <v>0.57957871019524643</v>
      </c>
      <c r="N452" s="126">
        <f t="shared" si="64"/>
        <v>0.57393825993187753</v>
      </c>
    </row>
    <row r="453" spans="2:14" x14ac:dyDescent="0.25">
      <c r="B453" s="12">
        <v>44953</v>
      </c>
      <c r="C453" s="18">
        <v>23078.728515999999</v>
      </c>
      <c r="D453" s="18">
        <v>61.369999</v>
      </c>
      <c r="E453" s="125">
        <f t="shared" si="58"/>
        <v>1.9950339168268716E-3</v>
      </c>
      <c r="F453" s="125">
        <f t="shared" si="65"/>
        <v>0.15748772161448499</v>
      </c>
      <c r="G453" s="127">
        <f t="shared" si="66"/>
        <v>35.707264876273832</v>
      </c>
      <c r="H453" s="127">
        <f t="shared" si="67"/>
        <v>18.694406965682962</v>
      </c>
      <c r="I453" s="126">
        <f t="shared" si="59"/>
        <v>1.3753898662524862</v>
      </c>
      <c r="J453" s="126">
        <f t="shared" si="63"/>
        <v>1.071686153650834</v>
      </c>
      <c r="K453" s="126">
        <f t="shared" si="62"/>
        <v>1.0829190627383158</v>
      </c>
      <c r="L453" s="126">
        <f t="shared" si="61"/>
        <v>1.0663467514439511</v>
      </c>
      <c r="M453" s="126">
        <f t="shared" si="60"/>
        <v>0.4693038154623817</v>
      </c>
      <c r="N453" s="126">
        <f t="shared" si="64"/>
        <v>0.54911558085603662</v>
      </c>
    </row>
    <row r="454" spans="2:14" x14ac:dyDescent="0.25">
      <c r="B454" s="12">
        <v>44956</v>
      </c>
      <c r="C454" s="18">
        <v>22840.138672000001</v>
      </c>
      <c r="D454" s="18">
        <v>56.16</v>
      </c>
      <c r="E454" s="125">
        <f t="shared" ref="E454:E517" si="68">C454/C453-1</f>
        <v>-1.0338084432796601E-2</v>
      </c>
      <c r="F454" s="125">
        <f t="shared" si="65"/>
        <v>-8.4894884876892451E-2</v>
      </c>
      <c r="G454" s="127">
        <f t="shared" si="66"/>
        <v>35.338120157118681</v>
      </c>
      <c r="H454" s="127">
        <f t="shared" si="67"/>
        <v>17.10734743848953</v>
      </c>
      <c r="I454" s="126">
        <f t="shared" si="59"/>
        <v>1.5328874097195166</v>
      </c>
      <c r="J454" s="126">
        <f t="shared" si="63"/>
        <v>1.0765317595702113</v>
      </c>
      <c r="K454" s="126">
        <f t="shared" si="62"/>
        <v>1.0850139809142583</v>
      </c>
      <c r="L454" s="126">
        <f t="shared" si="61"/>
        <v>1.0666215300298314</v>
      </c>
      <c r="M454" s="126">
        <f t="shared" si="60"/>
        <v>0.49756313975660027</v>
      </c>
      <c r="N454" s="126">
        <f t="shared" si="64"/>
        <v>0.55135511871279919</v>
      </c>
    </row>
    <row r="455" spans="2:14" x14ac:dyDescent="0.25">
      <c r="B455" s="12">
        <v>44957</v>
      </c>
      <c r="C455" s="18">
        <v>23139.283202999999</v>
      </c>
      <c r="D455" s="18">
        <v>58.48</v>
      </c>
      <c r="E455" s="125">
        <f t="shared" si="68"/>
        <v>1.3097316758707844E-2</v>
      </c>
      <c r="F455" s="125">
        <f t="shared" si="65"/>
        <v>4.1310541310541238E-2</v>
      </c>
      <c r="G455" s="127">
        <f t="shared" si="66"/>
        <v>35.800954710473739</v>
      </c>
      <c r="H455" s="127">
        <f t="shared" si="67"/>
        <v>17.814061221561033</v>
      </c>
      <c r="I455" s="126">
        <f t="shared" si="59"/>
        <v>1.5742210918220985</v>
      </c>
      <c r="J455" s="126">
        <f t="shared" si="63"/>
        <v>1.0788960740541405</v>
      </c>
      <c r="K455" s="126">
        <f t="shared" si="62"/>
        <v>1.0826364961697668</v>
      </c>
      <c r="L455" s="126">
        <f t="shared" si="61"/>
        <v>1.0677103618703445</v>
      </c>
      <c r="M455" s="126">
        <f t="shared" si="60"/>
        <v>0.51201881409531391</v>
      </c>
      <c r="N455" s="126">
        <f t="shared" si="64"/>
        <v>0.55326219167652646</v>
      </c>
    </row>
    <row r="456" spans="2:14" x14ac:dyDescent="0.25">
      <c r="B456" s="12">
        <v>44958</v>
      </c>
      <c r="C456" s="18">
        <v>23723.769531000002</v>
      </c>
      <c r="D456" s="18">
        <v>65.699996999999996</v>
      </c>
      <c r="E456" s="125">
        <f t="shared" si="68"/>
        <v>2.5259482883386086E-2</v>
      </c>
      <c r="F456" s="125">
        <f t="shared" si="65"/>
        <v>0.12346096101231185</v>
      </c>
      <c r="G456" s="127">
        <f t="shared" si="66"/>
        <v>36.70526831319183</v>
      </c>
      <c r="H456" s="127">
        <f t="shared" si="67"/>
        <v>20.013402339507117</v>
      </c>
      <c r="I456" s="126">
        <f t="shared" si="59"/>
        <v>1.6518632208386845</v>
      </c>
      <c r="J456" s="126">
        <f t="shared" si="63"/>
        <v>1.1010275992538603</v>
      </c>
      <c r="K456" s="126">
        <f t="shared" si="62"/>
        <v>1.0853885677890807</v>
      </c>
      <c r="L456" s="126">
        <f t="shared" si="61"/>
        <v>1.0719504864652709</v>
      </c>
      <c r="M456" s="126">
        <f t="shared" si="60"/>
        <v>0.51412343572225594</v>
      </c>
      <c r="N456" s="126">
        <f t="shared" si="64"/>
        <v>0.55331759716823503</v>
      </c>
    </row>
    <row r="457" spans="2:14" x14ac:dyDescent="0.25">
      <c r="B457" s="12">
        <v>44959</v>
      </c>
      <c r="C457" s="18">
        <v>23471.871093999998</v>
      </c>
      <c r="D457" s="18">
        <v>81.459998999999996</v>
      </c>
      <c r="E457" s="125">
        <f t="shared" si="68"/>
        <v>-1.0617976905855753E-2</v>
      </c>
      <c r="F457" s="125">
        <f t="shared" si="65"/>
        <v>0.23987827579352849</v>
      </c>
      <c r="G457" s="127">
        <f t="shared" si="66"/>
        <v>36.315532621919118</v>
      </c>
      <c r="H457" s="127">
        <f t="shared" si="67"/>
        <v>24.814182785470251</v>
      </c>
      <c r="I457" s="126">
        <f t="shared" si="59"/>
        <v>1.0861234845827286</v>
      </c>
      <c r="J457" s="126">
        <f t="shared" si="63"/>
        <v>1.0562826421996587</v>
      </c>
      <c r="K457" s="126">
        <f t="shared" si="62"/>
        <v>1.0549984654272015</v>
      </c>
      <c r="L457" s="126">
        <f t="shared" si="61"/>
        <v>1.0664302143375801</v>
      </c>
      <c r="M457" s="126">
        <f t="shared" si="60"/>
        <v>0.3109447969079841</v>
      </c>
      <c r="N457" s="126">
        <f t="shared" si="64"/>
        <v>0.49526464014806992</v>
      </c>
    </row>
    <row r="458" spans="2:14" x14ac:dyDescent="0.25">
      <c r="B458" s="12">
        <v>44960</v>
      </c>
      <c r="C458" s="18">
        <v>23449.322265999999</v>
      </c>
      <c r="D458" s="18">
        <v>74.629997000000003</v>
      </c>
      <c r="E458" s="125">
        <f t="shared" si="68"/>
        <v>-9.6067449883718847E-4</v>
      </c>
      <c r="F458" s="125">
        <f t="shared" si="65"/>
        <v>-8.3844857400501516E-2</v>
      </c>
      <c r="G458" s="127">
        <f t="shared" si="66"/>
        <v>36.28064521581755</v>
      </c>
      <c r="H458" s="127">
        <f t="shared" si="67"/>
        <v>22.73364116831252</v>
      </c>
      <c r="I458" s="126">
        <f t="shared" si="59"/>
        <v>1.2542183425173488</v>
      </c>
      <c r="J458" s="126">
        <f t="shared" si="63"/>
        <v>1.0604688403988829</v>
      </c>
      <c r="K458" s="126">
        <f t="shared" si="62"/>
        <v>1.0558620568896626</v>
      </c>
      <c r="L458" s="126">
        <f t="shared" si="61"/>
        <v>1.0673815338887103</v>
      </c>
      <c r="M458" s="126">
        <f t="shared" si="60"/>
        <v>0.3527784121691801</v>
      </c>
      <c r="N458" s="126">
        <f t="shared" si="64"/>
        <v>0.48690411576104164</v>
      </c>
    </row>
    <row r="459" spans="2:14" x14ac:dyDescent="0.25">
      <c r="B459" s="12">
        <v>44963</v>
      </c>
      <c r="C459" s="18">
        <v>22760.109375</v>
      </c>
      <c r="D459" s="18">
        <v>74.589995999999999</v>
      </c>
      <c r="E459" s="125">
        <f t="shared" si="68"/>
        <v>-2.9391591073798851E-2</v>
      </c>
      <c r="F459" s="125">
        <f t="shared" si="65"/>
        <v>-5.3599090992861864E-4</v>
      </c>
      <c r="G459" s="127">
        <f t="shared" si="66"/>
        <v>35.214299327740662</v>
      </c>
      <c r="H459" s="127">
        <f t="shared" si="67"/>
        <v>22.721456143296724</v>
      </c>
      <c r="I459" s="126">
        <f t="shared" si="59"/>
        <v>1.0665651826209255</v>
      </c>
      <c r="J459" s="126">
        <f t="shared" si="63"/>
        <v>1.0464948310972968</v>
      </c>
      <c r="K459" s="126">
        <f t="shared" si="62"/>
        <v>1.0414661650911154</v>
      </c>
      <c r="L459" s="126">
        <f t="shared" si="61"/>
        <v>1.0650769551454518</v>
      </c>
      <c r="M459" s="126">
        <f t="shared" si="60"/>
        <v>0.33909138203762945</v>
      </c>
      <c r="N459" s="126">
        <f t="shared" si="64"/>
        <v>0.48212140572791695</v>
      </c>
    </row>
    <row r="460" spans="2:14" x14ac:dyDescent="0.25">
      <c r="B460" s="12">
        <v>44964</v>
      </c>
      <c r="C460" s="18">
        <v>23264.291015999999</v>
      </c>
      <c r="D460" s="18">
        <v>71.419998000000007</v>
      </c>
      <c r="E460" s="125">
        <f t="shared" si="68"/>
        <v>2.2151986736663076E-2</v>
      </c>
      <c r="F460" s="125">
        <f t="shared" si="65"/>
        <v>-4.2498969969109401E-2</v>
      </c>
      <c r="G460" s="127">
        <f t="shared" si="66"/>
        <v>35.994366019389659</v>
      </c>
      <c r="H460" s="127">
        <f t="shared" si="67"/>
        <v>21.755817661008319</v>
      </c>
      <c r="I460" s="126">
        <f t="shared" si="59"/>
        <v>1.0037996386035819</v>
      </c>
      <c r="J460" s="126">
        <f t="shared" si="63"/>
        <v>1.0149044570779662</v>
      </c>
      <c r="K460" s="126">
        <f t="shared" si="62"/>
        <v>1.0329464004664846</v>
      </c>
      <c r="L460" s="126">
        <f t="shared" si="61"/>
        <v>1.0586890600975467</v>
      </c>
      <c r="M460" s="126">
        <f t="shared" si="60"/>
        <v>0.31426362742326841</v>
      </c>
      <c r="N460" s="126">
        <f t="shared" si="64"/>
        <v>0.44160685331840693</v>
      </c>
    </row>
    <row r="461" spans="2:14" x14ac:dyDescent="0.25">
      <c r="B461" s="12">
        <v>44965</v>
      </c>
      <c r="C461" s="18">
        <v>22939.398438</v>
      </c>
      <c r="D461" s="18">
        <v>69.440002000000007</v>
      </c>
      <c r="E461" s="125">
        <f t="shared" si="68"/>
        <v>-1.3965290314523426E-2</v>
      </c>
      <c r="F461" s="125">
        <f t="shared" si="65"/>
        <v>-2.7723271568839913E-2</v>
      </c>
      <c r="G461" s="127">
        <f t="shared" si="66"/>
        <v>35.491694248241664</v>
      </c>
      <c r="H461" s="127">
        <f t="shared" si="67"/>
        <v>21.152675219790023</v>
      </c>
      <c r="I461" s="126">
        <f t="shared" si="59"/>
        <v>1.0688419355676919</v>
      </c>
      <c r="J461" s="126">
        <f t="shared" si="63"/>
        <v>1.1784642033121513</v>
      </c>
      <c r="K461" s="126">
        <f t="shared" si="62"/>
        <v>1.0338398818127503</v>
      </c>
      <c r="L461" s="126">
        <f t="shared" si="61"/>
        <v>1.0594268349934639</v>
      </c>
      <c r="M461" s="126">
        <f t="shared" si="60"/>
        <v>0.35357939507340846</v>
      </c>
      <c r="N461" s="126">
        <f t="shared" si="64"/>
        <v>0.42603926153602606</v>
      </c>
    </row>
    <row r="462" spans="2:14" x14ac:dyDescent="0.25">
      <c r="B462" s="12">
        <v>44966</v>
      </c>
      <c r="C462" s="18">
        <v>21819.039063</v>
      </c>
      <c r="D462" s="18">
        <v>59.630001</v>
      </c>
      <c r="E462" s="125">
        <f t="shared" si="68"/>
        <v>-4.8839963176370071E-2</v>
      </c>
      <c r="F462" s="125">
        <f t="shared" si="65"/>
        <v>-0.14127305180665184</v>
      </c>
      <c r="G462" s="127">
        <f t="shared" si="66"/>
        <v>33.758281208090558</v>
      </c>
      <c r="H462" s="127">
        <f t="shared" si="67"/>
        <v>18.164372237615346</v>
      </c>
      <c r="I462" s="126">
        <f t="shared" si="59"/>
        <v>1.3685027628681781</v>
      </c>
      <c r="J462" s="126">
        <f t="shared" si="63"/>
        <v>1.3596417697456855</v>
      </c>
      <c r="K462" s="126">
        <f t="shared" si="62"/>
        <v>1.0610887788728138</v>
      </c>
      <c r="L462" s="126">
        <f t="shared" si="61"/>
        <v>1.0699821171542694</v>
      </c>
      <c r="M462" s="126">
        <f t="shared" si="60"/>
        <v>0.47586510950131716</v>
      </c>
      <c r="N462" s="126">
        <f t="shared" si="64"/>
        <v>0.440137850388366</v>
      </c>
    </row>
    <row r="463" spans="2:14" x14ac:dyDescent="0.25">
      <c r="B463" s="12">
        <v>44967</v>
      </c>
      <c r="C463" s="18">
        <v>21651.183593999998</v>
      </c>
      <c r="D463" s="18">
        <v>57.09</v>
      </c>
      <c r="E463" s="125">
        <f t="shared" si="68"/>
        <v>-7.6930733986652067E-3</v>
      </c>
      <c r="F463" s="125">
        <f t="shared" si="65"/>
        <v>-4.2596024776185959E-2</v>
      </c>
      <c r="G463" s="127">
        <f t="shared" si="66"/>
        <v>33.498576272943936</v>
      </c>
      <c r="H463" s="127">
        <f t="shared" si="67"/>
        <v>17.390642187738017</v>
      </c>
      <c r="I463" s="126">
        <f t="shared" si="59"/>
        <v>1.4260903813415593</v>
      </c>
      <c r="J463" s="126">
        <f t="shared" si="63"/>
        <v>1.540412597781432</v>
      </c>
      <c r="K463" s="126">
        <f t="shared" si="62"/>
        <v>1.0623413761167033</v>
      </c>
      <c r="L463" s="126">
        <f t="shared" si="61"/>
        <v>1.073142970084159</v>
      </c>
      <c r="M463" s="126">
        <f t="shared" si="60"/>
        <v>0.49071689072646762</v>
      </c>
      <c r="N463" s="126">
        <f t="shared" si="64"/>
        <v>0.50058721986263288</v>
      </c>
    </row>
    <row r="464" spans="2:14" x14ac:dyDescent="0.25">
      <c r="B464" s="12">
        <v>44970</v>
      </c>
      <c r="C464" s="18">
        <v>21808.101563</v>
      </c>
      <c r="D464" s="18">
        <v>56.400002000000001</v>
      </c>
      <c r="E464" s="125">
        <f t="shared" si="68"/>
        <v>7.2475469213373334E-3</v>
      </c>
      <c r="F464" s="125">
        <f t="shared" si="65"/>
        <v>-1.2086144683832623E-2</v>
      </c>
      <c r="G464" s="127">
        <f t="shared" si="66"/>
        <v>33.741358776280094</v>
      </c>
      <c r="H464" s="127">
        <f t="shared" si="67"/>
        <v>17.180456370112253</v>
      </c>
      <c r="I464" s="126">
        <f t="shared" si="59"/>
        <v>1.4054513685121024</v>
      </c>
      <c r="J464" s="126">
        <f t="shared" si="63"/>
        <v>1.5121659518361446</v>
      </c>
      <c r="K464" s="126">
        <f t="shared" si="62"/>
        <v>1.0573917421710752</v>
      </c>
      <c r="L464" s="126">
        <f t="shared" si="61"/>
        <v>1.0811472201036063</v>
      </c>
      <c r="M464" s="126">
        <f t="shared" si="60"/>
        <v>0.46626702627606631</v>
      </c>
      <c r="N464" s="126">
        <f t="shared" si="64"/>
        <v>0.48981210612037968</v>
      </c>
    </row>
    <row r="465" spans="2:14" x14ac:dyDescent="0.25">
      <c r="B465" s="12">
        <v>44971</v>
      </c>
      <c r="C465" s="18">
        <v>22220.804688</v>
      </c>
      <c r="D465" s="18">
        <v>59.029998999999997</v>
      </c>
      <c r="E465" s="125">
        <f t="shared" si="68"/>
        <v>1.8924303145221977E-2</v>
      </c>
      <c r="F465" s="125">
        <f t="shared" si="65"/>
        <v>4.6631150828682522E-2</v>
      </c>
      <c r="G465" s="127">
        <f t="shared" si="66"/>
        <v>34.379890478294115</v>
      </c>
      <c r="H465" s="127">
        <f t="shared" si="67"/>
        <v>17.981600822412556</v>
      </c>
      <c r="I465" s="126">
        <f t="shared" si="59"/>
        <v>1.5069801255980655</v>
      </c>
      <c r="J465" s="126">
        <f t="shared" si="63"/>
        <v>1.5135781357112996</v>
      </c>
      <c r="K465" s="126">
        <f t="shared" si="62"/>
        <v>1.0729217143130458</v>
      </c>
      <c r="L465" s="126">
        <f t="shared" si="61"/>
        <v>1.0827189703283704</v>
      </c>
      <c r="M465" s="126">
        <f t="shared" si="60"/>
        <v>0.46917850889356444</v>
      </c>
      <c r="N465" s="126">
        <f t="shared" si="64"/>
        <v>0.49058762325231392</v>
      </c>
    </row>
    <row r="466" spans="2:14" x14ac:dyDescent="0.25">
      <c r="B466" s="12">
        <v>44972</v>
      </c>
      <c r="C466" s="18">
        <v>24307.841797000001</v>
      </c>
      <c r="D466" s="18">
        <v>69.339995999999999</v>
      </c>
      <c r="E466" s="125">
        <f t="shared" si="68"/>
        <v>9.3922661141388586E-2</v>
      </c>
      <c r="F466" s="125">
        <f t="shared" si="65"/>
        <v>0.1746569062283061</v>
      </c>
      <c r="G466" s="127">
        <f t="shared" si="66"/>
        <v>37.608941281764984</v>
      </c>
      <c r="H466" s="127">
        <f t="shared" si="67"/>
        <v>21.122211591087499</v>
      </c>
      <c r="I466" s="126">
        <f t="shared" si="59"/>
        <v>1.6735427929514919</v>
      </c>
      <c r="J466" s="126">
        <f t="shared" si="63"/>
        <v>1.5433889025457574</v>
      </c>
      <c r="K466" s="126">
        <f t="shared" si="62"/>
        <v>1.1241710987181859</v>
      </c>
      <c r="L466" s="126">
        <f t="shared" si="61"/>
        <v>1.1014863198405205</v>
      </c>
      <c r="M466" s="126">
        <f t="shared" si="60"/>
        <v>0.55498224580496891</v>
      </c>
      <c r="N466" s="126">
        <f t="shared" si="64"/>
        <v>0.54088395746900297</v>
      </c>
    </row>
    <row r="467" spans="2:14" x14ac:dyDescent="0.25">
      <c r="B467" s="12">
        <v>44973</v>
      </c>
      <c r="C467" s="18">
        <v>23623.474609000001</v>
      </c>
      <c r="D467" s="18">
        <v>65.589995999999999</v>
      </c>
      <c r="E467" s="125">
        <f t="shared" si="68"/>
        <v>-2.8154173197081689E-2</v>
      </c>
      <c r="F467" s="125">
        <f t="shared" si="65"/>
        <v>-5.4081341452629994E-2</v>
      </c>
      <c r="G467" s="127">
        <f t="shared" si="66"/>
        <v>36.550092635159295</v>
      </c>
      <c r="H467" s="127">
        <f t="shared" si="67"/>
        <v>19.979894053795196</v>
      </c>
      <c r="I467" s="126">
        <f t="shared" si="59"/>
        <v>1.6372350666922142</v>
      </c>
      <c r="J467" s="126">
        <f t="shared" si="63"/>
        <v>1.5503579804556507</v>
      </c>
      <c r="K467" s="126">
        <f t="shared" si="62"/>
        <v>1.1297425453162737</v>
      </c>
      <c r="L467" s="126">
        <f t="shared" si="61"/>
        <v>1.0990329445218454</v>
      </c>
      <c r="M467" s="126">
        <f t="shared" si="60"/>
        <v>0.55226584177386284</v>
      </c>
      <c r="N467" s="126">
        <f t="shared" si="64"/>
        <v>0.54770282924568614</v>
      </c>
    </row>
    <row r="468" spans="2:14" x14ac:dyDescent="0.25">
      <c r="B468" s="12">
        <v>44974</v>
      </c>
      <c r="C468" s="18">
        <v>24565.601563</v>
      </c>
      <c r="D468" s="18">
        <v>65.199996999999996</v>
      </c>
      <c r="E468" s="125">
        <f t="shared" si="68"/>
        <v>3.9880964574155797E-2</v>
      </c>
      <c r="F468" s="125">
        <f t="shared" si="65"/>
        <v>-5.9460134743719584E-3</v>
      </c>
      <c r="G468" s="127">
        <f t="shared" si="66"/>
        <v>38.007745584724198</v>
      </c>
      <c r="H468" s="127">
        <f t="shared" si="67"/>
        <v>19.861093334534804</v>
      </c>
      <c r="I468" s="126">
        <f t="shared" si="59"/>
        <v>1.5517568541816713</v>
      </c>
      <c r="J468" s="126">
        <f t="shared" si="63"/>
        <v>1.4917399059113887</v>
      </c>
      <c r="K468" s="126">
        <f t="shared" si="62"/>
        <v>1.11619712819785</v>
      </c>
      <c r="L468" s="126">
        <f t="shared" si="61"/>
        <v>1.0968631220989171</v>
      </c>
      <c r="M468" s="126">
        <f t="shared" si="60"/>
        <v>0.5356146272194815</v>
      </c>
      <c r="N468" s="126">
        <f t="shared" si="64"/>
        <v>0.53837115325983442</v>
      </c>
    </row>
    <row r="469" spans="2:14" x14ac:dyDescent="0.25">
      <c r="B469" s="12">
        <v>44978</v>
      </c>
      <c r="C469" s="18">
        <v>24436.353515999999</v>
      </c>
      <c r="D469" s="18">
        <v>62.07</v>
      </c>
      <c r="E469" s="125">
        <f t="shared" si="68"/>
        <v>-5.2613426407872588E-3</v>
      </c>
      <c r="F469" s="125">
        <f t="shared" si="65"/>
        <v>-4.8006091165924358E-2</v>
      </c>
      <c r="G469" s="127">
        <f t="shared" si="66"/>
        <v>37.807773812199095</v>
      </c>
      <c r="H469" s="127">
        <f t="shared" si="67"/>
        <v>18.907639877262195</v>
      </c>
      <c r="I469" s="126">
        <f t="shared" ref="I469:I532" si="69">SLOPE($F449:$F469,$E449:$E469)</f>
        <v>1.6017696454895309</v>
      </c>
      <c r="J469" s="126">
        <f t="shared" si="63"/>
        <v>1.4941471211668549</v>
      </c>
      <c r="K469" s="126">
        <f t="shared" si="62"/>
        <v>1.1207770934040853</v>
      </c>
      <c r="L469" s="126">
        <f t="shared" si="61"/>
        <v>1.0975064544614832</v>
      </c>
      <c r="M469" s="126">
        <f t="shared" ref="M469:M532" si="70">CORREL(E449:E469,F449:F469)</f>
        <v>0.49888566784999244</v>
      </c>
      <c r="N469" s="126">
        <f t="shared" si="64"/>
        <v>0.52167361788848721</v>
      </c>
    </row>
    <row r="470" spans="2:14" x14ac:dyDescent="0.25">
      <c r="B470" s="12">
        <v>44979</v>
      </c>
      <c r="C470" s="18">
        <v>24188.84375</v>
      </c>
      <c r="D470" s="18">
        <v>61.18</v>
      </c>
      <c r="E470" s="125">
        <f t="shared" si="68"/>
        <v>-1.0128752059424095E-2</v>
      </c>
      <c r="F470" s="125">
        <f t="shared" si="65"/>
        <v>-1.4338649911390333E-2</v>
      </c>
      <c r="G470" s="127">
        <f t="shared" si="66"/>
        <v>37.424828245336542</v>
      </c>
      <c r="H470" s="127">
        <f t="shared" si="67"/>
        <v>18.636529848411488</v>
      </c>
      <c r="I470" s="126">
        <f t="shared" si="69"/>
        <v>1.6062124971868599</v>
      </c>
      <c r="J470" s="126">
        <f t="shared" si="63"/>
        <v>1.485766421057817</v>
      </c>
      <c r="K470" s="126">
        <f t="shared" si="62"/>
        <v>1.1209834453929928</v>
      </c>
      <c r="L470" s="126">
        <f t="shared" ref="L470:L533" si="71">SLOPE($F230:$F470,$E230:$E470)</f>
        <v>1.0983138941680055</v>
      </c>
      <c r="M470" s="126">
        <f t="shared" si="70"/>
        <v>0.50132208568100656</v>
      </c>
      <c r="N470" s="126">
        <f t="shared" si="64"/>
        <v>0.51958912521830813</v>
      </c>
    </row>
    <row r="471" spans="2:14" x14ac:dyDescent="0.25">
      <c r="B471" s="12">
        <v>44980</v>
      </c>
      <c r="C471" s="18">
        <v>23947.492188</v>
      </c>
      <c r="D471" s="18">
        <v>62.360000999999997</v>
      </c>
      <c r="E471" s="125">
        <f t="shared" si="68"/>
        <v>-9.977804829964243E-3</v>
      </c>
      <c r="F471" s="125">
        <f t="shared" si="65"/>
        <v>1.9287365152010461E-2</v>
      </c>
      <c r="G471" s="127">
        <f t="shared" si="66"/>
        <v>37.051410613309642</v>
      </c>
      <c r="H471" s="127">
        <f t="shared" si="67"/>
        <v>18.995979404764142</v>
      </c>
      <c r="I471" s="126">
        <f t="shared" si="69"/>
        <v>1.558035266987603</v>
      </c>
      <c r="J471" s="126">
        <f t="shared" si="63"/>
        <v>1.4648654873939997</v>
      </c>
      <c r="K471" s="126">
        <f t="shared" si="62"/>
        <v>1.1259806150012166</v>
      </c>
      <c r="L471" s="126">
        <f t="shared" si="71"/>
        <v>1.0945735110729726</v>
      </c>
      <c r="M471" s="126">
        <f t="shared" si="70"/>
        <v>0.48875983161341585</v>
      </c>
      <c r="N471" s="126">
        <f t="shared" si="64"/>
        <v>0.51292787992384825</v>
      </c>
    </row>
    <row r="472" spans="2:14" x14ac:dyDescent="0.25">
      <c r="B472" s="12">
        <v>44981</v>
      </c>
      <c r="C472" s="18">
        <v>23198.126952999999</v>
      </c>
      <c r="D472" s="18">
        <v>58.439999</v>
      </c>
      <c r="E472" s="125">
        <f t="shared" si="68"/>
        <v>-3.129201292215078E-2</v>
      </c>
      <c r="F472" s="125">
        <f t="shared" si="65"/>
        <v>-6.2860839274200719E-2</v>
      </c>
      <c r="G472" s="127">
        <f t="shared" si="66"/>
        <v>35.891997393614041</v>
      </c>
      <c r="H472" s="127">
        <f t="shared" si="67"/>
        <v>17.801876196545237</v>
      </c>
      <c r="I472" s="126">
        <f t="shared" si="69"/>
        <v>1.6576719782708618</v>
      </c>
      <c r="J472" s="126">
        <f t="shared" si="63"/>
        <v>1.4734692015019397</v>
      </c>
      <c r="K472" s="126">
        <f t="shared" si="62"/>
        <v>1.1340784107187498</v>
      </c>
      <c r="L472" s="126">
        <f t="shared" si="71"/>
        <v>1.1024020944923656</v>
      </c>
      <c r="M472" s="126">
        <f t="shared" si="70"/>
        <v>0.52381050575469457</v>
      </c>
      <c r="N472" s="126">
        <f t="shared" si="64"/>
        <v>0.52101075968703781</v>
      </c>
    </row>
    <row r="473" spans="2:14" x14ac:dyDescent="0.25">
      <c r="B473" s="12">
        <v>44984</v>
      </c>
      <c r="C473" s="18">
        <v>23522.871093999998</v>
      </c>
      <c r="D473" s="18">
        <v>58.959999000000003</v>
      </c>
      <c r="E473" s="125">
        <f t="shared" si="68"/>
        <v>1.3998722468324232E-2</v>
      </c>
      <c r="F473" s="125">
        <f t="shared" si="65"/>
        <v>8.8980152104383148E-3</v>
      </c>
      <c r="G473" s="127">
        <f t="shared" si="66"/>
        <v>36.39443950396106</v>
      </c>
      <c r="H473" s="127">
        <f t="shared" si="67"/>
        <v>17.960277561716435</v>
      </c>
      <c r="I473" s="126">
        <f t="shared" si="69"/>
        <v>1.6430065566166052</v>
      </c>
      <c r="J473" s="126">
        <f t="shared" si="63"/>
        <v>1.4648707432083625</v>
      </c>
      <c r="K473" s="126">
        <f t="shared" si="62"/>
        <v>1.1338547108514363</v>
      </c>
      <c r="L473" s="126">
        <f t="shared" si="71"/>
        <v>1.099760327722638</v>
      </c>
      <c r="M473" s="126">
        <f t="shared" si="70"/>
        <v>0.52133325146960841</v>
      </c>
      <c r="N473" s="126">
        <f t="shared" si="64"/>
        <v>0.51635318107993844</v>
      </c>
    </row>
    <row r="474" spans="2:14" x14ac:dyDescent="0.25">
      <c r="B474" s="12">
        <v>44985</v>
      </c>
      <c r="C474" s="18">
        <v>23147.353515999999</v>
      </c>
      <c r="D474" s="18">
        <v>64.830001999999993</v>
      </c>
      <c r="E474" s="125">
        <f t="shared" si="68"/>
        <v>-1.5963934695700566E-2</v>
      </c>
      <c r="F474" s="125">
        <f t="shared" si="65"/>
        <v>9.9559075637026151E-2</v>
      </c>
      <c r="G474" s="127">
        <f t="shared" si="66"/>
        <v>35.813441048433198</v>
      </c>
      <c r="H474" s="127">
        <f t="shared" si="67"/>
        <v>19.748386193945343</v>
      </c>
      <c r="I474" s="126">
        <f t="shared" si="69"/>
        <v>1.5239259372078824</v>
      </c>
      <c r="J474" s="126">
        <f t="shared" si="63"/>
        <v>1.4011689718970639</v>
      </c>
      <c r="K474" s="126">
        <f t="shared" si="62"/>
        <v>1.1185410150293309</v>
      </c>
      <c r="L474" s="126">
        <f t="shared" si="71"/>
        <v>1.0995462793918207</v>
      </c>
      <c r="M474" s="126">
        <f t="shared" si="70"/>
        <v>0.50765141292572447</v>
      </c>
      <c r="N474" s="126">
        <f t="shared" si="64"/>
        <v>0.49047053620806286</v>
      </c>
    </row>
    <row r="475" spans="2:14" x14ac:dyDescent="0.25">
      <c r="B475" s="12">
        <v>44986</v>
      </c>
      <c r="C475" s="18">
        <v>23646.550781000002</v>
      </c>
      <c r="D475" s="18">
        <v>64.669998000000007</v>
      </c>
      <c r="E475" s="125">
        <f t="shared" si="68"/>
        <v>2.1566062170128575E-2</v>
      </c>
      <c r="F475" s="125">
        <f t="shared" si="65"/>
        <v>-2.4680548367095323E-3</v>
      </c>
      <c r="G475" s="127">
        <f t="shared" si="66"/>
        <v>36.585795944609941</v>
      </c>
      <c r="H475" s="127">
        <f t="shared" si="67"/>
        <v>19.699646093882169</v>
      </c>
      <c r="I475" s="126">
        <f t="shared" si="69"/>
        <v>1.4311876288427892</v>
      </c>
      <c r="J475" s="126">
        <f t="shared" si="63"/>
        <v>1.3898303906667289</v>
      </c>
      <c r="K475" s="126">
        <f t="shared" si="62"/>
        <v>1.1259514591469062</v>
      </c>
      <c r="L475" s="126">
        <f t="shared" si="71"/>
        <v>1.0983299440287804</v>
      </c>
      <c r="M475" s="126">
        <f t="shared" si="70"/>
        <v>0.4933025690022908</v>
      </c>
      <c r="N475" s="126">
        <f t="shared" si="64"/>
        <v>0.48125317519156446</v>
      </c>
    </row>
    <row r="476" spans="2:14" x14ac:dyDescent="0.25">
      <c r="B476" s="12">
        <v>44987</v>
      </c>
      <c r="C476" s="18">
        <v>23475.466797000001</v>
      </c>
      <c r="D476" s="18">
        <v>63.700001</v>
      </c>
      <c r="E476" s="125">
        <f t="shared" si="68"/>
        <v>-7.2350502863811617E-3</v>
      </c>
      <c r="F476" s="125">
        <f t="shared" si="65"/>
        <v>-1.4999180918484067E-2</v>
      </c>
      <c r="G476" s="127">
        <f t="shared" si="66"/>
        <v>36.32109587118341</v>
      </c>
      <c r="H476" s="127">
        <f t="shared" si="67"/>
        <v>19.404167538089922</v>
      </c>
      <c r="I476" s="126">
        <f t="shared" si="69"/>
        <v>1.4266684243541203</v>
      </c>
      <c r="J476" s="126">
        <f t="shared" si="63"/>
        <v>1.3939875582487404</v>
      </c>
      <c r="K476" s="126">
        <f t="shared" si="62"/>
        <v>1.1163305296779378</v>
      </c>
      <c r="L476" s="126">
        <f t="shared" si="71"/>
        <v>1.0910869674551349</v>
      </c>
      <c r="M476" s="126">
        <f t="shared" si="70"/>
        <v>0.49178002508429608</v>
      </c>
      <c r="N476" s="126">
        <f t="shared" si="64"/>
        <v>0.4817454267512577</v>
      </c>
    </row>
    <row r="477" spans="2:14" x14ac:dyDescent="0.25">
      <c r="B477" s="12">
        <v>44988</v>
      </c>
      <c r="C477" s="18">
        <v>22362.679688</v>
      </c>
      <c r="D477" s="18">
        <v>64.510002</v>
      </c>
      <c r="E477" s="125">
        <f t="shared" si="68"/>
        <v>-4.7402129151366101E-2</v>
      </c>
      <c r="F477" s="125">
        <f t="shared" si="65"/>
        <v>1.2715871071964369E-2</v>
      </c>
      <c r="G477" s="127">
        <f t="shared" si="66"/>
        <v>34.599398593778425</v>
      </c>
      <c r="H477" s="127">
        <f t="shared" si="67"/>
        <v>19.650908430763071</v>
      </c>
      <c r="I477" s="126">
        <f t="shared" si="69"/>
        <v>1.1471858230136585</v>
      </c>
      <c r="J477" s="126">
        <f t="shared" si="63"/>
        <v>1.297811744194528</v>
      </c>
      <c r="K477" s="126">
        <f t="shared" si="62"/>
        <v>1.0916142433800398</v>
      </c>
      <c r="L477" s="126">
        <f t="shared" si="71"/>
        <v>1.0831524505973273</v>
      </c>
      <c r="M477" s="126">
        <f t="shared" si="70"/>
        <v>0.43116325415535767</v>
      </c>
      <c r="N477" s="126">
        <f t="shared" si="64"/>
        <v>0.46481755654286111</v>
      </c>
    </row>
    <row r="478" spans="2:14" x14ac:dyDescent="0.25">
      <c r="B478" s="12">
        <v>44991</v>
      </c>
      <c r="C478" s="18">
        <v>22429.757813</v>
      </c>
      <c r="D478" s="18">
        <v>62.77</v>
      </c>
      <c r="E478" s="125">
        <f t="shared" si="68"/>
        <v>2.9995566692302411E-3</v>
      </c>
      <c r="F478" s="125">
        <f t="shared" si="65"/>
        <v>-2.6972592560142838E-2</v>
      </c>
      <c r="G478" s="127">
        <f t="shared" si="66"/>
        <v>34.703181450581745</v>
      </c>
      <c r="H478" s="127">
        <f t="shared" si="67"/>
        <v>19.120872484223423</v>
      </c>
      <c r="I478" s="126">
        <f t="shared" si="69"/>
        <v>1.2492042041786273</v>
      </c>
      <c r="J478" s="126">
        <f t="shared" si="63"/>
        <v>1.2918196034485654</v>
      </c>
      <c r="K478" s="126">
        <f t="shared" si="62"/>
        <v>1.0985507689296565</v>
      </c>
      <c r="L478" s="126">
        <f t="shared" si="71"/>
        <v>1.0810757323820004</v>
      </c>
      <c r="M478" s="126">
        <f t="shared" si="70"/>
        <v>0.61356327643234909</v>
      </c>
      <c r="N478" s="126">
        <f t="shared" si="64"/>
        <v>0.46241070974316067</v>
      </c>
    </row>
    <row r="479" spans="2:14" x14ac:dyDescent="0.25">
      <c r="B479" s="12">
        <v>44992</v>
      </c>
      <c r="C479" s="18">
        <v>22219.769531000002</v>
      </c>
      <c r="D479" s="18">
        <v>61.889999000000003</v>
      </c>
      <c r="E479" s="125">
        <f t="shared" si="68"/>
        <v>-9.362039650659626E-3</v>
      </c>
      <c r="F479" s="125">
        <f t="shared" si="65"/>
        <v>-1.4019451967500429E-2</v>
      </c>
      <c r="G479" s="127">
        <f t="shared" si="66"/>
        <v>34.378288889837364</v>
      </c>
      <c r="H479" s="127">
        <f t="shared" si="67"/>
        <v>18.852808330854153</v>
      </c>
      <c r="I479" s="126">
        <f t="shared" si="69"/>
        <v>1.251246972067485</v>
      </c>
      <c r="J479" s="126">
        <f t="shared" si="63"/>
        <v>1.2971185306711435</v>
      </c>
      <c r="K479" s="126">
        <f t="shared" si="62"/>
        <v>1.1099825536284691</v>
      </c>
      <c r="L479" s="126">
        <f t="shared" si="71"/>
        <v>1.0798309028362749</v>
      </c>
      <c r="M479" s="126">
        <f t="shared" si="70"/>
        <v>0.63738250797601981</v>
      </c>
      <c r="N479" s="126">
        <f t="shared" si="64"/>
        <v>0.47020535242356626</v>
      </c>
    </row>
    <row r="480" spans="2:14" x14ac:dyDescent="0.25">
      <c r="B480" s="12">
        <v>44993</v>
      </c>
      <c r="C480" s="18">
        <v>21718.080077999999</v>
      </c>
      <c r="D480" s="18">
        <v>63.009998000000003</v>
      </c>
      <c r="E480" s="125">
        <f t="shared" si="68"/>
        <v>-2.2578517400914877E-2</v>
      </c>
      <c r="F480" s="125">
        <f t="shared" si="65"/>
        <v>1.809660717557926E-2</v>
      </c>
      <c r="G480" s="127">
        <f t="shared" si="66"/>
        <v>33.60207809592449</v>
      </c>
      <c r="H480" s="127">
        <f t="shared" si="67"/>
        <v>19.19398019737411</v>
      </c>
      <c r="I480" s="126">
        <f t="shared" si="69"/>
        <v>1.2546438118059784</v>
      </c>
      <c r="J480" s="126">
        <f t="shared" si="63"/>
        <v>1.2647622812905781</v>
      </c>
      <c r="K480" s="126">
        <f t="shared" si="62"/>
        <v>1.1133843798038552</v>
      </c>
      <c r="L480" s="126">
        <f t="shared" si="71"/>
        <v>1.075670548541225</v>
      </c>
      <c r="M480" s="126">
        <f t="shared" si="70"/>
        <v>0.63151990034840266</v>
      </c>
      <c r="N480" s="126">
        <f t="shared" si="64"/>
        <v>0.46137118434500413</v>
      </c>
    </row>
    <row r="481" spans="2:14" x14ac:dyDescent="0.25">
      <c r="B481" s="12">
        <v>44994</v>
      </c>
      <c r="C481" s="18">
        <v>20363.021484000001</v>
      </c>
      <c r="D481" s="18">
        <v>58.09</v>
      </c>
      <c r="E481" s="125">
        <f t="shared" si="68"/>
        <v>-6.2393111597956019E-2</v>
      </c>
      <c r="F481" s="125">
        <f t="shared" si="65"/>
        <v>-7.8082814730449646E-2</v>
      </c>
      <c r="G481" s="127">
        <f t="shared" si="66"/>
        <v>31.505539887362239</v>
      </c>
      <c r="H481" s="127">
        <f t="shared" si="67"/>
        <v>17.695260197682629</v>
      </c>
      <c r="I481" s="126">
        <f t="shared" si="69"/>
        <v>1.3266189773686732</v>
      </c>
      <c r="J481" s="126">
        <f t="shared" si="63"/>
        <v>1.2669063011057189</v>
      </c>
      <c r="K481" s="126">
        <f t="shared" si="62"/>
        <v>1.1192720805082763</v>
      </c>
      <c r="L481" s="126">
        <f t="shared" si="71"/>
        <v>1.0788124517942443</v>
      </c>
      <c r="M481" s="126">
        <f t="shared" si="70"/>
        <v>0.69625263184570196</v>
      </c>
      <c r="N481" s="126">
        <f t="shared" si="64"/>
        <v>0.47799893792019116</v>
      </c>
    </row>
    <row r="482" spans="2:14" x14ac:dyDescent="0.25">
      <c r="B482" s="12">
        <v>44995</v>
      </c>
      <c r="C482" s="18">
        <v>20187.244140999999</v>
      </c>
      <c r="D482" s="18">
        <v>53.439999</v>
      </c>
      <c r="E482" s="125">
        <f t="shared" si="68"/>
        <v>-8.6321837423840586E-3</v>
      </c>
      <c r="F482" s="125">
        <f t="shared" si="65"/>
        <v>-8.004821828197628E-2</v>
      </c>
      <c r="G482" s="127">
        <f t="shared" si="66"/>
        <v>31.233578278151519</v>
      </c>
      <c r="H482" s="127">
        <f t="shared" si="67"/>
        <v>16.278786146822164</v>
      </c>
      <c r="I482" s="126">
        <f t="shared" si="69"/>
        <v>1.3326684016309736</v>
      </c>
      <c r="J482" s="126">
        <f t="shared" si="63"/>
        <v>1.2742051076522798</v>
      </c>
      <c r="K482" s="126">
        <f t="shared" si="62"/>
        <v>1.1277759282569697</v>
      </c>
      <c r="L482" s="126">
        <f t="shared" si="71"/>
        <v>1.0791755950415616</v>
      </c>
      <c r="M482" s="126">
        <f t="shared" si="70"/>
        <v>0.67926786397236583</v>
      </c>
      <c r="N482" s="126">
        <f t="shared" si="64"/>
        <v>0.47884653837314928</v>
      </c>
    </row>
    <row r="483" spans="2:14" x14ac:dyDescent="0.25">
      <c r="B483" s="12">
        <v>44998</v>
      </c>
      <c r="C483" s="18">
        <v>24197.533202999999</v>
      </c>
      <c r="D483" s="18">
        <v>59.169998</v>
      </c>
      <c r="E483" s="125">
        <f t="shared" si="68"/>
        <v>0.19865460753284103</v>
      </c>
      <c r="F483" s="125">
        <f t="shared" si="65"/>
        <v>0.10722303718605986</v>
      </c>
      <c r="G483" s="127">
        <f t="shared" si="66"/>
        <v>37.43827251284398</v>
      </c>
      <c r="H483" s="127">
        <f t="shared" si="67"/>
        <v>18.024247039186793</v>
      </c>
      <c r="I483" s="126">
        <f t="shared" si="69"/>
        <v>0.76345978877973775</v>
      </c>
      <c r="J483" s="126">
        <f t="shared" si="63"/>
        <v>0.94031831827811363</v>
      </c>
      <c r="K483" s="126">
        <f t="shared" si="62"/>
        <v>0.9808820091623851</v>
      </c>
      <c r="L483" s="126">
        <f t="shared" si="71"/>
        <v>1.0260073213743817</v>
      </c>
      <c r="M483" s="126">
        <f t="shared" si="70"/>
        <v>0.65729654243875679</v>
      </c>
      <c r="N483" s="126">
        <f t="shared" si="64"/>
        <v>0.46674870297943988</v>
      </c>
    </row>
    <row r="484" spans="2:14" x14ac:dyDescent="0.25">
      <c r="B484" s="12">
        <v>44999</v>
      </c>
      <c r="C484" s="18">
        <v>24746.074218999998</v>
      </c>
      <c r="D484" s="18">
        <v>62.650002000000001</v>
      </c>
      <c r="E484" s="125">
        <f t="shared" si="68"/>
        <v>2.2669294898704395E-2</v>
      </c>
      <c r="F484" s="125">
        <f t="shared" si="65"/>
        <v>5.8813657556655574E-2</v>
      </c>
      <c r="G484" s="127">
        <f t="shared" si="66"/>
        <v>38.286971752935699</v>
      </c>
      <c r="H484" s="127">
        <f t="shared" si="67"/>
        <v>19.08431893226609</v>
      </c>
      <c r="I484" s="126">
        <f t="shared" si="69"/>
        <v>0.76611197738860803</v>
      </c>
      <c r="J484" s="126">
        <f t="shared" si="63"/>
        <v>0.98736032347721314</v>
      </c>
      <c r="K484" s="126">
        <f t="shared" si="62"/>
        <v>0.98204376642475177</v>
      </c>
      <c r="L484" s="126">
        <f t="shared" si="71"/>
        <v>1.0258269143509535</v>
      </c>
      <c r="M484" s="126">
        <f t="shared" si="70"/>
        <v>0.65624028337660156</v>
      </c>
      <c r="N484" s="126">
        <f t="shared" si="64"/>
        <v>0.49431863816653743</v>
      </c>
    </row>
    <row r="485" spans="2:14" x14ac:dyDescent="0.25">
      <c r="B485" s="12">
        <v>45000</v>
      </c>
      <c r="C485" s="18">
        <v>24375.960938</v>
      </c>
      <c r="D485" s="18">
        <v>64.470000999999996</v>
      </c>
      <c r="E485" s="125">
        <f t="shared" si="68"/>
        <v>-1.4956444312117401E-2</v>
      </c>
      <c r="F485" s="125">
        <f t="shared" si="65"/>
        <v>2.9050262440534214E-2</v>
      </c>
      <c r="G485" s="127">
        <f t="shared" si="66"/>
        <v>37.714334792033306</v>
      </c>
      <c r="H485" s="127">
        <f t="shared" si="67"/>
        <v>19.638723405747275</v>
      </c>
      <c r="I485" s="126">
        <f t="shared" si="69"/>
        <v>0.7518243763519965</v>
      </c>
      <c r="J485" s="126">
        <f t="shared" si="63"/>
        <v>0.97931605174998293</v>
      </c>
      <c r="K485" s="126">
        <f t="shared" si="62"/>
        <v>0.97815447885749862</v>
      </c>
      <c r="L485" s="126">
        <f t="shared" si="71"/>
        <v>1.0241646899570394</v>
      </c>
      <c r="M485" s="126">
        <f t="shared" si="70"/>
        <v>0.64625004858232316</v>
      </c>
      <c r="N485" s="126">
        <f t="shared" si="64"/>
        <v>0.49182882264367395</v>
      </c>
    </row>
    <row r="486" spans="2:14" x14ac:dyDescent="0.25">
      <c r="B486" s="12">
        <v>45001</v>
      </c>
      <c r="C486" s="18">
        <v>25052.789063</v>
      </c>
      <c r="D486" s="18">
        <v>67.779999000000004</v>
      </c>
      <c r="E486" s="125">
        <f t="shared" si="68"/>
        <v>2.7766213062184741E-2</v>
      </c>
      <c r="F486" s="125">
        <f t="shared" si="65"/>
        <v>5.1341677503619287E-2</v>
      </c>
      <c r="G486" s="127">
        <f t="shared" si="66"/>
        <v>38.761519047367472</v>
      </c>
      <c r="H486" s="127">
        <f t="shared" si="67"/>
        <v>20.647008409427929</v>
      </c>
      <c r="I486" s="126">
        <f t="shared" si="69"/>
        <v>0.75544300750134852</v>
      </c>
      <c r="J486" s="126">
        <f t="shared" si="63"/>
        <v>0.97098285356459746</v>
      </c>
      <c r="K486" s="126">
        <f t="shared" si="62"/>
        <v>0.98414203514252019</v>
      </c>
      <c r="L486" s="126">
        <f t="shared" si="71"/>
        <v>1.0253754386111873</v>
      </c>
      <c r="M486" s="126">
        <f t="shared" si="70"/>
        <v>0.64940911668298307</v>
      </c>
      <c r="N486" s="126">
        <f t="shared" si="64"/>
        <v>0.4881384634873201</v>
      </c>
    </row>
    <row r="487" spans="2:14" x14ac:dyDescent="0.25">
      <c r="B487" s="12">
        <v>45002</v>
      </c>
      <c r="C487" s="18">
        <v>27423.929688</v>
      </c>
      <c r="D487" s="18">
        <v>74.980002999999996</v>
      </c>
      <c r="E487" s="125">
        <f t="shared" si="68"/>
        <v>9.4645774529826365E-2</v>
      </c>
      <c r="F487" s="125">
        <f t="shared" si="65"/>
        <v>0.10622608595789429</v>
      </c>
      <c r="G487" s="127">
        <f t="shared" si="66"/>
        <v>42.430133039558186</v>
      </c>
      <c r="H487" s="127">
        <f t="shared" si="67"/>
        <v>22.840259299501188</v>
      </c>
      <c r="I487" s="126">
        <f t="shared" si="69"/>
        <v>0.65641973157222644</v>
      </c>
      <c r="J487" s="126">
        <f t="shared" si="63"/>
        <v>0.97809914165901524</v>
      </c>
      <c r="K487" s="126">
        <f t="shared" si="62"/>
        <v>1.0230796298891411</v>
      </c>
      <c r="L487" s="126">
        <f t="shared" si="71"/>
        <v>1.0273780552229073</v>
      </c>
      <c r="M487" s="126">
        <f t="shared" si="70"/>
        <v>0.64153998650539201</v>
      </c>
      <c r="N487" s="126">
        <f t="shared" si="64"/>
        <v>0.50174963706907716</v>
      </c>
    </row>
    <row r="488" spans="2:14" x14ac:dyDescent="0.25">
      <c r="B488" s="12">
        <v>45005</v>
      </c>
      <c r="C488" s="18">
        <v>27767.236327999999</v>
      </c>
      <c r="D488" s="18">
        <v>75.139999000000003</v>
      </c>
      <c r="E488" s="125">
        <f t="shared" si="68"/>
        <v>1.2518506425073683E-2</v>
      </c>
      <c r="F488" s="125">
        <f t="shared" si="65"/>
        <v>2.133848941030303E-3</v>
      </c>
      <c r="G488" s="127">
        <f t="shared" si="66"/>
        <v>42.961294932630629</v>
      </c>
      <c r="H488" s="127">
        <f t="shared" si="67"/>
        <v>22.888996962620286</v>
      </c>
      <c r="I488" s="126">
        <f t="shared" si="69"/>
        <v>0.6332286202961096</v>
      </c>
      <c r="J488" s="126">
        <f t="shared" si="63"/>
        <v>0.96960161659274646</v>
      </c>
      <c r="K488" s="126">
        <f t="shared" si="62"/>
        <v>1.0218143392111587</v>
      </c>
      <c r="L488" s="126">
        <f t="shared" si="71"/>
        <v>1.0284072010844141</v>
      </c>
      <c r="M488" s="126">
        <f t="shared" si="70"/>
        <v>0.63075989254904852</v>
      </c>
      <c r="N488" s="126">
        <f t="shared" si="64"/>
        <v>0.4981338827694895</v>
      </c>
    </row>
    <row r="489" spans="2:14" x14ac:dyDescent="0.25">
      <c r="B489" s="12">
        <v>45006</v>
      </c>
      <c r="C489" s="18">
        <v>28175.816406000002</v>
      </c>
      <c r="D489" s="18">
        <v>83.989998</v>
      </c>
      <c r="E489" s="125">
        <f t="shared" si="68"/>
        <v>1.4714466833272821E-2</v>
      </c>
      <c r="F489" s="125">
        <f t="shared" si="65"/>
        <v>0.11778013199068571</v>
      </c>
      <c r="G489" s="127">
        <f t="shared" si="66"/>
        <v>43.593447482031273</v>
      </c>
      <c r="H489" s="127">
        <f t="shared" si="67"/>
        <v>25.58486604601211</v>
      </c>
      <c r="I489" s="126">
        <f t="shared" si="69"/>
        <v>0.66428717416194782</v>
      </c>
      <c r="J489" s="126">
        <f t="shared" si="63"/>
        <v>0.98419261832915428</v>
      </c>
      <c r="K489" s="126">
        <f t="shared" si="62"/>
        <v>1.0293104918912503</v>
      </c>
      <c r="L489" s="126">
        <f t="shared" si="71"/>
        <v>1.0320759867862812</v>
      </c>
      <c r="M489" s="126">
        <f t="shared" si="70"/>
        <v>0.60224536653258531</v>
      </c>
      <c r="N489" s="126">
        <f t="shared" si="64"/>
        <v>0.4975431176543747</v>
      </c>
    </row>
    <row r="490" spans="2:14" x14ac:dyDescent="0.25">
      <c r="B490" s="12">
        <v>45007</v>
      </c>
      <c r="C490" s="18">
        <v>27307.4375</v>
      </c>
      <c r="D490" s="18">
        <v>77.139999000000003</v>
      </c>
      <c r="E490" s="125">
        <f t="shared" si="68"/>
        <v>-3.0820008672936994E-2</v>
      </c>
      <c r="F490" s="125">
        <f t="shared" si="65"/>
        <v>-8.1557318289256275E-2</v>
      </c>
      <c r="G490" s="127">
        <f t="shared" si="66"/>
        <v>42.249897052551844</v>
      </c>
      <c r="H490" s="127">
        <f t="shared" si="67"/>
        <v>23.498232982509514</v>
      </c>
      <c r="I490" s="126">
        <f t="shared" si="69"/>
        <v>0.69762624507876292</v>
      </c>
      <c r="J490" s="126">
        <f t="shared" si="63"/>
        <v>1.010367412909503</v>
      </c>
      <c r="K490" s="126">
        <f t="shared" si="62"/>
        <v>1.0412117067146456</v>
      </c>
      <c r="L490" s="126">
        <f t="shared" si="71"/>
        <v>1.0329477056197047</v>
      </c>
      <c r="M490" s="126">
        <f t="shared" si="70"/>
        <v>0.6170681026636754</v>
      </c>
      <c r="N490" s="126">
        <f t="shared" si="64"/>
        <v>0.50785443914312978</v>
      </c>
    </row>
    <row r="491" spans="2:14" x14ac:dyDescent="0.25">
      <c r="B491" s="12">
        <v>45008</v>
      </c>
      <c r="C491" s="18">
        <v>28333.972656000002</v>
      </c>
      <c r="D491" s="18">
        <v>66.300003000000004</v>
      </c>
      <c r="E491" s="125">
        <f t="shared" si="68"/>
        <v>3.7591779016247884E-2</v>
      </c>
      <c r="F491" s="125">
        <f t="shared" si="65"/>
        <v>-0.1405236730687538</v>
      </c>
      <c r="G491" s="127">
        <f t="shared" si="66"/>
        <v>43.838145846010597</v>
      </c>
      <c r="H491" s="127">
        <f t="shared" si="67"/>
        <v>20.19617497318194</v>
      </c>
      <c r="I491" s="126">
        <f t="shared" si="69"/>
        <v>0.60933174104977217</v>
      </c>
      <c r="J491" s="126">
        <f t="shared" si="63"/>
        <v>0.95083721516360942</v>
      </c>
      <c r="K491" s="126">
        <f t="shared" si="62"/>
        <v>0.9996218933476636</v>
      </c>
      <c r="L491" s="126">
        <f t="shared" si="71"/>
        <v>1.0150733925901914</v>
      </c>
      <c r="M491" s="126">
        <f t="shared" si="70"/>
        <v>0.47712286751605654</v>
      </c>
      <c r="N491" s="126">
        <f t="shared" si="64"/>
        <v>0.46514969801937878</v>
      </c>
    </row>
    <row r="492" spans="2:14" x14ac:dyDescent="0.25">
      <c r="B492" s="12">
        <v>45009</v>
      </c>
      <c r="C492" s="18">
        <v>27493.285156000002</v>
      </c>
      <c r="D492" s="18">
        <v>67.830001999999993</v>
      </c>
      <c r="E492" s="125">
        <f t="shared" si="68"/>
        <v>-2.9670654031000332E-2</v>
      </c>
      <c r="F492" s="125">
        <f t="shared" si="65"/>
        <v>2.3076906949762721E-2</v>
      </c>
      <c r="G492" s="127">
        <f t="shared" si="66"/>
        <v>42.53743938725308</v>
      </c>
      <c r="H492" s="127">
        <f t="shared" si="67"/>
        <v>20.662240223779186</v>
      </c>
      <c r="I492" s="126">
        <f t="shared" si="69"/>
        <v>0.59164854557754964</v>
      </c>
      <c r="J492" s="126">
        <f t="shared" si="63"/>
        <v>0.93432078413631359</v>
      </c>
      <c r="K492" s="126">
        <f t="shared" si="62"/>
        <v>0.99074461711511252</v>
      </c>
      <c r="L492" s="126">
        <f t="shared" si="71"/>
        <v>1.0115163564593039</v>
      </c>
      <c r="M492" s="126">
        <f t="shared" si="70"/>
        <v>0.46728849275012008</v>
      </c>
      <c r="N492" s="126">
        <f t="shared" si="64"/>
        <v>0.46053208618248753</v>
      </c>
    </row>
    <row r="493" spans="2:14" x14ac:dyDescent="0.25">
      <c r="B493" s="12">
        <v>45012</v>
      </c>
      <c r="C493" s="18">
        <v>27139.888672000001</v>
      </c>
      <c r="D493" s="18">
        <v>62.540000999999997</v>
      </c>
      <c r="E493" s="125">
        <f t="shared" si="68"/>
        <v>-1.2853919856968266E-2</v>
      </c>
      <c r="F493" s="125">
        <f t="shared" si="65"/>
        <v>-7.798910281618443E-2</v>
      </c>
      <c r="G493" s="127">
        <f t="shared" si="66"/>
        <v>41.990666550448687</v>
      </c>
      <c r="H493" s="127">
        <f t="shared" si="67"/>
        <v>19.050810646554169</v>
      </c>
      <c r="I493" s="126">
        <f t="shared" si="69"/>
        <v>0.58690877004690023</v>
      </c>
      <c r="J493" s="126">
        <f t="shared" si="63"/>
        <v>0.93914304025884954</v>
      </c>
      <c r="K493" s="126">
        <f t="shared" si="62"/>
        <v>1.0004121497074903</v>
      </c>
      <c r="L493" s="126">
        <f t="shared" si="71"/>
        <v>1.0131977331430368</v>
      </c>
      <c r="M493" s="126">
        <f t="shared" si="70"/>
        <v>0.45392142282075409</v>
      </c>
      <c r="N493" s="126">
        <f t="shared" si="64"/>
        <v>0.46384556405330157</v>
      </c>
    </row>
    <row r="494" spans="2:14" x14ac:dyDescent="0.25">
      <c r="B494" s="12">
        <v>45013</v>
      </c>
      <c r="C494" s="18">
        <v>27268.130859000001</v>
      </c>
      <c r="D494" s="18">
        <v>63.040000999999997</v>
      </c>
      <c r="E494" s="125">
        <f t="shared" si="68"/>
        <v>4.7252289259500646E-3</v>
      </c>
      <c r="F494" s="125">
        <f t="shared" si="65"/>
        <v>7.9948831468679149E-3</v>
      </c>
      <c r="G494" s="127">
        <f t="shared" si="66"/>
        <v>42.189082062652794</v>
      </c>
      <c r="H494" s="127">
        <f t="shared" si="67"/>
        <v>19.203119651526478</v>
      </c>
      <c r="I494" s="126">
        <f t="shared" si="69"/>
        <v>0.58659616524405167</v>
      </c>
      <c r="J494" s="126">
        <f t="shared" si="63"/>
        <v>0.9392322699455623</v>
      </c>
      <c r="K494" s="126">
        <f t="shared" si="62"/>
        <v>0.99989342299716344</v>
      </c>
      <c r="L494" s="126">
        <f t="shared" si="71"/>
        <v>1.0168665667303716</v>
      </c>
      <c r="M494" s="126">
        <f t="shared" si="70"/>
        <v>0.45363777935561184</v>
      </c>
      <c r="N494" s="126">
        <f t="shared" si="64"/>
        <v>0.46322978528675596</v>
      </c>
    </row>
    <row r="495" spans="2:14" x14ac:dyDescent="0.25">
      <c r="B495" s="12">
        <v>45014</v>
      </c>
      <c r="C495" s="18">
        <v>28348.441406000002</v>
      </c>
      <c r="D495" s="18">
        <v>65.300003000000004</v>
      </c>
      <c r="E495" s="125">
        <f t="shared" si="68"/>
        <v>3.9618063760444411E-2</v>
      </c>
      <c r="F495" s="125">
        <f t="shared" si="65"/>
        <v>3.5850284964303869E-2</v>
      </c>
      <c r="G495" s="127">
        <f t="shared" si="66"/>
        <v>43.860531805805593</v>
      </c>
      <c r="H495" s="127">
        <f t="shared" si="67"/>
        <v>19.891556963237328</v>
      </c>
      <c r="I495" s="126">
        <f t="shared" si="69"/>
        <v>0.64090122436036845</v>
      </c>
      <c r="J495" s="126">
        <f t="shared" si="63"/>
        <v>0.9395543689103254</v>
      </c>
      <c r="K495" s="126">
        <f t="shared" si="62"/>
        <v>0.98024448231689487</v>
      </c>
      <c r="L495" s="126">
        <f t="shared" si="71"/>
        <v>1.0180832221371217</v>
      </c>
      <c r="M495" s="126">
        <f t="shared" si="70"/>
        <v>0.51803836466290798</v>
      </c>
      <c r="N495" s="126">
        <f t="shared" si="64"/>
        <v>0.4672355423878537</v>
      </c>
    </row>
    <row r="496" spans="2:14" x14ac:dyDescent="0.25">
      <c r="B496" s="12">
        <v>45015</v>
      </c>
      <c r="C496" s="18">
        <v>28033.5625</v>
      </c>
      <c r="D496" s="18">
        <v>64.160004000000001</v>
      </c>
      <c r="E496" s="125">
        <f t="shared" si="68"/>
        <v>-1.1107450370564487E-2</v>
      </c>
      <c r="F496" s="125">
        <f t="shared" si="65"/>
        <v>-1.7457870560894206E-2</v>
      </c>
      <c r="G496" s="127">
        <f t="shared" si="66"/>
        <v>43.373353125546039</v>
      </c>
      <c r="H496" s="127">
        <f t="shared" si="67"/>
        <v>19.544292736518475</v>
      </c>
      <c r="I496" s="126">
        <f t="shared" si="69"/>
        <v>0.64524341955690723</v>
      </c>
      <c r="J496" s="126">
        <f t="shared" si="63"/>
        <v>0.94396222041201572</v>
      </c>
      <c r="K496" s="126">
        <f t="shared" si="62"/>
        <v>0.97990868534025788</v>
      </c>
      <c r="L496" s="126">
        <f t="shared" si="71"/>
        <v>1.0178057395744535</v>
      </c>
      <c r="M496" s="126">
        <f t="shared" si="70"/>
        <v>0.52193632670391188</v>
      </c>
      <c r="N496" s="126">
        <f t="shared" si="64"/>
        <v>0.46956665916568147</v>
      </c>
    </row>
    <row r="497" spans="2:14" x14ac:dyDescent="0.25">
      <c r="B497" s="12">
        <v>45016</v>
      </c>
      <c r="C497" s="18">
        <v>28478.484375</v>
      </c>
      <c r="D497" s="18">
        <v>67.569999999999993</v>
      </c>
      <c r="E497" s="125">
        <f t="shared" si="68"/>
        <v>1.5871042968584437E-2</v>
      </c>
      <c r="F497" s="125">
        <f t="shared" si="65"/>
        <v>5.3148313394743463E-2</v>
      </c>
      <c r="G497" s="127">
        <f t="shared" si="66"/>
        <v>44.061733476693163</v>
      </c>
      <c r="H497" s="127">
        <f t="shared" si="67"/>
        <v>20.583038931957567</v>
      </c>
      <c r="I497" s="126">
        <f t="shared" si="69"/>
        <v>0.6476060301266261</v>
      </c>
      <c r="J497" s="126">
        <f t="shared" si="63"/>
        <v>0.94320229360071939</v>
      </c>
      <c r="K497" s="126">
        <f t="shared" si="62"/>
        <v>0.98497743333418353</v>
      </c>
      <c r="L497" s="126">
        <f t="shared" si="71"/>
        <v>1.018006614950294</v>
      </c>
      <c r="M497" s="126">
        <f t="shared" si="70"/>
        <v>0.51678319387913174</v>
      </c>
      <c r="N497" s="126">
        <f t="shared" si="64"/>
        <v>0.47082729139897755</v>
      </c>
    </row>
    <row r="498" spans="2:14" x14ac:dyDescent="0.25">
      <c r="B498" s="12">
        <v>45019</v>
      </c>
      <c r="C498" s="18">
        <v>27790.220702999999</v>
      </c>
      <c r="D498" s="18">
        <v>63.610000999999997</v>
      </c>
      <c r="E498" s="125">
        <f t="shared" si="68"/>
        <v>-2.4167847661310082E-2</v>
      </c>
      <c r="F498" s="125">
        <f t="shared" si="65"/>
        <v>-5.860587538848594E-2</v>
      </c>
      <c r="G498" s="127">
        <f t="shared" si="66"/>
        <v>42.996856214335196</v>
      </c>
      <c r="H498" s="127">
        <f t="shared" si="67"/>
        <v>19.376751917194909</v>
      </c>
      <c r="I498" s="126">
        <f t="shared" si="69"/>
        <v>0.71911343103826086</v>
      </c>
      <c r="J498" s="126">
        <f t="shared" si="63"/>
        <v>0.9553116786322664</v>
      </c>
      <c r="K498" s="126">
        <f t="shared" si="62"/>
        <v>0.980050995706786</v>
      </c>
      <c r="L498" s="126">
        <f t="shared" si="71"/>
        <v>1.0221615145854603</v>
      </c>
      <c r="M498" s="126">
        <f t="shared" si="70"/>
        <v>0.552474916377102</v>
      </c>
      <c r="N498" s="126">
        <f t="shared" si="64"/>
        <v>0.48402105403283824</v>
      </c>
    </row>
    <row r="499" spans="2:14" x14ac:dyDescent="0.25">
      <c r="B499" s="12">
        <v>45020</v>
      </c>
      <c r="C499" s="18">
        <v>28168.089843999998</v>
      </c>
      <c r="D499" s="18">
        <v>62.540000999999997</v>
      </c>
      <c r="E499" s="125">
        <f t="shared" si="68"/>
        <v>1.3597198274830857E-2</v>
      </c>
      <c r="F499" s="125">
        <f t="shared" si="65"/>
        <v>-1.6821254255286022E-2</v>
      </c>
      <c r="G499" s="127">
        <f t="shared" si="66"/>
        <v>43.581492993475905</v>
      </c>
      <c r="H499" s="127">
        <f t="shared" si="67"/>
        <v>19.050810646554172</v>
      </c>
      <c r="I499" s="126">
        <f t="shared" si="69"/>
        <v>0.71507112016913632</v>
      </c>
      <c r="J499" s="126">
        <f t="shared" si="63"/>
        <v>0.94110107488371819</v>
      </c>
      <c r="K499" s="126">
        <f t="shared" si="62"/>
        <v>0.98172527958051248</v>
      </c>
      <c r="L499" s="126">
        <f t="shared" si="71"/>
        <v>1.0199706231773309</v>
      </c>
      <c r="M499" s="126">
        <f t="shared" si="70"/>
        <v>0.55036154568758688</v>
      </c>
      <c r="N499" s="126">
        <f t="shared" si="64"/>
        <v>0.4860185159389272</v>
      </c>
    </row>
    <row r="500" spans="2:14" x14ac:dyDescent="0.25">
      <c r="B500" s="12">
        <v>45021</v>
      </c>
      <c r="C500" s="18">
        <v>28177.984375</v>
      </c>
      <c r="D500" s="18">
        <v>60.779998999999997</v>
      </c>
      <c r="E500" s="125">
        <f t="shared" si="68"/>
        <v>3.512673757717355E-4</v>
      </c>
      <c r="F500" s="125">
        <f t="shared" si="65"/>
        <v>-2.8142020656507505E-2</v>
      </c>
      <c r="G500" s="127">
        <f t="shared" si="66"/>
        <v>43.59680175015194</v>
      </c>
      <c r="H500" s="127">
        <f t="shared" si="67"/>
        <v>18.514682339815632</v>
      </c>
      <c r="I500" s="126">
        <f t="shared" si="69"/>
        <v>0.71943757823182009</v>
      </c>
      <c r="J500" s="126">
        <f t="shared" si="63"/>
        <v>0.94367544386494717</v>
      </c>
      <c r="K500" s="126">
        <f t="shared" si="62"/>
        <v>0.98511027258405248</v>
      </c>
      <c r="L500" s="126">
        <f t="shared" si="71"/>
        <v>1.0197505438395433</v>
      </c>
      <c r="M500" s="126">
        <f t="shared" si="70"/>
        <v>0.55032883351467998</v>
      </c>
      <c r="N500" s="126">
        <f t="shared" si="64"/>
        <v>0.48668338006420164</v>
      </c>
    </row>
    <row r="501" spans="2:14" x14ac:dyDescent="0.25">
      <c r="B501" s="12">
        <v>45022</v>
      </c>
      <c r="C501" s="18">
        <v>28044.140625</v>
      </c>
      <c r="D501" s="18">
        <v>61.439999</v>
      </c>
      <c r="E501" s="125">
        <f t="shared" si="68"/>
        <v>-4.749940528704033E-3</v>
      </c>
      <c r="F501" s="125">
        <f t="shared" si="65"/>
        <v>1.0858835321797322E-2</v>
      </c>
      <c r="G501" s="127">
        <f t="shared" si="66"/>
        <v>43.38971953459702</v>
      </c>
      <c r="H501" s="127">
        <f t="shared" si="67"/>
        <v>18.71573022637908</v>
      </c>
      <c r="I501" s="126">
        <f t="shared" si="69"/>
        <v>0.73910986420239655</v>
      </c>
      <c r="J501" s="126">
        <f t="shared" si="63"/>
        <v>0.93424194528056481</v>
      </c>
      <c r="K501" s="126">
        <f t="shared" si="62"/>
        <v>0.98421930936942859</v>
      </c>
      <c r="L501" s="126">
        <f t="shared" si="71"/>
        <v>1.0173234370459792</v>
      </c>
      <c r="M501" s="126">
        <f t="shared" si="70"/>
        <v>0.56121969189977505</v>
      </c>
      <c r="N501" s="126">
        <f t="shared" si="64"/>
        <v>0.49577497802302345</v>
      </c>
    </row>
    <row r="502" spans="2:14" x14ac:dyDescent="0.25">
      <c r="B502" s="12">
        <v>45026</v>
      </c>
      <c r="C502" s="18">
        <v>29652.980468999998</v>
      </c>
      <c r="D502" s="18">
        <v>66.129997000000003</v>
      </c>
      <c r="E502" s="125">
        <f t="shared" si="68"/>
        <v>5.7368127820818016E-2</v>
      </c>
      <c r="F502" s="125">
        <f t="shared" si="65"/>
        <v>7.6334604107008541E-2</v>
      </c>
      <c r="G502" s="127">
        <f t="shared" si="66"/>
        <v>45.878906510967226</v>
      </c>
      <c r="H502" s="127">
        <f t="shared" si="67"/>
        <v>20.144388083783301</v>
      </c>
      <c r="I502" s="126">
        <f t="shared" si="69"/>
        <v>0.73417837366640881</v>
      </c>
      <c r="J502" s="126">
        <f t="shared" si="63"/>
        <v>0.9384139288871276</v>
      </c>
      <c r="K502" s="126">
        <f t="shared" si="62"/>
        <v>0.9922416380835446</v>
      </c>
      <c r="L502" s="126">
        <f t="shared" si="71"/>
        <v>1.0187954970230853</v>
      </c>
      <c r="M502" s="126">
        <f t="shared" si="70"/>
        <v>0.53963889942466292</v>
      </c>
      <c r="N502" s="126">
        <f t="shared" si="64"/>
        <v>0.5114749332752051</v>
      </c>
    </row>
    <row r="503" spans="2:14" x14ac:dyDescent="0.25">
      <c r="B503" s="12">
        <v>45027</v>
      </c>
      <c r="C503" s="18">
        <v>30235.058593999998</v>
      </c>
      <c r="D503" s="18">
        <v>70.190002000000007</v>
      </c>
      <c r="E503" s="125">
        <f t="shared" si="68"/>
        <v>1.9629666758406383E-2</v>
      </c>
      <c r="F503" s="125">
        <f t="shared" si="65"/>
        <v>6.1394301892982117E-2</v>
      </c>
      <c r="G503" s="127">
        <f t="shared" si="66"/>
        <v>46.779494157017595</v>
      </c>
      <c r="H503" s="127">
        <f t="shared" si="67"/>
        <v>21.381138727248484</v>
      </c>
      <c r="I503" s="126">
        <f t="shared" si="69"/>
        <v>0.69448762810295683</v>
      </c>
      <c r="J503" s="126">
        <f t="shared" si="63"/>
        <v>0.94555424044956016</v>
      </c>
      <c r="K503" s="126">
        <f t="shared" si="62"/>
        <v>0.99013225914501535</v>
      </c>
      <c r="L503" s="126">
        <f t="shared" si="71"/>
        <v>1.020431419338844</v>
      </c>
      <c r="M503" s="126">
        <f t="shared" si="70"/>
        <v>0.52299693351042686</v>
      </c>
      <c r="N503" s="126">
        <f t="shared" si="64"/>
        <v>0.51268311598945027</v>
      </c>
    </row>
    <row r="504" spans="2:14" x14ac:dyDescent="0.25">
      <c r="B504" s="12">
        <v>45028</v>
      </c>
      <c r="C504" s="18">
        <v>30139.052734000001</v>
      </c>
      <c r="D504" s="18">
        <v>67.839995999999999</v>
      </c>
      <c r="E504" s="125">
        <f t="shared" si="68"/>
        <v>-3.1753158242282531E-3</v>
      </c>
      <c r="F504" s="125">
        <f t="shared" si="65"/>
        <v>-3.3480637313559325E-2</v>
      </c>
      <c r="G504" s="127">
        <f t="shared" si="66"/>
        <v>46.630954488971426</v>
      </c>
      <c r="H504" s="127">
        <f t="shared" si="67"/>
        <v>20.665284576170581</v>
      </c>
      <c r="I504" s="126">
        <f t="shared" si="69"/>
        <v>1.0469486312337084</v>
      </c>
      <c r="J504" s="126">
        <f t="shared" si="63"/>
        <v>0.93346764875627664</v>
      </c>
      <c r="K504" s="126">
        <f t="shared" si="62"/>
        <v>0.98518818342834691</v>
      </c>
      <c r="L504" s="126">
        <f t="shared" si="71"/>
        <v>1.0205794042990879</v>
      </c>
      <c r="M504" s="126">
        <f t="shared" si="70"/>
        <v>0.4888533517642506</v>
      </c>
      <c r="N504" s="126">
        <f t="shared" si="64"/>
        <v>0.50469557726948255</v>
      </c>
    </row>
    <row r="505" spans="2:14" x14ac:dyDescent="0.25">
      <c r="B505" s="12">
        <v>45029</v>
      </c>
      <c r="C505" s="18">
        <v>30399.066406000002</v>
      </c>
      <c r="D505" s="18">
        <v>68.949996999999996</v>
      </c>
      <c r="E505" s="125">
        <f t="shared" si="68"/>
        <v>8.627134843779638E-3</v>
      </c>
      <c r="F505" s="125">
        <f t="shared" si="65"/>
        <v>1.6362044007195875E-2</v>
      </c>
      <c r="G505" s="127">
        <f t="shared" si="66"/>
        <v>47.033246021241936</v>
      </c>
      <c r="H505" s="127">
        <f t="shared" si="67"/>
        <v>21.003410871827111</v>
      </c>
      <c r="I505" s="126">
        <f t="shared" si="69"/>
        <v>1.0199043056469164</v>
      </c>
      <c r="J505" s="126">
        <f t="shared" si="63"/>
        <v>0.93400304181501614</v>
      </c>
      <c r="K505" s="126">
        <f t="shared" ref="K505:K568" si="72">SLOPE($F385:$F505,$E385:$E505)</f>
        <v>0.98263338079213347</v>
      </c>
      <c r="L505" s="126">
        <f t="shared" si="71"/>
        <v>1.0257046052622163</v>
      </c>
      <c r="M505" s="126">
        <f t="shared" si="70"/>
        <v>0.48179185112802164</v>
      </c>
      <c r="N505" s="126">
        <f t="shared" si="64"/>
        <v>0.50047440035391777</v>
      </c>
    </row>
    <row r="506" spans="2:14" x14ac:dyDescent="0.25">
      <c r="B506" s="12">
        <v>45030</v>
      </c>
      <c r="C506" s="18">
        <v>30485.699218999998</v>
      </c>
      <c r="D506" s="18">
        <v>69.910004000000001</v>
      </c>
      <c r="E506" s="125">
        <f t="shared" si="68"/>
        <v>2.8498511053911546E-3</v>
      </c>
      <c r="F506" s="125">
        <f t="shared" si="65"/>
        <v>1.3923234833498332E-2</v>
      </c>
      <c r="G506" s="127">
        <f t="shared" si="66"/>
        <v>47.167283769405707</v>
      </c>
      <c r="H506" s="127">
        <f t="shared" si="67"/>
        <v>21.295846293700013</v>
      </c>
      <c r="I506" s="126">
        <f t="shared" si="69"/>
        <v>1.0849123264143625</v>
      </c>
      <c r="J506" s="126">
        <f t="shared" si="63"/>
        <v>0.91876876640817118</v>
      </c>
      <c r="K506" s="126">
        <f t="shared" si="72"/>
        <v>0.97948794712698328</v>
      </c>
      <c r="L506" s="126">
        <f t="shared" si="71"/>
        <v>1.0262531305661104</v>
      </c>
      <c r="M506" s="126">
        <f t="shared" si="70"/>
        <v>0.50541374775247516</v>
      </c>
      <c r="N506" s="126">
        <f t="shared" si="64"/>
        <v>0.48843995361405673</v>
      </c>
    </row>
    <row r="507" spans="2:14" x14ac:dyDescent="0.25">
      <c r="B507" s="12">
        <v>45033</v>
      </c>
      <c r="C507" s="18">
        <v>29445.044922000001</v>
      </c>
      <c r="D507" s="18">
        <v>67.720000999999996</v>
      </c>
      <c r="E507" s="125">
        <f t="shared" si="68"/>
        <v>-3.4135818552963215E-2</v>
      </c>
      <c r="F507" s="125">
        <f t="shared" si="65"/>
        <v>-3.1326031679242972E-2</v>
      </c>
      <c r="G507" s="127">
        <f t="shared" si="66"/>
        <v>45.557189929017149</v>
      </c>
      <c r="H507" s="127">
        <f t="shared" si="67"/>
        <v>20.628731938067276</v>
      </c>
      <c r="I507" s="126">
        <f t="shared" si="69"/>
        <v>1.030039940259605</v>
      </c>
      <c r="J507" s="126">
        <f t="shared" si="63"/>
        <v>0.90237316678045376</v>
      </c>
      <c r="K507" s="126">
        <f t="shared" si="72"/>
        <v>0.9793506136711998</v>
      </c>
      <c r="L507" s="126">
        <f t="shared" si="71"/>
        <v>1.0222171599358738</v>
      </c>
      <c r="M507" s="126">
        <f t="shared" si="70"/>
        <v>0.50441927278818366</v>
      </c>
      <c r="N507" s="126">
        <f t="shared" si="64"/>
        <v>0.48560852881054078</v>
      </c>
    </row>
    <row r="508" spans="2:14" x14ac:dyDescent="0.25">
      <c r="B508" s="12">
        <v>45034</v>
      </c>
      <c r="C508" s="18">
        <v>30397.552734000001</v>
      </c>
      <c r="D508" s="18">
        <v>67.260002</v>
      </c>
      <c r="E508" s="125">
        <f t="shared" si="68"/>
        <v>3.2348662212035917E-2</v>
      </c>
      <c r="F508" s="125">
        <f t="shared" si="65"/>
        <v>-6.7926608565761493E-3</v>
      </c>
      <c r="G508" s="127">
        <f t="shared" si="66"/>
        <v>47.030904077360489</v>
      </c>
      <c r="H508" s="127">
        <f t="shared" si="67"/>
        <v>20.488607958110762</v>
      </c>
      <c r="I508" s="126">
        <f t="shared" si="69"/>
        <v>0.83945781717335211</v>
      </c>
      <c r="J508" s="126">
        <f t="shared" si="63"/>
        <v>0.896618933006744</v>
      </c>
      <c r="K508" s="126">
        <f t="shared" si="72"/>
        <v>0.9727508088783875</v>
      </c>
      <c r="L508" s="126">
        <f t="shared" si="71"/>
        <v>1.0192732573677261</v>
      </c>
      <c r="M508" s="126">
        <f t="shared" si="70"/>
        <v>0.35211858659579109</v>
      </c>
      <c r="N508" s="126">
        <f t="shared" si="64"/>
        <v>0.48409672818329763</v>
      </c>
    </row>
    <row r="509" spans="2:14" x14ac:dyDescent="0.25">
      <c r="B509" s="12">
        <v>45035</v>
      </c>
      <c r="C509" s="18">
        <v>28822.679688</v>
      </c>
      <c r="D509" s="18">
        <v>64.440002000000007</v>
      </c>
      <c r="E509" s="125">
        <f t="shared" si="68"/>
        <v>-5.1809205161390759E-2</v>
      </c>
      <c r="F509" s="125">
        <f t="shared" si="65"/>
        <v>-4.1926849779159836E-2</v>
      </c>
      <c r="G509" s="127">
        <f t="shared" si="66"/>
        <v>44.594270319090832</v>
      </c>
      <c r="H509" s="127">
        <f t="shared" si="67"/>
        <v>19.629585170066953</v>
      </c>
      <c r="I509" s="126">
        <f t="shared" si="69"/>
        <v>0.80573663466928469</v>
      </c>
      <c r="J509" s="126">
        <f t="shared" ref="J509:J572" si="73">SLOPE($F449:$F509,$E449:$E509)</f>
        <v>0.8578786748432019</v>
      </c>
      <c r="K509" s="126">
        <f t="shared" si="72"/>
        <v>0.96956196516811488</v>
      </c>
      <c r="L509" s="126">
        <f t="shared" si="71"/>
        <v>1.0198504845024423</v>
      </c>
      <c r="M509" s="126">
        <f t="shared" si="70"/>
        <v>0.3742952441525037</v>
      </c>
      <c r="N509" s="126">
        <f t="shared" ref="N509:N572" si="74">CORREL(E449:E509,F449:F509)</f>
        <v>0.4665223066440583</v>
      </c>
    </row>
    <row r="510" spans="2:14" x14ac:dyDescent="0.25">
      <c r="B510" s="12">
        <v>45036</v>
      </c>
      <c r="C510" s="18">
        <v>28245.988281000002</v>
      </c>
      <c r="D510" s="18">
        <v>60.5</v>
      </c>
      <c r="E510" s="125">
        <f t="shared" si="68"/>
        <v>-2.0008250906667024E-2</v>
      </c>
      <c r="F510" s="125">
        <f t="shared" si="65"/>
        <v>-6.1142176873303145E-2</v>
      </c>
      <c r="G510" s="127">
        <f t="shared" si="66"/>
        <v>43.702016969546726</v>
      </c>
      <c r="H510" s="127">
        <f t="shared" si="67"/>
        <v>18.429389601649152</v>
      </c>
      <c r="I510" s="126">
        <f t="shared" si="69"/>
        <v>0.75057390505801203</v>
      </c>
      <c r="J510" s="126">
        <f t="shared" si="73"/>
        <v>0.86953351974064108</v>
      </c>
      <c r="K510" s="126">
        <f t="shared" si="72"/>
        <v>0.95545158708541078</v>
      </c>
      <c r="L510" s="126">
        <f t="shared" si="71"/>
        <v>1.0218145470450974</v>
      </c>
      <c r="M510" s="126">
        <f t="shared" si="70"/>
        <v>0.39270980872120803</v>
      </c>
      <c r="N510" s="126">
        <f t="shared" si="74"/>
        <v>0.47106811453865438</v>
      </c>
    </row>
    <row r="511" spans="2:14" x14ac:dyDescent="0.25">
      <c r="B511" s="12">
        <v>45037</v>
      </c>
      <c r="C511" s="18">
        <v>27276.910156000002</v>
      </c>
      <c r="D511" s="18">
        <v>59.040000999999997</v>
      </c>
      <c r="E511" s="125">
        <f t="shared" si="68"/>
        <v>-3.430852251864247E-2</v>
      </c>
      <c r="F511" s="125">
        <f t="shared" si="65"/>
        <v>-2.413221487603312E-2</v>
      </c>
      <c r="G511" s="127">
        <f t="shared" si="66"/>
        <v>42.20266533623694</v>
      </c>
      <c r="H511" s="127">
        <f t="shared" si="67"/>
        <v>17.984647611748024</v>
      </c>
      <c r="I511" s="126">
        <f t="shared" si="69"/>
        <v>0.62600282013206221</v>
      </c>
      <c r="J511" s="126">
        <f t="shared" si="73"/>
        <v>0.86144612563355227</v>
      </c>
      <c r="K511" s="126">
        <f t="shared" si="72"/>
        <v>0.96119117764965223</v>
      </c>
      <c r="L511" s="126">
        <f t="shared" si="71"/>
        <v>1.0125601252084504</v>
      </c>
      <c r="M511" s="126">
        <f t="shared" si="70"/>
        <v>0.34455997445360587</v>
      </c>
      <c r="N511" s="126">
        <f t="shared" si="74"/>
        <v>0.47077040225793149</v>
      </c>
    </row>
    <row r="512" spans="2:14" x14ac:dyDescent="0.25">
      <c r="B512" s="12">
        <v>45040</v>
      </c>
      <c r="C512" s="18">
        <v>27525.339843999998</v>
      </c>
      <c r="D512" s="18">
        <v>54.75</v>
      </c>
      <c r="E512" s="125">
        <f t="shared" si="68"/>
        <v>9.1076916915882045E-3</v>
      </c>
      <c r="F512" s="125">
        <f t="shared" si="65"/>
        <v>-7.2662617332950208E-2</v>
      </c>
      <c r="G512" s="127">
        <f t="shared" si="66"/>
        <v>42.587034200682666</v>
      </c>
      <c r="H512" s="127">
        <f t="shared" si="67"/>
        <v>16.677836044467622</v>
      </c>
      <c r="I512" s="126">
        <f t="shared" si="69"/>
        <v>0.99550156923156585</v>
      </c>
      <c r="J512" s="126">
        <f t="shared" si="73"/>
        <v>0.86310935432647828</v>
      </c>
      <c r="K512" s="126">
        <f t="shared" si="72"/>
        <v>0.95947465555916112</v>
      </c>
      <c r="L512" s="126">
        <f t="shared" si="71"/>
        <v>1.0077809700370737</v>
      </c>
      <c r="M512" s="126">
        <f t="shared" si="70"/>
        <v>0.60747248829102074</v>
      </c>
      <c r="N512" s="126">
        <f t="shared" si="74"/>
        <v>0.46683341304421017</v>
      </c>
    </row>
    <row r="513" spans="2:14" x14ac:dyDescent="0.25">
      <c r="B513" s="12">
        <v>45041</v>
      </c>
      <c r="C513" s="18">
        <v>28307.597656000002</v>
      </c>
      <c r="D513" s="18">
        <v>55.549999</v>
      </c>
      <c r="E513" s="125">
        <f t="shared" si="68"/>
        <v>2.8419551454530678E-2</v>
      </c>
      <c r="F513" s="125">
        <f t="shared" si="65"/>
        <v>1.4611853881278503E-2</v>
      </c>
      <c r="G513" s="127">
        <f t="shared" si="66"/>
        <v>43.797338610444825</v>
      </c>
      <c r="H513" s="127">
        <f t="shared" si="67"/>
        <v>16.921530147805303</v>
      </c>
      <c r="I513" s="126">
        <f t="shared" si="69"/>
        <v>1.1170340708035094</v>
      </c>
      <c r="J513" s="126">
        <f t="shared" si="73"/>
        <v>0.86117587891241421</v>
      </c>
      <c r="K513" s="126">
        <f t="shared" si="72"/>
        <v>0.95925640065419282</v>
      </c>
      <c r="L513" s="126">
        <f t="shared" si="71"/>
        <v>0.99163466435029068</v>
      </c>
      <c r="M513" s="126">
        <f t="shared" si="70"/>
        <v>0.68308297348986591</v>
      </c>
      <c r="N513" s="126">
        <f t="shared" si="74"/>
        <v>0.46708184861762547</v>
      </c>
    </row>
    <row r="514" spans="2:14" x14ac:dyDescent="0.25">
      <c r="B514" s="12">
        <v>45042</v>
      </c>
      <c r="C514" s="18">
        <v>28422.701172000001</v>
      </c>
      <c r="D514" s="18">
        <v>53.889999000000003</v>
      </c>
      <c r="E514" s="125">
        <f t="shared" si="68"/>
        <v>4.0661704111653041E-3</v>
      </c>
      <c r="F514" s="125">
        <f t="shared" si="65"/>
        <v>-2.9882988836777424E-2</v>
      </c>
      <c r="G514" s="127">
        <f t="shared" si="66"/>
        <v>43.975426052790404</v>
      </c>
      <c r="H514" s="127">
        <f t="shared" si="67"/>
        <v>16.415864251297243</v>
      </c>
      <c r="I514" s="126">
        <f t="shared" si="69"/>
        <v>1.0550223410574004</v>
      </c>
      <c r="J514" s="126">
        <f t="shared" si="73"/>
        <v>0.86482205437532123</v>
      </c>
      <c r="K514" s="126">
        <f t="shared" si="72"/>
        <v>0.95559308762054795</v>
      </c>
      <c r="L514" s="126">
        <f t="shared" si="71"/>
        <v>1.0008726469512867</v>
      </c>
      <c r="M514" s="126">
        <f t="shared" si="70"/>
        <v>0.68213557961776838</v>
      </c>
      <c r="N514" s="126">
        <f t="shared" si="74"/>
        <v>0.48748730091181447</v>
      </c>
    </row>
    <row r="515" spans="2:14" x14ac:dyDescent="0.25">
      <c r="B515" s="12">
        <v>45043</v>
      </c>
      <c r="C515" s="18">
        <v>29473.787109000001</v>
      </c>
      <c r="D515" s="18">
        <v>54.169998</v>
      </c>
      <c r="E515" s="125">
        <f t="shared" si="68"/>
        <v>3.6980508314088611E-2</v>
      </c>
      <c r="F515" s="125">
        <f t="shared" si="65"/>
        <v>5.1957506994941838E-3</v>
      </c>
      <c r="G515" s="127">
        <f t="shared" si="66"/>
        <v>45.60165966155121</v>
      </c>
      <c r="H515" s="127">
        <f t="shared" si="67"/>
        <v>16.501156989463723</v>
      </c>
      <c r="I515" s="126">
        <f t="shared" si="69"/>
        <v>0.99957680690505979</v>
      </c>
      <c r="J515" s="126">
        <f t="shared" si="73"/>
        <v>0.84487019963618815</v>
      </c>
      <c r="K515" s="126">
        <f t="shared" si="72"/>
        <v>0.94921216515975015</v>
      </c>
      <c r="L515" s="126">
        <f t="shared" si="71"/>
        <v>0.96085343238930565</v>
      </c>
      <c r="M515" s="126">
        <f t="shared" si="70"/>
        <v>0.67307164275598108</v>
      </c>
      <c r="N515" s="126">
        <f t="shared" si="74"/>
        <v>0.48455730600492175</v>
      </c>
    </row>
    <row r="516" spans="2:14" x14ac:dyDescent="0.25">
      <c r="B516" s="12">
        <v>45044</v>
      </c>
      <c r="C516" s="18">
        <v>29340.261718999998</v>
      </c>
      <c r="D516" s="18">
        <v>53.790000999999997</v>
      </c>
      <c r="E516" s="125">
        <f t="shared" si="68"/>
        <v>-4.5303099159330618E-3</v>
      </c>
      <c r="F516" s="125">
        <f t="shared" ref="F516:F579" si="75">D516/D515-1</f>
        <v>-7.0148978037621879E-3</v>
      </c>
      <c r="G516" s="127">
        <f t="shared" ref="G516:G579" si="76">G515+(G515*E516)</f>
        <v>45.395070010603483</v>
      </c>
      <c r="H516" s="127">
        <f t="shared" ref="H516:H579" si="77">H515+(H515*F516)</f>
        <v>16.385403059538799</v>
      </c>
      <c r="I516" s="126">
        <f t="shared" si="69"/>
        <v>0.97717589414810269</v>
      </c>
      <c r="J516" s="126">
        <f t="shared" si="73"/>
        <v>0.84195690713181215</v>
      </c>
      <c r="K516" s="126">
        <f t="shared" si="72"/>
        <v>0.94654724709426419</v>
      </c>
      <c r="L516" s="126">
        <f t="shared" si="71"/>
        <v>0.96022458658262266</v>
      </c>
      <c r="M516" s="126">
        <f t="shared" si="70"/>
        <v>0.64776261168640137</v>
      </c>
      <c r="N516" s="126">
        <f t="shared" si="74"/>
        <v>0.4842468008529055</v>
      </c>
    </row>
    <row r="517" spans="2:14" x14ac:dyDescent="0.25">
      <c r="B517" s="12">
        <v>45047</v>
      </c>
      <c r="C517" s="18">
        <v>28091.568359000001</v>
      </c>
      <c r="D517" s="18">
        <v>50.139999000000003</v>
      </c>
      <c r="E517" s="125">
        <f t="shared" si="68"/>
        <v>-4.2559039587277248E-2</v>
      </c>
      <c r="F517" s="125">
        <f t="shared" si="75"/>
        <v>-6.7856514819547797E-2</v>
      </c>
      <c r="G517" s="127">
        <f t="shared" si="76"/>
        <v>43.46309942895499</v>
      </c>
      <c r="H517" s="127">
        <f t="shared" si="77"/>
        <v>15.27354671400494</v>
      </c>
      <c r="I517" s="126">
        <f t="shared" si="69"/>
        <v>1.0244543494311171</v>
      </c>
      <c r="J517" s="126">
        <f t="shared" si="73"/>
        <v>0.83190604752355324</v>
      </c>
      <c r="K517" s="126">
        <f t="shared" si="72"/>
        <v>0.95284609487686345</v>
      </c>
      <c r="L517" s="126">
        <f t="shared" si="71"/>
        <v>0.96047260482909014</v>
      </c>
      <c r="M517" s="126">
        <f t="shared" si="70"/>
        <v>0.68587857831719123</v>
      </c>
      <c r="N517" s="126">
        <f t="shared" si="74"/>
        <v>0.49252149415745128</v>
      </c>
    </row>
    <row r="518" spans="2:14" x14ac:dyDescent="0.25">
      <c r="B518" s="12">
        <v>45048</v>
      </c>
      <c r="C518" s="18">
        <v>28680.537109000001</v>
      </c>
      <c r="D518" s="18">
        <v>51.32</v>
      </c>
      <c r="E518" s="125">
        <f t="shared" ref="E518:E581" si="78">C518/C517-1</f>
        <v>2.0966033027177255E-2</v>
      </c>
      <c r="F518" s="125">
        <f t="shared" si="75"/>
        <v>2.3534124920904009E-2</v>
      </c>
      <c r="G518" s="127">
        <f t="shared" si="76"/>
        <v>44.374348207045948</v>
      </c>
      <c r="H518" s="127">
        <f t="shared" si="77"/>
        <v>15.632996270357594</v>
      </c>
      <c r="I518" s="126">
        <f t="shared" si="69"/>
        <v>0.99491088227181956</v>
      </c>
      <c r="J518" s="126">
        <f t="shared" si="73"/>
        <v>0.87311453500055392</v>
      </c>
      <c r="K518" s="126">
        <f t="shared" si="72"/>
        <v>0.9504413245860881</v>
      </c>
      <c r="L518" s="126">
        <f t="shared" si="71"/>
        <v>0.96639188032058987</v>
      </c>
      <c r="M518" s="126">
        <f t="shared" si="70"/>
        <v>0.70086965818461289</v>
      </c>
      <c r="N518" s="126">
        <f t="shared" si="74"/>
        <v>0.58452197019960128</v>
      </c>
    </row>
    <row r="519" spans="2:14" x14ac:dyDescent="0.25">
      <c r="B519" s="12">
        <v>45049</v>
      </c>
      <c r="C519" s="18">
        <v>29006.308593999998</v>
      </c>
      <c r="D519" s="18">
        <v>48.490001999999997</v>
      </c>
      <c r="E519" s="125">
        <f t="shared" si="78"/>
        <v>1.1358625668756117E-2</v>
      </c>
      <c r="F519" s="125">
        <f t="shared" si="75"/>
        <v>-5.5144154325799E-2</v>
      </c>
      <c r="G519" s="127">
        <f t="shared" si="76"/>
        <v>44.878379817624825</v>
      </c>
      <c r="H519" s="127">
        <f t="shared" si="77"/>
        <v>14.770927911450356</v>
      </c>
      <c r="I519" s="126">
        <f t="shared" si="69"/>
        <v>0.92474942523408188</v>
      </c>
      <c r="J519" s="126">
        <f t="shared" si="73"/>
        <v>0.86489957563614683</v>
      </c>
      <c r="K519" s="126">
        <f t="shared" si="72"/>
        <v>0.94662124270176995</v>
      </c>
      <c r="L519" s="126">
        <f t="shared" si="71"/>
        <v>0.95869644711107416</v>
      </c>
      <c r="M519" s="126">
        <f t="shared" si="70"/>
        <v>0.64268179912754009</v>
      </c>
      <c r="N519" s="126">
        <f t="shared" si="74"/>
        <v>0.58418673371440555</v>
      </c>
    </row>
    <row r="520" spans="2:14" x14ac:dyDescent="0.25">
      <c r="B520" s="12">
        <v>45050</v>
      </c>
      <c r="C520" s="18">
        <v>28847.710938</v>
      </c>
      <c r="D520" s="18">
        <v>49.220001000000003</v>
      </c>
      <c r="E520" s="125">
        <f t="shared" si="78"/>
        <v>-5.4676952596720563E-3</v>
      </c>
      <c r="F520" s="125">
        <f t="shared" si="75"/>
        <v>1.5054629199644287E-2</v>
      </c>
      <c r="G520" s="127">
        <f t="shared" si="76"/>
        <v>44.632998513034238</v>
      </c>
      <c r="H520" s="127">
        <f t="shared" si="77"/>
        <v>14.993298754091917</v>
      </c>
      <c r="I520" s="126">
        <f t="shared" si="69"/>
        <v>0.92092146690675103</v>
      </c>
      <c r="J520" s="126">
        <f t="shared" si="73"/>
        <v>0.87408682760064438</v>
      </c>
      <c r="K520" s="126">
        <f t="shared" si="72"/>
        <v>0.93824898560086667</v>
      </c>
      <c r="L520" s="126">
        <f t="shared" si="71"/>
        <v>0.9511564413977035</v>
      </c>
      <c r="M520" s="126">
        <f t="shared" si="70"/>
        <v>0.63155444020791718</v>
      </c>
      <c r="N520" s="126">
        <f t="shared" si="74"/>
        <v>0.58658200985031583</v>
      </c>
    </row>
    <row r="521" spans="2:14" x14ac:dyDescent="0.25">
      <c r="B521" s="12">
        <v>45051</v>
      </c>
      <c r="C521" s="18">
        <v>29534.384765999999</v>
      </c>
      <c r="D521" s="18">
        <v>58.240001999999997</v>
      </c>
      <c r="E521" s="125">
        <f t="shared" si="78"/>
        <v>2.3803407815469635E-2</v>
      </c>
      <c r="F521" s="125">
        <f t="shared" si="75"/>
        <v>0.18325885446446843</v>
      </c>
      <c r="G521" s="127">
        <f t="shared" si="76"/>
        <v>45.695415978667242</v>
      </c>
      <c r="H521" s="127">
        <f t="shared" si="77"/>
        <v>17.740953508410342</v>
      </c>
      <c r="I521" s="126">
        <f t="shared" si="69"/>
        <v>1.1571017645327446</v>
      </c>
      <c r="J521" s="126">
        <f t="shared" si="73"/>
        <v>0.91890764378333478</v>
      </c>
      <c r="K521" s="126">
        <f t="shared" si="72"/>
        <v>1.0041627943153526</v>
      </c>
      <c r="L521" s="126">
        <f t="shared" si="71"/>
        <v>0.9589243480438705</v>
      </c>
      <c r="M521" s="126">
        <f t="shared" si="70"/>
        <v>0.55517261401373019</v>
      </c>
      <c r="N521" s="126">
        <f t="shared" si="74"/>
        <v>0.57286297402995323</v>
      </c>
    </row>
    <row r="522" spans="2:14" x14ac:dyDescent="0.25">
      <c r="B522" s="12">
        <v>45054</v>
      </c>
      <c r="C522" s="18">
        <v>27694.273438</v>
      </c>
      <c r="D522" s="18">
        <v>58.099997999999999</v>
      </c>
      <c r="E522" s="125">
        <f t="shared" si="78"/>
        <v>-6.230403452041211E-2</v>
      </c>
      <c r="F522" s="125">
        <f t="shared" si="75"/>
        <v>-2.4039147526128124E-3</v>
      </c>
      <c r="G522" s="127">
        <f t="shared" si="76"/>
        <v>42.848407204107765</v>
      </c>
      <c r="H522" s="127">
        <f t="shared" si="77"/>
        <v>17.698305768546057</v>
      </c>
      <c r="I522" s="126">
        <f t="shared" si="69"/>
        <v>0.92712195137842535</v>
      </c>
      <c r="J522" s="126">
        <f t="shared" si="73"/>
        <v>0.8763848976502413</v>
      </c>
      <c r="K522" s="126">
        <f t="shared" si="72"/>
        <v>0.9723906837368409</v>
      </c>
      <c r="L522" s="126">
        <f t="shared" si="71"/>
        <v>0.95080145156934193</v>
      </c>
      <c r="M522" s="126">
        <f t="shared" si="70"/>
        <v>0.49981407000383388</v>
      </c>
      <c r="N522" s="126">
        <f t="shared" si="74"/>
        <v>0.55895902650897189</v>
      </c>
    </row>
    <row r="523" spans="2:14" x14ac:dyDescent="0.25">
      <c r="B523" s="12">
        <v>45055</v>
      </c>
      <c r="C523" s="18">
        <v>27658.775390999999</v>
      </c>
      <c r="D523" s="18">
        <v>60.209999000000003</v>
      </c>
      <c r="E523" s="125">
        <f t="shared" si="78"/>
        <v>-1.2817829317484097E-3</v>
      </c>
      <c r="F523" s="125">
        <f t="shared" si="75"/>
        <v>3.6316713814688928E-2</v>
      </c>
      <c r="G523" s="127">
        <f t="shared" si="76"/>
        <v>42.793484847100935</v>
      </c>
      <c r="H523" s="127">
        <f t="shared" si="77"/>
        <v>18.341050074147201</v>
      </c>
      <c r="I523" s="126">
        <f t="shared" si="69"/>
        <v>0.83958823017746043</v>
      </c>
      <c r="J523" s="126">
        <f t="shared" si="73"/>
        <v>0.82093814391224285</v>
      </c>
      <c r="K523" s="126">
        <f t="shared" si="72"/>
        <v>1.0145494951465639</v>
      </c>
      <c r="L523" s="126">
        <f t="shared" si="71"/>
        <v>0.95063209201848031</v>
      </c>
      <c r="M523" s="126">
        <f t="shared" si="70"/>
        <v>0.42532972854256945</v>
      </c>
      <c r="N523" s="126">
        <f t="shared" si="74"/>
        <v>0.5375009756056307</v>
      </c>
    </row>
    <row r="524" spans="2:14" x14ac:dyDescent="0.25">
      <c r="B524" s="12">
        <v>45056</v>
      </c>
      <c r="C524" s="18">
        <v>27621.755859000001</v>
      </c>
      <c r="D524" s="18">
        <v>62.639999000000003</v>
      </c>
      <c r="E524" s="125">
        <f t="shared" si="78"/>
        <v>-1.338437131675918E-3</v>
      </c>
      <c r="F524" s="125">
        <f t="shared" si="75"/>
        <v>4.0358745064918544E-2</v>
      </c>
      <c r="G524" s="127">
        <f t="shared" si="76"/>
        <v>42.736208457987765</v>
      </c>
      <c r="H524" s="127">
        <f t="shared" si="77"/>
        <v>19.081271838312613</v>
      </c>
      <c r="I524" s="126">
        <f t="shared" si="69"/>
        <v>0.7770443430227072</v>
      </c>
      <c r="J524" s="126">
        <f t="shared" si="73"/>
        <v>0.81367088777906094</v>
      </c>
      <c r="K524" s="126">
        <f t="shared" si="72"/>
        <v>1.0019747854734296</v>
      </c>
      <c r="L524" s="126">
        <f t="shared" si="71"/>
        <v>0.95511428074823779</v>
      </c>
      <c r="M524" s="126">
        <f t="shared" si="70"/>
        <v>0.3944216997897585</v>
      </c>
      <c r="N524" s="126">
        <f t="shared" si="74"/>
        <v>0.5331591347954292</v>
      </c>
    </row>
    <row r="525" spans="2:14" x14ac:dyDescent="0.25">
      <c r="B525" s="12">
        <v>45057</v>
      </c>
      <c r="C525" s="18">
        <v>27000.789063</v>
      </c>
      <c r="D525" s="18">
        <v>60.349997999999999</v>
      </c>
      <c r="E525" s="125">
        <f t="shared" si="78"/>
        <v>-2.2481076118760601E-2</v>
      </c>
      <c r="F525" s="125">
        <f t="shared" si="75"/>
        <v>-3.6558126381834755E-2</v>
      </c>
      <c r="G525" s="127">
        <f t="shared" si="76"/>
        <v>41.775452502616524</v>
      </c>
      <c r="H525" s="127">
        <f t="shared" si="77"/>
        <v>18.383696290921435</v>
      </c>
      <c r="I525" s="126">
        <f t="shared" si="69"/>
        <v>0.80050878933082292</v>
      </c>
      <c r="J525" s="126">
        <f t="shared" si="73"/>
        <v>0.81915362091305166</v>
      </c>
      <c r="K525" s="126">
        <f t="shared" si="72"/>
        <v>1.0020895636247018</v>
      </c>
      <c r="L525" s="126">
        <f t="shared" si="71"/>
        <v>0.95711681421661854</v>
      </c>
      <c r="M525" s="126">
        <f t="shared" si="70"/>
        <v>0.409959969271596</v>
      </c>
      <c r="N525" s="126">
        <f t="shared" si="74"/>
        <v>0.53715576430392042</v>
      </c>
    </row>
    <row r="526" spans="2:14" x14ac:dyDescent="0.25">
      <c r="B526" s="12">
        <v>45058</v>
      </c>
      <c r="C526" s="18">
        <v>26804.990234000001</v>
      </c>
      <c r="D526" s="18">
        <v>57.34</v>
      </c>
      <c r="E526" s="125">
        <f t="shared" si="78"/>
        <v>-7.2515965567949703E-3</v>
      </c>
      <c r="F526" s="125">
        <f t="shared" si="75"/>
        <v>-4.9875693450727177E-2</v>
      </c>
      <c r="G526" s="127">
        <f t="shared" si="76"/>
        <v>41.47251377509</v>
      </c>
      <c r="H526" s="127">
        <f t="shared" si="77"/>
        <v>17.466796690224168</v>
      </c>
      <c r="I526" s="126">
        <f t="shared" si="69"/>
        <v>0.79620729224458009</v>
      </c>
      <c r="J526" s="126">
        <f t="shared" si="73"/>
        <v>0.8191647443601815</v>
      </c>
      <c r="K526" s="126">
        <f t="shared" si="72"/>
        <v>0.99176326021637717</v>
      </c>
      <c r="L526" s="126">
        <f t="shared" si="71"/>
        <v>0.9594227949228793</v>
      </c>
      <c r="M526" s="126">
        <f t="shared" si="70"/>
        <v>0.40048901980261364</v>
      </c>
      <c r="N526" s="126">
        <f t="shared" si="74"/>
        <v>0.53603555315337359</v>
      </c>
    </row>
    <row r="527" spans="2:14" x14ac:dyDescent="0.25">
      <c r="B527" s="12">
        <v>45061</v>
      </c>
      <c r="C527" s="18">
        <v>27192.693359000001</v>
      </c>
      <c r="D527" s="18">
        <v>60.77</v>
      </c>
      <c r="E527" s="125">
        <f t="shared" si="78"/>
        <v>1.446384130773648E-2</v>
      </c>
      <c r="F527" s="125">
        <f t="shared" si="75"/>
        <v>5.9818625741192788E-2</v>
      </c>
      <c r="G527" s="127">
        <f t="shared" si="76"/>
        <v>42.07236563296582</v>
      </c>
      <c r="H527" s="127">
        <f t="shared" si="77"/>
        <v>18.511636464334192</v>
      </c>
      <c r="I527" s="126">
        <f t="shared" si="69"/>
        <v>0.85193556739249843</v>
      </c>
      <c r="J527" s="126">
        <f t="shared" si="73"/>
        <v>0.72212646994783081</v>
      </c>
      <c r="K527" s="126">
        <f t="shared" si="72"/>
        <v>0.99525252890677296</v>
      </c>
      <c r="L527" s="126">
        <f t="shared" si="71"/>
        <v>0.96714042983833493</v>
      </c>
      <c r="M527" s="126">
        <f t="shared" si="70"/>
        <v>0.4196583025411274</v>
      </c>
      <c r="N527" s="126">
        <f t="shared" si="74"/>
        <v>0.48193831543857929</v>
      </c>
    </row>
    <row r="528" spans="2:14" x14ac:dyDescent="0.25">
      <c r="B528" s="12">
        <v>45062</v>
      </c>
      <c r="C528" s="18">
        <v>27036.650390999999</v>
      </c>
      <c r="D528" s="18">
        <v>57.880001</v>
      </c>
      <c r="E528" s="125">
        <f t="shared" si="78"/>
        <v>-5.738415313992995E-3</v>
      </c>
      <c r="F528" s="125">
        <f t="shared" si="75"/>
        <v>-4.7556343590587469E-2</v>
      </c>
      <c r="G528" s="127">
        <f t="shared" si="76"/>
        <v>41.830936925721694</v>
      </c>
      <c r="H528" s="127">
        <f t="shared" si="77"/>
        <v>17.631290720212267</v>
      </c>
      <c r="I528" s="126">
        <f t="shared" si="69"/>
        <v>0.85485077479564608</v>
      </c>
      <c r="J528" s="126">
        <f t="shared" si="73"/>
        <v>0.71498465867927141</v>
      </c>
      <c r="K528" s="126">
        <f t="shared" si="72"/>
        <v>0.99633298887148702</v>
      </c>
      <c r="L528" s="126">
        <f t="shared" si="71"/>
        <v>0.99010878525846779</v>
      </c>
      <c r="M528" s="126">
        <f t="shared" si="70"/>
        <v>0.4057910495464449</v>
      </c>
      <c r="N528" s="126">
        <f t="shared" si="74"/>
        <v>0.47556125830142026</v>
      </c>
    </row>
    <row r="529" spans="2:14" x14ac:dyDescent="0.25">
      <c r="B529" s="12">
        <v>45063</v>
      </c>
      <c r="C529" s="18">
        <v>27398.802734000001</v>
      </c>
      <c r="D529" s="18">
        <v>61.040000999999997</v>
      </c>
      <c r="E529" s="125">
        <f t="shared" si="78"/>
        <v>1.339486725473038E-2</v>
      </c>
      <c r="F529" s="125">
        <f t="shared" si="75"/>
        <v>5.4595714329721545E-2</v>
      </c>
      <c r="G529" s="127">
        <f t="shared" si="76"/>
        <v>42.391256772982736</v>
      </c>
      <c r="H529" s="127">
        <f t="shared" si="77"/>
        <v>18.593883631637247</v>
      </c>
      <c r="I529" s="126">
        <f t="shared" si="69"/>
        <v>0.99789013445301444</v>
      </c>
      <c r="J529" s="126">
        <f t="shared" si="73"/>
        <v>0.73505034884868914</v>
      </c>
      <c r="K529" s="126">
        <f t="shared" si="72"/>
        <v>0.98292898796782147</v>
      </c>
      <c r="L529" s="126">
        <f t="shared" si="71"/>
        <v>0.98070003236574588</v>
      </c>
      <c r="M529" s="126">
        <f t="shared" si="70"/>
        <v>0.44567728595905065</v>
      </c>
      <c r="N529" s="126">
        <f t="shared" si="74"/>
        <v>0.48171720650914551</v>
      </c>
    </row>
    <row r="530" spans="2:14" x14ac:dyDescent="0.25">
      <c r="B530" s="12">
        <v>45064</v>
      </c>
      <c r="C530" s="18">
        <v>26832.208984000001</v>
      </c>
      <c r="D530" s="18">
        <v>60.259998000000003</v>
      </c>
      <c r="E530" s="125">
        <f t="shared" si="78"/>
        <v>-2.0679507623042825E-2</v>
      </c>
      <c r="F530" s="125">
        <f t="shared" si="75"/>
        <v>-1.2778554836524236E-2</v>
      </c>
      <c r="G530" s="127">
        <f t="shared" si="76"/>
        <v>41.514626455395472</v>
      </c>
      <c r="H530" s="127">
        <f t="shared" si="77"/>
        <v>18.356280670026422</v>
      </c>
      <c r="I530" s="126">
        <f t="shared" si="69"/>
        <v>1.022108096418135</v>
      </c>
      <c r="J530" s="126">
        <f t="shared" si="73"/>
        <v>0.7303439900910117</v>
      </c>
      <c r="K530" s="126">
        <f t="shared" si="72"/>
        <v>0.97711817225801079</v>
      </c>
      <c r="L530" s="126">
        <f t="shared" si="71"/>
        <v>0.97702003027186901</v>
      </c>
      <c r="M530" s="126">
        <f t="shared" si="70"/>
        <v>0.4266960271222377</v>
      </c>
      <c r="N530" s="126">
        <f t="shared" si="74"/>
        <v>0.48262515953955998</v>
      </c>
    </row>
    <row r="531" spans="2:14" x14ac:dyDescent="0.25">
      <c r="B531" s="12">
        <v>45065</v>
      </c>
      <c r="C531" s="18">
        <v>26890.128906000002</v>
      </c>
      <c r="D531" s="18">
        <v>56.779998999999997</v>
      </c>
      <c r="E531" s="125">
        <f t="shared" si="78"/>
        <v>2.1585968577741976E-3</v>
      </c>
      <c r="F531" s="125">
        <f t="shared" si="75"/>
        <v>-5.774973640058878E-2</v>
      </c>
      <c r="G531" s="127">
        <f t="shared" si="76"/>
        <v>41.604239797613758</v>
      </c>
      <c r="H531" s="127">
        <f t="shared" si="77"/>
        <v>17.296210300037174</v>
      </c>
      <c r="I531" s="126">
        <f t="shared" si="69"/>
        <v>0.93480979493797289</v>
      </c>
      <c r="J531" s="126">
        <f t="shared" si="73"/>
        <v>0.72957137472049371</v>
      </c>
      <c r="K531" s="126">
        <f t="shared" si="72"/>
        <v>0.97406548311830721</v>
      </c>
      <c r="L531" s="126">
        <f t="shared" si="71"/>
        <v>0.97134099479849134</v>
      </c>
      <c r="M531" s="126">
        <f t="shared" si="70"/>
        <v>0.38674160351749259</v>
      </c>
      <c r="N531" s="126">
        <f t="shared" si="74"/>
        <v>0.47781924880904797</v>
      </c>
    </row>
    <row r="532" spans="2:14" x14ac:dyDescent="0.25">
      <c r="B532" s="12">
        <v>45068</v>
      </c>
      <c r="C532" s="18">
        <v>26851.277343999998</v>
      </c>
      <c r="D532" s="18">
        <v>61.07</v>
      </c>
      <c r="E532" s="125">
        <f t="shared" si="78"/>
        <v>-1.444826171559721E-3</v>
      </c>
      <c r="F532" s="125">
        <f t="shared" si="75"/>
        <v>7.5554791749820271E-2</v>
      </c>
      <c r="G532" s="127">
        <f t="shared" si="76"/>
        <v>41.544128903106319</v>
      </c>
      <c r="H532" s="127">
        <f t="shared" si="77"/>
        <v>18.60302186731758</v>
      </c>
      <c r="I532" s="126">
        <f t="shared" si="69"/>
        <v>0.95188227463113984</v>
      </c>
      <c r="J532" s="126">
        <f t="shared" si="73"/>
        <v>0.73002358827642033</v>
      </c>
      <c r="K532" s="126">
        <f t="shared" si="72"/>
        <v>0.96866533184258452</v>
      </c>
      <c r="L532" s="126">
        <f t="shared" si="71"/>
        <v>0.97038784807736711</v>
      </c>
      <c r="M532" s="126">
        <f t="shared" si="70"/>
        <v>0.36200615770003441</v>
      </c>
      <c r="N532" s="126">
        <f t="shared" si="74"/>
        <v>0.47158849003212788</v>
      </c>
    </row>
    <row r="533" spans="2:14" x14ac:dyDescent="0.25">
      <c r="B533" s="12">
        <v>45069</v>
      </c>
      <c r="C533" s="18">
        <v>27225.726563</v>
      </c>
      <c r="D533" s="18">
        <v>59.099997999999999</v>
      </c>
      <c r="E533" s="125">
        <f t="shared" si="78"/>
        <v>1.3945303763497563E-2</v>
      </c>
      <c r="F533" s="125">
        <f t="shared" si="75"/>
        <v>-3.2258097265433161E-2</v>
      </c>
      <c r="G533" s="127">
        <f t="shared" si="76"/>
        <v>42.123474400250032</v>
      </c>
      <c r="H533" s="127">
        <f t="shared" si="77"/>
        <v>18.002923778490668</v>
      </c>
      <c r="I533" s="126">
        <f t="shared" ref="I533:I596" si="79">SLOPE($F513:$F533,$E513:$E533)</f>
        <v>0.96097057153149212</v>
      </c>
      <c r="J533" s="126">
        <f t="shared" si="73"/>
        <v>0.70861218499413736</v>
      </c>
      <c r="K533" s="126">
        <f t="shared" si="72"/>
        <v>0.96118372759969484</v>
      </c>
      <c r="L533" s="126">
        <f t="shared" si="71"/>
        <v>0.96827586412722244</v>
      </c>
      <c r="M533" s="126">
        <f t="shared" ref="M533:M596" si="80">CORREL(E513:E533,F513:F533)</f>
        <v>0.37954436181798784</v>
      </c>
      <c r="N533" s="126">
        <f t="shared" si="74"/>
        <v>0.45831623568720203</v>
      </c>
    </row>
    <row r="534" spans="2:14" x14ac:dyDescent="0.25">
      <c r="B534" s="12">
        <v>45070</v>
      </c>
      <c r="C534" s="18">
        <v>26334.818359000001</v>
      </c>
      <c r="D534" s="18">
        <v>58.360000999999997</v>
      </c>
      <c r="E534" s="125">
        <f t="shared" si="78"/>
        <v>-3.2723027682601935E-2</v>
      </c>
      <c r="F534" s="125">
        <f t="shared" si="75"/>
        <v>-1.2521100254521245E-2</v>
      </c>
      <c r="G534" s="127">
        <f t="shared" si="76"/>
        <v>40.745066781363278</v>
      </c>
      <c r="H534" s="127">
        <f t="shared" si="77"/>
        <v>17.777507364985681</v>
      </c>
      <c r="I534" s="126">
        <f t="shared" si="79"/>
        <v>0.97731529125008043</v>
      </c>
      <c r="J534" s="126">
        <f t="shared" si="73"/>
        <v>0.70408726421672585</v>
      </c>
      <c r="K534" s="126">
        <f t="shared" si="72"/>
        <v>0.95574292830611329</v>
      </c>
      <c r="L534" s="126">
        <f t="shared" ref="L534:L597" si="81">SLOPE($F294:$F534,$E294:$E534)</f>
        <v>0.96856680443635368</v>
      </c>
      <c r="M534" s="126">
        <f t="shared" si="80"/>
        <v>0.38641867116723866</v>
      </c>
      <c r="N534" s="126">
        <f t="shared" si="74"/>
        <v>0.45829566638191044</v>
      </c>
    </row>
    <row r="535" spans="2:14" x14ac:dyDescent="0.25">
      <c r="B535" s="12">
        <v>45071</v>
      </c>
      <c r="C535" s="18">
        <v>26476.207031000002</v>
      </c>
      <c r="D535" s="18">
        <v>56.869999</v>
      </c>
      <c r="E535" s="125">
        <f t="shared" si="78"/>
        <v>5.3688873062487374E-3</v>
      </c>
      <c r="F535" s="125">
        <f t="shared" si="75"/>
        <v>-2.5531219576229947E-2</v>
      </c>
      <c r="G535" s="127">
        <f t="shared" si="76"/>
        <v>40.963822453197999</v>
      </c>
      <c r="H535" s="127">
        <f t="shared" si="77"/>
        <v>17.323625920932187</v>
      </c>
      <c r="I535" s="126">
        <f t="shared" si="79"/>
        <v>0.97479263327472787</v>
      </c>
      <c r="J535" s="126">
        <f t="shared" si="73"/>
        <v>0.72773539704144652</v>
      </c>
      <c r="K535" s="126">
        <f t="shared" si="72"/>
        <v>0.94965432172375763</v>
      </c>
      <c r="L535" s="126">
        <f t="shared" si="81"/>
        <v>0.9672854509389559</v>
      </c>
      <c r="M535" s="126">
        <f t="shared" si="80"/>
        <v>0.38656672430409417</v>
      </c>
      <c r="N535" s="126">
        <f t="shared" si="74"/>
        <v>0.48380774239633167</v>
      </c>
    </row>
    <row r="536" spans="2:14" x14ac:dyDescent="0.25">
      <c r="B536" s="12">
        <v>45072</v>
      </c>
      <c r="C536" s="18">
        <v>26719.291015999999</v>
      </c>
      <c r="D536" s="18">
        <v>56.919998</v>
      </c>
      <c r="E536" s="125">
        <f t="shared" si="78"/>
        <v>9.1812239085220515E-3</v>
      </c>
      <c r="F536" s="125">
        <f t="shared" si="75"/>
        <v>8.7918060276392929E-4</v>
      </c>
      <c r="G536" s="127">
        <f t="shared" si="76"/>
        <v>41.339920479289752</v>
      </c>
      <c r="H536" s="127">
        <f t="shared" si="77"/>
        <v>17.338856516811408</v>
      </c>
      <c r="I536" s="126">
        <f t="shared" si="79"/>
        <v>1.1223634143669474</v>
      </c>
      <c r="J536" s="126">
        <f t="shared" si="73"/>
        <v>0.73093604020012226</v>
      </c>
      <c r="K536" s="126">
        <f t="shared" si="72"/>
        <v>0.94947328522801555</v>
      </c>
      <c r="L536" s="126">
        <f t="shared" si="81"/>
        <v>0.96223276387833068</v>
      </c>
      <c r="M536" s="126">
        <f t="shared" si="80"/>
        <v>0.41301068827297394</v>
      </c>
      <c r="N536" s="126">
        <f t="shared" si="74"/>
        <v>0.48504849502731812</v>
      </c>
    </row>
    <row r="537" spans="2:14" x14ac:dyDescent="0.25">
      <c r="B537" s="12">
        <v>45076</v>
      </c>
      <c r="C537" s="18">
        <v>27702.349609000001</v>
      </c>
      <c r="D537" s="18">
        <v>61.169998</v>
      </c>
      <c r="E537" s="125">
        <f t="shared" si="78"/>
        <v>3.6792091242665359E-2</v>
      </c>
      <c r="F537" s="125">
        <f t="shared" si="75"/>
        <v>7.4666200796423166E-2</v>
      </c>
      <c r="G537" s="127">
        <f t="shared" si="76"/>
        <v>42.86090260552831</v>
      </c>
      <c r="H537" s="127">
        <f t="shared" si="77"/>
        <v>18.633483059076017</v>
      </c>
      <c r="I537" s="126">
        <f t="shared" si="79"/>
        <v>1.2086612286735525</v>
      </c>
      <c r="J537" s="126">
        <f t="shared" si="73"/>
        <v>0.74953221959669214</v>
      </c>
      <c r="K537" s="126">
        <f t="shared" si="72"/>
        <v>0.95859982276672939</v>
      </c>
      <c r="L537" s="126">
        <f t="shared" si="81"/>
        <v>1.0462998228016767</v>
      </c>
      <c r="M537" s="126">
        <f t="shared" si="80"/>
        <v>0.46672691893529411</v>
      </c>
      <c r="N537" s="126">
        <f t="shared" si="74"/>
        <v>0.49366355906174092</v>
      </c>
    </row>
    <row r="538" spans="2:14" x14ac:dyDescent="0.25">
      <c r="B538" s="12">
        <v>45077</v>
      </c>
      <c r="C538" s="18">
        <v>27219.658202999999</v>
      </c>
      <c r="D538" s="18">
        <v>62.200001</v>
      </c>
      <c r="E538" s="125">
        <f t="shared" si="78"/>
        <v>-1.7424204546288125E-2</v>
      </c>
      <c r="F538" s="125">
        <f t="shared" si="75"/>
        <v>1.6838369031825007E-2</v>
      </c>
      <c r="G538" s="127">
        <f t="shared" si="76"/>
        <v>42.114085471491052</v>
      </c>
      <c r="H538" s="127">
        <f t="shared" si="77"/>
        <v>18.947240523172997</v>
      </c>
      <c r="I538" s="126">
        <f t="shared" si="79"/>
        <v>1.0437515846182241</v>
      </c>
      <c r="J538" s="126">
        <f t="shared" si="73"/>
        <v>0.77197992532820425</v>
      </c>
      <c r="K538" s="126">
        <f t="shared" si="72"/>
        <v>0.95035533140729911</v>
      </c>
      <c r="L538" s="126">
        <f t="shared" si="81"/>
        <v>1.0442970699119609</v>
      </c>
      <c r="M538" s="126">
        <f t="shared" si="80"/>
        <v>0.39238502042177636</v>
      </c>
      <c r="N538" s="126">
        <f t="shared" si="74"/>
        <v>0.50188544334440177</v>
      </c>
    </row>
    <row r="539" spans="2:14" x14ac:dyDescent="0.25">
      <c r="B539" s="12">
        <v>45078</v>
      </c>
      <c r="C539" s="18">
        <v>26819.972656000002</v>
      </c>
      <c r="D539" s="18">
        <v>63.57</v>
      </c>
      <c r="E539" s="125">
        <f t="shared" si="78"/>
        <v>-1.4683709252305999E-2</v>
      </c>
      <c r="F539" s="125">
        <f t="shared" si="75"/>
        <v>2.2025707041387399E-2</v>
      </c>
      <c r="G539" s="127">
        <f t="shared" si="76"/>
        <v>41.495694485000911</v>
      </c>
      <c r="H539" s="127">
        <f t="shared" si="77"/>
        <v>19.364566892179109</v>
      </c>
      <c r="I539" s="126">
        <f t="shared" si="79"/>
        <v>1.0428817091314682</v>
      </c>
      <c r="J539" s="126">
        <f t="shared" si="73"/>
        <v>0.7641286053769053</v>
      </c>
      <c r="K539" s="126">
        <f t="shared" si="72"/>
        <v>0.94676932325515561</v>
      </c>
      <c r="L539" s="126">
        <f t="shared" si="81"/>
        <v>1.0398843279384962</v>
      </c>
      <c r="M539" s="126">
        <f t="shared" si="80"/>
        <v>0.38430579637997797</v>
      </c>
      <c r="N539" s="126">
        <f t="shared" si="74"/>
        <v>0.49825916357500138</v>
      </c>
    </row>
    <row r="540" spans="2:14" x14ac:dyDescent="0.25">
      <c r="B540" s="12">
        <v>45079</v>
      </c>
      <c r="C540" s="18">
        <v>27249.589843999998</v>
      </c>
      <c r="D540" s="18">
        <v>64.550003000000004</v>
      </c>
      <c r="E540" s="125">
        <f t="shared" si="78"/>
        <v>1.6018554288267817E-2</v>
      </c>
      <c r="F540" s="125">
        <f t="shared" si="75"/>
        <v>1.5416123957841865E-2</v>
      </c>
      <c r="G540" s="127">
        <f t="shared" si="76"/>
        <v>42.160395519838275</v>
      </c>
      <c r="H540" s="127">
        <f t="shared" si="77"/>
        <v>19.663093455778863</v>
      </c>
      <c r="I540" s="126">
        <f t="shared" si="79"/>
        <v>1.1349871477727309</v>
      </c>
      <c r="J540" s="126">
        <f t="shared" si="73"/>
        <v>0.76377289013306038</v>
      </c>
      <c r="K540" s="126">
        <f t="shared" si="72"/>
        <v>0.94444078053453484</v>
      </c>
      <c r="L540" s="126">
        <f t="shared" si="81"/>
        <v>1.0492822194839326</v>
      </c>
      <c r="M540" s="126">
        <f t="shared" si="80"/>
        <v>0.43741400010536652</v>
      </c>
      <c r="N540" s="126">
        <f t="shared" si="74"/>
        <v>0.49805707605595956</v>
      </c>
    </row>
    <row r="541" spans="2:14" x14ac:dyDescent="0.25">
      <c r="B541" s="12">
        <v>45082</v>
      </c>
      <c r="C541" s="18">
        <v>25760.097656000002</v>
      </c>
      <c r="D541" s="18">
        <v>58.709999000000003</v>
      </c>
      <c r="E541" s="125">
        <f t="shared" si="78"/>
        <v>-5.466108651642565E-2</v>
      </c>
      <c r="F541" s="125">
        <f t="shared" si="75"/>
        <v>-9.0472559699183885E-2</v>
      </c>
      <c r="G541" s="127">
        <f t="shared" si="76"/>
        <v>39.855862492761673</v>
      </c>
      <c r="H541" s="127">
        <f t="shared" si="77"/>
        <v>17.884123059230276</v>
      </c>
      <c r="I541" s="126">
        <f t="shared" si="79"/>
        <v>1.3308637229294944</v>
      </c>
      <c r="J541" s="126">
        <f t="shared" si="73"/>
        <v>0.80663265020231356</v>
      </c>
      <c r="K541" s="126">
        <f t="shared" si="72"/>
        <v>0.96045013613137997</v>
      </c>
      <c r="L541" s="126">
        <f t="shared" si="81"/>
        <v>1.0560647433725792</v>
      </c>
      <c r="M541" s="126">
        <f t="shared" si="80"/>
        <v>0.53596478703186734</v>
      </c>
      <c r="N541" s="126">
        <f t="shared" si="74"/>
        <v>0.52374487305776718</v>
      </c>
    </row>
    <row r="542" spans="2:14" x14ac:dyDescent="0.25">
      <c r="B542" s="12">
        <v>45083</v>
      </c>
      <c r="C542" s="18">
        <v>27238.783202999999</v>
      </c>
      <c r="D542" s="18">
        <v>51.610000999999997</v>
      </c>
      <c r="E542" s="125">
        <f t="shared" si="78"/>
        <v>5.7402171635618116E-2</v>
      </c>
      <c r="F542" s="125">
        <f t="shared" si="75"/>
        <v>-0.12093336945892308</v>
      </c>
      <c r="G542" s="127">
        <f t="shared" si="76"/>
        <v>42.143675552256774</v>
      </c>
      <c r="H542" s="127">
        <f t="shared" si="77"/>
        <v>15.721335797859535</v>
      </c>
      <c r="I542" s="126">
        <f t="shared" si="79"/>
        <v>0.20375769078605355</v>
      </c>
      <c r="J542" s="126">
        <f t="shared" si="73"/>
        <v>0.68596979307657757</v>
      </c>
      <c r="K542" s="126">
        <f t="shared" si="72"/>
        <v>0.88581855060542292</v>
      </c>
      <c r="L542" s="126">
        <f t="shared" si="81"/>
        <v>1.0172722519743307</v>
      </c>
      <c r="M542" s="126">
        <f t="shared" si="80"/>
        <v>0.10520666793924104</v>
      </c>
      <c r="N542" s="126">
        <f t="shared" si="74"/>
        <v>0.43225769223892047</v>
      </c>
    </row>
    <row r="543" spans="2:14" x14ac:dyDescent="0.25">
      <c r="B543" s="12">
        <v>45084</v>
      </c>
      <c r="C543" s="18">
        <v>26345.998047000001</v>
      </c>
      <c r="D543" s="18">
        <v>53.259998000000003</v>
      </c>
      <c r="E543" s="125">
        <f t="shared" si="78"/>
        <v>-3.2776249561018211E-2</v>
      </c>
      <c r="F543" s="125">
        <f t="shared" si="75"/>
        <v>3.1970489595611662E-2</v>
      </c>
      <c r="G543" s="127">
        <f t="shared" si="76"/>
        <v>40.762363924937425</v>
      </c>
      <c r="H543" s="127">
        <f t="shared" si="77"/>
        <v>16.223954600414121</v>
      </c>
      <c r="I543" s="126">
        <f t="shared" si="79"/>
        <v>0.16619736584058198</v>
      </c>
      <c r="J543" s="126">
        <f t="shared" si="73"/>
        <v>0.64938200205802377</v>
      </c>
      <c r="K543" s="126">
        <f t="shared" si="72"/>
        <v>0.86917300858646851</v>
      </c>
      <c r="L543" s="126">
        <f t="shared" si="81"/>
        <v>1.0017213148048403</v>
      </c>
      <c r="M543" s="126">
        <f t="shared" si="80"/>
        <v>7.6926521238311868E-2</v>
      </c>
      <c r="N543" s="126">
        <f t="shared" si="74"/>
        <v>0.41762177856981708</v>
      </c>
    </row>
    <row r="544" spans="2:14" x14ac:dyDescent="0.25">
      <c r="B544" s="12">
        <v>45085</v>
      </c>
      <c r="C544" s="18">
        <v>26508.216797000001</v>
      </c>
      <c r="D544" s="18">
        <v>54.900002000000001</v>
      </c>
      <c r="E544" s="125">
        <f t="shared" si="78"/>
        <v>6.1572444403361626E-3</v>
      </c>
      <c r="F544" s="125">
        <f t="shared" si="75"/>
        <v>3.0792415726339284E-2</v>
      </c>
      <c r="G544" s="127">
        <f t="shared" si="76"/>
        <v>41.013347763589202</v>
      </c>
      <c r="H544" s="127">
        <f t="shared" si="77"/>
        <v>16.723529355195328</v>
      </c>
      <c r="I544" s="126">
        <f t="shared" si="79"/>
        <v>0.18547991930565469</v>
      </c>
      <c r="J544" s="126">
        <f t="shared" si="73"/>
        <v>0.73362168686023843</v>
      </c>
      <c r="K544" s="126">
        <f t="shared" si="72"/>
        <v>0.89639151371570946</v>
      </c>
      <c r="L544" s="126">
        <f t="shared" si="81"/>
        <v>0.98749969622575884</v>
      </c>
      <c r="M544" s="126">
        <f t="shared" si="80"/>
        <v>8.6385102849427714E-2</v>
      </c>
      <c r="N544" s="126">
        <f t="shared" si="74"/>
        <v>0.36220639886993233</v>
      </c>
    </row>
    <row r="545" spans="2:14" x14ac:dyDescent="0.25">
      <c r="B545" s="12">
        <v>45086</v>
      </c>
      <c r="C545" s="18">
        <v>26480.375</v>
      </c>
      <c r="D545" s="18">
        <v>53.279998999999997</v>
      </c>
      <c r="E545" s="125">
        <f t="shared" si="78"/>
        <v>-1.0503081822973437E-3</v>
      </c>
      <c r="F545" s="125">
        <f t="shared" si="75"/>
        <v>-2.950825029113846E-2</v>
      </c>
      <c r="G545" s="127">
        <f t="shared" si="76"/>
        <v>40.970271108849701</v>
      </c>
      <c r="H545" s="127">
        <f t="shared" si="77"/>
        <v>16.230047265231022</v>
      </c>
      <c r="I545" s="126">
        <f t="shared" si="79"/>
        <v>0.18270145134998944</v>
      </c>
      <c r="J545" s="126">
        <f t="shared" si="73"/>
        <v>0.71608427433836619</v>
      </c>
      <c r="K545" s="126">
        <f t="shared" si="72"/>
        <v>0.89798464049667093</v>
      </c>
      <c r="L545" s="126">
        <f t="shared" si="81"/>
        <v>0.98667038971696397</v>
      </c>
      <c r="M545" s="126">
        <f t="shared" si="80"/>
        <v>8.6175616238437378E-2</v>
      </c>
      <c r="N545" s="126">
        <f t="shared" si="74"/>
        <v>0.35433293594122844</v>
      </c>
    </row>
    <row r="546" spans="2:14" x14ac:dyDescent="0.25">
      <c r="B546" s="12">
        <v>45089</v>
      </c>
      <c r="C546" s="18">
        <v>25902.5</v>
      </c>
      <c r="D546" s="18">
        <v>50.560001</v>
      </c>
      <c r="E546" s="125">
        <f t="shared" si="78"/>
        <v>-2.1822764972172837E-2</v>
      </c>
      <c r="F546" s="125">
        <f t="shared" si="75"/>
        <v>-5.1051014471678147E-2</v>
      </c>
      <c r="G546" s="127">
        <f t="shared" si="76"/>
        <v>40.076186511595068</v>
      </c>
      <c r="H546" s="127">
        <f t="shared" si="77"/>
        <v>15.401486887417693</v>
      </c>
      <c r="I546" s="126">
        <f t="shared" si="79"/>
        <v>0.20534327965079938</v>
      </c>
      <c r="J546" s="126">
        <f t="shared" si="73"/>
        <v>0.74623435228954993</v>
      </c>
      <c r="K546" s="126">
        <f t="shared" si="72"/>
        <v>0.89696151987304118</v>
      </c>
      <c r="L546" s="126">
        <f t="shared" si="81"/>
        <v>0.98173990574353065</v>
      </c>
      <c r="M546" s="126">
        <f t="shared" si="80"/>
        <v>9.5817615212703947E-2</v>
      </c>
      <c r="N546" s="126">
        <f t="shared" si="74"/>
        <v>0.36890084849189636</v>
      </c>
    </row>
    <row r="547" spans="2:14" x14ac:dyDescent="0.25">
      <c r="B547" s="12">
        <v>45090</v>
      </c>
      <c r="C547" s="18">
        <v>25918.728515999999</v>
      </c>
      <c r="D547" s="18">
        <v>52.400002000000001</v>
      </c>
      <c r="E547" s="125">
        <f t="shared" si="78"/>
        <v>6.2652315413558313E-4</v>
      </c>
      <c r="F547" s="125">
        <f t="shared" si="75"/>
        <v>3.639242412198529E-2</v>
      </c>
      <c r="G547" s="127">
        <f t="shared" si="76"/>
        <v>40.101295170374037</v>
      </c>
      <c r="H547" s="127">
        <f t="shared" si="77"/>
        <v>15.961984330333793</v>
      </c>
      <c r="I547" s="126">
        <f t="shared" si="79"/>
        <v>0.19184775101618068</v>
      </c>
      <c r="J547" s="126">
        <f t="shared" si="73"/>
        <v>0.72681449596701131</v>
      </c>
      <c r="K547" s="126">
        <f t="shared" si="72"/>
        <v>0.89589639865044945</v>
      </c>
      <c r="L547" s="126">
        <f t="shared" si="81"/>
        <v>0.9763429398531821</v>
      </c>
      <c r="M547" s="126">
        <f t="shared" si="80"/>
        <v>8.9658702779042934E-2</v>
      </c>
      <c r="N547" s="126">
        <f t="shared" si="74"/>
        <v>0.35791898884879253</v>
      </c>
    </row>
    <row r="548" spans="2:14" x14ac:dyDescent="0.25">
      <c r="B548" s="12">
        <v>45091</v>
      </c>
      <c r="C548" s="18">
        <v>25124.675781000002</v>
      </c>
      <c r="D548" s="18">
        <v>53.900002000000001</v>
      </c>
      <c r="E548" s="125">
        <f t="shared" si="78"/>
        <v>-3.0636253414584647E-2</v>
      </c>
      <c r="F548" s="125">
        <f t="shared" si="75"/>
        <v>2.8625953105879676E-2</v>
      </c>
      <c r="G548" s="127">
        <f t="shared" si="76"/>
        <v>38.872741729281401</v>
      </c>
      <c r="H548" s="127">
        <f t="shared" si="77"/>
        <v>16.418911345250716</v>
      </c>
      <c r="I548" s="126">
        <f t="shared" si="79"/>
        <v>2.8213646090007826E-2</v>
      </c>
      <c r="J548" s="126">
        <f t="shared" si="73"/>
        <v>0.58790275238310974</v>
      </c>
      <c r="K548" s="126">
        <f t="shared" si="72"/>
        <v>0.87795934161084688</v>
      </c>
      <c r="L548" s="126">
        <f t="shared" si="81"/>
        <v>0.96916543266120159</v>
      </c>
      <c r="M548" s="126">
        <f t="shared" si="80"/>
        <v>1.3835620427813888E-2</v>
      </c>
      <c r="N548" s="126">
        <f t="shared" si="74"/>
        <v>0.27164640584886018</v>
      </c>
    </row>
    <row r="549" spans="2:14" x14ac:dyDescent="0.25">
      <c r="B549" s="12">
        <v>45092</v>
      </c>
      <c r="C549" s="18">
        <v>25576.394531000002</v>
      </c>
      <c r="D549" s="18">
        <v>54.25</v>
      </c>
      <c r="E549" s="125">
        <f t="shared" si="78"/>
        <v>1.797908772783452E-2</v>
      </c>
      <c r="F549" s="125">
        <f t="shared" si="75"/>
        <v>6.4934691468101491E-3</v>
      </c>
      <c r="G549" s="127">
        <f t="shared" si="76"/>
        <v>39.571638163053606</v>
      </c>
      <c r="H549" s="127">
        <f t="shared" si="77"/>
        <v>16.525527039495312</v>
      </c>
      <c r="I549" s="126">
        <f t="shared" si="79"/>
        <v>3.2944389500809544E-2</v>
      </c>
      <c r="J549" s="126">
        <f t="shared" si="73"/>
        <v>0.58817793905904314</v>
      </c>
      <c r="K549" s="126">
        <f t="shared" si="72"/>
        <v>0.88279574250050286</v>
      </c>
      <c r="L549" s="126">
        <f t="shared" si="81"/>
        <v>0.96600630440072233</v>
      </c>
      <c r="M549" s="126">
        <f t="shared" si="80"/>
        <v>1.6725205766587359E-2</v>
      </c>
      <c r="N549" s="126">
        <f t="shared" si="74"/>
        <v>0.27233200304065525</v>
      </c>
    </row>
    <row r="550" spans="2:14" x14ac:dyDescent="0.25">
      <c r="B550" s="12">
        <v>45093</v>
      </c>
      <c r="C550" s="18">
        <v>26327.462890999999</v>
      </c>
      <c r="D550" s="18">
        <v>55.59</v>
      </c>
      <c r="E550" s="125">
        <f t="shared" si="78"/>
        <v>2.936568557736563E-2</v>
      </c>
      <c r="F550" s="125">
        <f t="shared" si="75"/>
        <v>2.4700460829493176E-2</v>
      </c>
      <c r="G550" s="127">
        <f t="shared" si="76"/>
        <v>40.73368644713112</v>
      </c>
      <c r="H550" s="127">
        <f t="shared" si="77"/>
        <v>16.933715172821096</v>
      </c>
      <c r="I550" s="126">
        <f t="shared" si="79"/>
        <v>2.9485990038923281E-2</v>
      </c>
      <c r="J550" s="126">
        <f t="shared" si="73"/>
        <v>0.55307740037978304</v>
      </c>
      <c r="K550" s="126">
        <f t="shared" si="72"/>
        <v>0.88266293814589569</v>
      </c>
      <c r="L550" s="126">
        <f t="shared" si="81"/>
        <v>0.97203789407095387</v>
      </c>
      <c r="M550" s="126">
        <f t="shared" si="80"/>
        <v>1.5783354047718343E-2</v>
      </c>
      <c r="N550" s="126">
        <f t="shared" si="74"/>
        <v>0.26865483014734248</v>
      </c>
    </row>
    <row r="551" spans="2:14" x14ac:dyDescent="0.25">
      <c r="B551" s="12">
        <v>45097</v>
      </c>
      <c r="C551" s="18">
        <v>28327.488281000002</v>
      </c>
      <c r="D551" s="18">
        <v>57.09</v>
      </c>
      <c r="E551" s="125">
        <f t="shared" si="78"/>
        <v>7.5967266511035803E-2</v>
      </c>
      <c r="F551" s="125">
        <f t="shared" si="75"/>
        <v>2.6983270372369139E-2</v>
      </c>
      <c r="G551" s="127">
        <f t="shared" si="76"/>
        <v>43.828113261437295</v>
      </c>
      <c r="H551" s="127">
        <f t="shared" si="77"/>
        <v>17.390642187738017</v>
      </c>
      <c r="I551" s="126">
        <f t="shared" si="79"/>
        <v>0.12517139496134339</v>
      </c>
      <c r="J551" s="126">
        <f t="shared" si="73"/>
        <v>0.49441772575476506</v>
      </c>
      <c r="K551" s="126">
        <f t="shared" si="72"/>
        <v>0.86030432676114366</v>
      </c>
      <c r="L551" s="126">
        <f t="shared" si="81"/>
        <v>0.94690084127829488</v>
      </c>
      <c r="M551" s="126">
        <f t="shared" si="80"/>
        <v>7.7954062227977794E-2</v>
      </c>
      <c r="N551" s="126">
        <f t="shared" si="74"/>
        <v>0.25776825158915884</v>
      </c>
    </row>
    <row r="552" spans="2:14" x14ac:dyDescent="0.25">
      <c r="B552" s="12">
        <v>45098</v>
      </c>
      <c r="C552" s="18">
        <v>30027.296875</v>
      </c>
      <c r="D552" s="18">
        <v>58.099997999999999</v>
      </c>
      <c r="E552" s="125">
        <f t="shared" si="78"/>
        <v>6.000562341208715E-2</v>
      </c>
      <c r="F552" s="125">
        <f t="shared" si="75"/>
        <v>1.7691329479768703E-2</v>
      </c>
      <c r="G552" s="127">
        <f t="shared" si="76"/>
        <v>46.458046520665405</v>
      </c>
      <c r="H552" s="127">
        <f t="shared" si="77"/>
        <v>17.698305768546057</v>
      </c>
      <c r="I552" s="126">
        <f t="shared" si="79"/>
        <v>0.14511523558364009</v>
      </c>
      <c r="J552" s="126">
        <f t="shared" si="73"/>
        <v>0.60323116851894609</v>
      </c>
      <c r="K552" s="126">
        <f t="shared" si="72"/>
        <v>0.84765745941410076</v>
      </c>
      <c r="L552" s="126">
        <f t="shared" si="81"/>
        <v>0.94356573773006713</v>
      </c>
      <c r="M552" s="126">
        <f t="shared" si="80"/>
        <v>0.10061146480168713</v>
      </c>
      <c r="N552" s="126">
        <f t="shared" si="74"/>
        <v>0.34161392806434787</v>
      </c>
    </row>
    <row r="553" spans="2:14" x14ac:dyDescent="0.25">
      <c r="B553" s="12">
        <v>45099</v>
      </c>
      <c r="C553" s="18">
        <v>29912.28125</v>
      </c>
      <c r="D553" s="18">
        <v>57.490001999999997</v>
      </c>
      <c r="E553" s="125">
        <f t="shared" si="78"/>
        <v>-3.8303689299371557E-3</v>
      </c>
      <c r="F553" s="125">
        <f t="shared" si="75"/>
        <v>-1.0499070929400056E-2</v>
      </c>
      <c r="G553" s="127">
        <f t="shared" si="76"/>
        <v>46.280095062727071</v>
      </c>
      <c r="H553" s="127">
        <f t="shared" si="77"/>
        <v>17.512490000951882</v>
      </c>
      <c r="I553" s="126">
        <f t="shared" si="79"/>
        <v>0.17380633215741903</v>
      </c>
      <c r="J553" s="126">
        <f t="shared" si="73"/>
        <v>0.6329386460805303</v>
      </c>
      <c r="K553" s="126">
        <f t="shared" si="72"/>
        <v>0.84265604177114073</v>
      </c>
      <c r="L553" s="126">
        <f t="shared" si="81"/>
        <v>0.93310296783061564</v>
      </c>
      <c r="M553" s="126">
        <f t="shared" si="80"/>
        <v>0.12862377047656656</v>
      </c>
      <c r="N553" s="126">
        <f t="shared" si="74"/>
        <v>0.35545083224120522</v>
      </c>
    </row>
    <row r="554" spans="2:14" x14ac:dyDescent="0.25">
      <c r="B554" s="12">
        <v>45100</v>
      </c>
      <c r="C554" s="18">
        <v>30695.46875</v>
      </c>
      <c r="D554" s="18">
        <v>61.470001000000003</v>
      </c>
      <c r="E554" s="125">
        <f t="shared" si="78"/>
        <v>2.618280743799839E-2</v>
      </c>
      <c r="F554" s="125">
        <f t="shared" si="75"/>
        <v>6.9229411402699226E-2</v>
      </c>
      <c r="G554" s="127">
        <f t="shared" si="76"/>
        <v>47.491837879966717</v>
      </c>
      <c r="H554" s="127">
        <f t="shared" si="77"/>
        <v>18.724869375913435</v>
      </c>
      <c r="I554" s="126">
        <f t="shared" si="79"/>
        <v>0.2442950680083994</v>
      </c>
      <c r="J554" s="126">
        <f t="shared" si="73"/>
        <v>0.63911855138870111</v>
      </c>
      <c r="K554" s="126">
        <f t="shared" si="72"/>
        <v>0.84943868701066905</v>
      </c>
      <c r="L554" s="126">
        <f t="shared" si="81"/>
        <v>0.93642639484904799</v>
      </c>
      <c r="M554" s="126">
        <f t="shared" si="80"/>
        <v>0.17452131282361855</v>
      </c>
      <c r="N554" s="126">
        <f t="shared" si="74"/>
        <v>0.36177677896865157</v>
      </c>
    </row>
    <row r="555" spans="2:14" x14ac:dyDescent="0.25">
      <c r="B555" s="12">
        <v>45103</v>
      </c>
      <c r="C555" s="18">
        <v>30271.130859000001</v>
      </c>
      <c r="D555" s="18">
        <v>61.939999</v>
      </c>
      <c r="E555" s="125">
        <f t="shared" si="78"/>
        <v>-1.3824121548884905E-2</v>
      </c>
      <c r="F555" s="125">
        <f t="shared" si="75"/>
        <v>7.6459735212952573E-3</v>
      </c>
      <c r="G555" s="127">
        <f t="shared" si="76"/>
        <v>46.835304940534122</v>
      </c>
      <c r="H555" s="127">
        <f t="shared" si="77"/>
        <v>18.868039231351382</v>
      </c>
      <c r="I555" s="126">
        <f t="shared" si="79"/>
        <v>0.22381017354205715</v>
      </c>
      <c r="J555" s="126">
        <f t="shared" si="73"/>
        <v>0.63301185016008255</v>
      </c>
      <c r="K555" s="126">
        <f t="shared" si="72"/>
        <v>0.84718342318878548</v>
      </c>
      <c r="L555" s="126">
        <f t="shared" si="81"/>
        <v>0.92628615194341668</v>
      </c>
      <c r="M555" s="126">
        <f t="shared" si="80"/>
        <v>0.15623909406580924</v>
      </c>
      <c r="N555" s="126">
        <f t="shared" si="74"/>
        <v>0.35929049083856424</v>
      </c>
    </row>
    <row r="556" spans="2:14" x14ac:dyDescent="0.25">
      <c r="B556" s="12">
        <v>45104</v>
      </c>
      <c r="C556" s="18">
        <v>30688.164063</v>
      </c>
      <c r="D556" s="18">
        <v>69.889999000000003</v>
      </c>
      <c r="E556" s="125">
        <f t="shared" si="78"/>
        <v>1.3776598104064952E-2</v>
      </c>
      <c r="F556" s="125">
        <f t="shared" si="75"/>
        <v>0.12835001821682313</v>
      </c>
      <c r="G556" s="127">
        <f t="shared" si="76"/>
        <v>47.480536113781191</v>
      </c>
      <c r="H556" s="127">
        <f t="shared" si="77"/>
        <v>21.289752410411065</v>
      </c>
      <c r="I556" s="126">
        <f t="shared" si="79"/>
        <v>0.25645906582179301</v>
      </c>
      <c r="J556" s="126">
        <f t="shared" si="73"/>
        <v>0.65546844931605508</v>
      </c>
      <c r="K556" s="126">
        <f t="shared" si="72"/>
        <v>0.85474287162221052</v>
      </c>
      <c r="L556" s="126">
        <f t="shared" si="81"/>
        <v>0.9352751816785374</v>
      </c>
      <c r="M556" s="126">
        <f t="shared" si="80"/>
        <v>0.15674974520493784</v>
      </c>
      <c r="N556" s="126">
        <f t="shared" si="74"/>
        <v>0.34955248576297299</v>
      </c>
    </row>
    <row r="557" spans="2:14" x14ac:dyDescent="0.25">
      <c r="B557" s="12">
        <v>45105</v>
      </c>
      <c r="C557" s="18">
        <v>30086.246093999998</v>
      </c>
      <c r="D557" s="18">
        <v>70.75</v>
      </c>
      <c r="E557" s="125">
        <f t="shared" si="78"/>
        <v>-1.9614010397113302E-2</v>
      </c>
      <c r="F557" s="125">
        <f t="shared" si="75"/>
        <v>1.2305065278366945E-2</v>
      </c>
      <c r="G557" s="127">
        <f t="shared" si="76"/>
        <v>46.549252384784971</v>
      </c>
      <c r="H557" s="127">
        <f t="shared" si="77"/>
        <v>21.551724203581443</v>
      </c>
      <c r="I557" s="126">
        <f t="shared" si="79"/>
        <v>0.24857240433096225</v>
      </c>
      <c r="J557" s="126">
        <f t="shared" si="73"/>
        <v>0.64136224767324379</v>
      </c>
      <c r="K557" s="126">
        <f t="shared" si="72"/>
        <v>0.84981927366181398</v>
      </c>
      <c r="L557" s="126">
        <f t="shared" si="81"/>
        <v>0.94300985033870566</v>
      </c>
      <c r="M557" s="126">
        <f t="shared" si="80"/>
        <v>0.15452553487147139</v>
      </c>
      <c r="N557" s="126">
        <f t="shared" si="74"/>
        <v>0.3434390082206269</v>
      </c>
    </row>
    <row r="558" spans="2:14" x14ac:dyDescent="0.25">
      <c r="B558" s="12">
        <v>45106</v>
      </c>
      <c r="C558" s="18">
        <v>30445.351563</v>
      </c>
      <c r="D558" s="18">
        <v>72.430000000000007</v>
      </c>
      <c r="E558" s="125">
        <f t="shared" si="78"/>
        <v>1.1935868232880509E-2</v>
      </c>
      <c r="F558" s="125">
        <f t="shared" si="75"/>
        <v>2.3745583038869311E-2</v>
      </c>
      <c r="G558" s="127">
        <f t="shared" si="76"/>
        <v>47.104858127588862</v>
      </c>
      <c r="H558" s="127">
        <f t="shared" si="77"/>
        <v>22.063482460288395</v>
      </c>
      <c r="I558" s="126">
        <f t="shared" si="79"/>
        <v>0.16924744035654735</v>
      </c>
      <c r="J558" s="126">
        <f t="shared" si="73"/>
        <v>0.63172604465059112</v>
      </c>
      <c r="K558" s="126">
        <f t="shared" si="72"/>
        <v>0.84602496883985323</v>
      </c>
      <c r="L558" s="126">
        <f t="shared" si="81"/>
        <v>0.94405030908841558</v>
      </c>
      <c r="M558" s="126">
        <f t="shared" si="80"/>
        <v>0.10669907161766976</v>
      </c>
      <c r="N558" s="126">
        <f t="shared" si="74"/>
        <v>0.34015644387267618</v>
      </c>
    </row>
    <row r="559" spans="2:14" x14ac:dyDescent="0.25">
      <c r="B559" s="12">
        <v>45107</v>
      </c>
      <c r="C559" s="18">
        <v>30477.251952999999</v>
      </c>
      <c r="D559" s="18">
        <v>71.550003000000004</v>
      </c>
      <c r="E559" s="125">
        <f t="shared" si="78"/>
        <v>1.0477918093336758E-3</v>
      </c>
      <c r="F559" s="125">
        <f t="shared" si="75"/>
        <v>-1.2149620323070542E-2</v>
      </c>
      <c r="G559" s="127">
        <f t="shared" si="76"/>
        <v>47.154214212114773</v>
      </c>
      <c r="H559" s="127">
        <f t="shared" si="77"/>
        <v>21.795419525391164</v>
      </c>
      <c r="I559" s="126">
        <f t="shared" si="79"/>
        <v>0.18678412544267561</v>
      </c>
      <c r="J559" s="126">
        <f t="shared" si="73"/>
        <v>0.60620612456227663</v>
      </c>
      <c r="K559" s="126">
        <f t="shared" si="72"/>
        <v>0.840952779136802</v>
      </c>
      <c r="L559" s="126">
        <f t="shared" si="81"/>
        <v>0.94436167386595138</v>
      </c>
      <c r="M559" s="126">
        <f t="shared" si="80"/>
        <v>0.11595147216920955</v>
      </c>
      <c r="N559" s="126">
        <f t="shared" si="74"/>
        <v>0.32772290812162957</v>
      </c>
    </row>
    <row r="560" spans="2:14" x14ac:dyDescent="0.25">
      <c r="B560" s="12">
        <v>45110</v>
      </c>
      <c r="C560" s="18">
        <v>31156.439452999999</v>
      </c>
      <c r="D560" s="18">
        <v>79.930000000000007</v>
      </c>
      <c r="E560" s="125">
        <f t="shared" si="78"/>
        <v>2.2285063661494187E-2</v>
      </c>
      <c r="F560" s="125">
        <f t="shared" si="75"/>
        <v>0.11712084763993658</v>
      </c>
      <c r="G560" s="127">
        <f t="shared" si="76"/>
        <v>48.205048877739486</v>
      </c>
      <c r="H560" s="127">
        <f t="shared" si="77"/>
        <v>24.348117534873001</v>
      </c>
      <c r="I560" s="126">
        <f t="shared" si="79"/>
        <v>0.28199075864007955</v>
      </c>
      <c r="J560" s="126">
        <f t="shared" si="73"/>
        <v>0.65824609258687639</v>
      </c>
      <c r="K560" s="126">
        <f t="shared" si="72"/>
        <v>0.85219456652184078</v>
      </c>
      <c r="L560" s="126">
        <f t="shared" si="81"/>
        <v>0.94724345128606757</v>
      </c>
      <c r="M560" s="126">
        <f t="shared" si="80"/>
        <v>0.15830895126761715</v>
      </c>
      <c r="N560" s="126">
        <f t="shared" si="74"/>
        <v>0.34358199582047422</v>
      </c>
    </row>
    <row r="561" spans="2:14" x14ac:dyDescent="0.25">
      <c r="B561" s="12">
        <v>45112</v>
      </c>
      <c r="C561" s="18">
        <v>30514.166015999999</v>
      </c>
      <c r="D561" s="18">
        <v>78.349997999999999</v>
      </c>
      <c r="E561" s="125">
        <f t="shared" si="78"/>
        <v>-2.0614468414110076E-2</v>
      </c>
      <c r="F561" s="125">
        <f t="shared" si="75"/>
        <v>-1.9767321406230498E-2</v>
      </c>
      <c r="G561" s="127">
        <f t="shared" si="76"/>
        <v>47.211327420248693</v>
      </c>
      <c r="H561" s="127">
        <f t="shared" si="77"/>
        <v>23.866820469924491</v>
      </c>
      <c r="I561" s="126">
        <f t="shared" si="79"/>
        <v>0.3121893615303214</v>
      </c>
      <c r="J561" s="126">
        <f t="shared" si="73"/>
        <v>0.66226333267436632</v>
      </c>
      <c r="K561" s="126">
        <f t="shared" si="72"/>
        <v>0.844904778725167</v>
      </c>
      <c r="L561" s="126">
        <f t="shared" si="81"/>
        <v>0.93591115954308857</v>
      </c>
      <c r="M561" s="126">
        <f t="shared" si="80"/>
        <v>0.17676041999697842</v>
      </c>
      <c r="N561" s="126">
        <f t="shared" si="74"/>
        <v>0.34809275139810736</v>
      </c>
    </row>
    <row r="562" spans="2:14" x14ac:dyDescent="0.25">
      <c r="B562" s="12">
        <v>45113</v>
      </c>
      <c r="C562" s="18">
        <v>29909.337890999999</v>
      </c>
      <c r="D562" s="18">
        <v>78.099997999999999</v>
      </c>
      <c r="E562" s="125">
        <f t="shared" si="78"/>
        <v>-1.9821224171188589E-2</v>
      </c>
      <c r="F562" s="125">
        <f t="shared" si="75"/>
        <v>-3.1908105473085202E-3</v>
      </c>
      <c r="G562" s="127">
        <f t="shared" si="76"/>
        <v>46.275541116032564</v>
      </c>
      <c r="H562" s="127">
        <f t="shared" si="77"/>
        <v>23.790665967438336</v>
      </c>
      <c r="I562" s="126">
        <f t="shared" si="79"/>
        <v>3.8058502747658436E-2</v>
      </c>
      <c r="J562" s="126">
        <f t="shared" si="73"/>
        <v>0.6610082275824386</v>
      </c>
      <c r="K562" s="126">
        <f t="shared" si="72"/>
        <v>0.83562896976361944</v>
      </c>
      <c r="L562" s="126">
        <f t="shared" si="81"/>
        <v>0.93930878185694622</v>
      </c>
      <c r="M562" s="126">
        <f t="shared" si="80"/>
        <v>2.1717088216310756E-2</v>
      </c>
      <c r="N562" s="126">
        <f t="shared" si="74"/>
        <v>0.34895722852298627</v>
      </c>
    </row>
    <row r="563" spans="2:14" x14ac:dyDescent="0.25">
      <c r="B563" s="12">
        <v>45114</v>
      </c>
      <c r="C563" s="18">
        <v>30342.265625</v>
      </c>
      <c r="D563" s="18">
        <v>78.720000999999996</v>
      </c>
      <c r="E563" s="125">
        <f t="shared" si="78"/>
        <v>1.4474667930722385E-2</v>
      </c>
      <c r="F563" s="125">
        <f t="shared" si="75"/>
        <v>7.9385789484911484E-3</v>
      </c>
      <c r="G563" s="127">
        <f t="shared" si="76"/>
        <v>46.945364207001624</v>
      </c>
      <c r="H563" s="127">
        <f t="shared" si="77"/>
        <v>23.979530047458027</v>
      </c>
      <c r="I563" s="126">
        <f t="shared" si="79"/>
        <v>0.49285270874722409</v>
      </c>
      <c r="J563" s="126">
        <f t="shared" si="73"/>
        <v>0.61474869653526798</v>
      </c>
      <c r="K563" s="126">
        <f t="shared" si="72"/>
        <v>0.83728995387739458</v>
      </c>
      <c r="L563" s="126">
        <f t="shared" si="81"/>
        <v>0.93876088482186926</v>
      </c>
      <c r="M563" s="126">
        <f t="shared" si="80"/>
        <v>0.32251682111095153</v>
      </c>
      <c r="N563" s="126">
        <f t="shared" si="74"/>
        <v>0.3188613518668566</v>
      </c>
    </row>
    <row r="564" spans="2:14" x14ac:dyDescent="0.25">
      <c r="B564" s="12">
        <v>45117</v>
      </c>
      <c r="C564" s="18">
        <v>30414.470702999999</v>
      </c>
      <c r="D564" s="18">
        <v>81.209998999999996</v>
      </c>
      <c r="E564" s="125">
        <f t="shared" si="78"/>
        <v>2.3796864378020643E-3</v>
      </c>
      <c r="F564" s="125">
        <f t="shared" si="75"/>
        <v>3.1631071752654005E-2</v>
      </c>
      <c r="G564" s="127">
        <f t="shared" si="76"/>
        <v>47.057079453522704</v>
      </c>
      <c r="H564" s="127">
        <f t="shared" si="77"/>
        <v>24.738028282984097</v>
      </c>
      <c r="I564" s="126">
        <f t="shared" si="79"/>
        <v>0.57314888273862741</v>
      </c>
      <c r="J564" s="126">
        <f t="shared" si="73"/>
        <v>0.59565009555992798</v>
      </c>
      <c r="K564" s="126">
        <f t="shared" si="72"/>
        <v>0.82351994021934627</v>
      </c>
      <c r="L564" s="126">
        <f t="shared" si="81"/>
        <v>0.93688279468495894</v>
      </c>
      <c r="M564" s="126">
        <f t="shared" si="80"/>
        <v>0.35639285881404453</v>
      </c>
      <c r="N564" s="126">
        <f t="shared" si="74"/>
        <v>0.31011813497114565</v>
      </c>
    </row>
    <row r="565" spans="2:14" x14ac:dyDescent="0.25">
      <c r="B565" s="12">
        <v>45118</v>
      </c>
      <c r="C565" s="18">
        <v>30620.951172000001</v>
      </c>
      <c r="D565" s="18">
        <v>89.150002000000001</v>
      </c>
      <c r="E565" s="125">
        <f t="shared" si="78"/>
        <v>6.7888891119067818E-3</v>
      </c>
      <c r="F565" s="125">
        <f t="shared" si="75"/>
        <v>9.7771248587258386E-2</v>
      </c>
      <c r="G565" s="127">
        <f t="shared" si="76"/>
        <v>47.376544747862859</v>
      </c>
      <c r="H565" s="127">
        <f t="shared" si="77"/>
        <v>27.156696195798364</v>
      </c>
      <c r="I565" s="126">
        <f t="shared" si="79"/>
        <v>0.57157198202428361</v>
      </c>
      <c r="J565" s="126">
        <f t="shared" si="73"/>
        <v>0.60550193303772393</v>
      </c>
      <c r="K565" s="126">
        <f t="shared" si="72"/>
        <v>0.82412852112202994</v>
      </c>
      <c r="L565" s="126">
        <f t="shared" si="81"/>
        <v>0.93887030340315036</v>
      </c>
      <c r="M565" s="126">
        <f t="shared" si="80"/>
        <v>0.33097010131013638</v>
      </c>
      <c r="N565" s="126">
        <f t="shared" si="74"/>
        <v>0.30844736851490595</v>
      </c>
    </row>
    <row r="566" spans="2:14" x14ac:dyDescent="0.25">
      <c r="B566" s="12">
        <v>45119</v>
      </c>
      <c r="C566" s="18">
        <v>30391.646484000001</v>
      </c>
      <c r="D566" s="18">
        <v>85.949996999999996</v>
      </c>
      <c r="E566" s="125">
        <f t="shared" si="78"/>
        <v>-7.4884900443483726E-3</v>
      </c>
      <c r="F566" s="125">
        <f t="shared" si="75"/>
        <v>-3.5894615010777065E-2</v>
      </c>
      <c r="G566" s="127">
        <f t="shared" si="76"/>
        <v>47.021765964182862</v>
      </c>
      <c r="H566" s="127">
        <f t="shared" si="77"/>
        <v>26.181917040885548</v>
      </c>
      <c r="I566" s="126">
        <f t="shared" si="79"/>
        <v>0.59655548897054145</v>
      </c>
      <c r="J566" s="126">
        <f t="shared" si="73"/>
        <v>0.61109513747094979</v>
      </c>
      <c r="K566" s="126">
        <f t="shared" si="72"/>
        <v>0.81449691465988239</v>
      </c>
      <c r="L566" s="126">
        <f t="shared" si="81"/>
        <v>0.93404102809455569</v>
      </c>
      <c r="M566" s="126">
        <f t="shared" si="80"/>
        <v>0.34425731384979164</v>
      </c>
      <c r="N566" s="126">
        <f t="shared" si="74"/>
        <v>0.30981438692397661</v>
      </c>
    </row>
    <row r="567" spans="2:14" x14ac:dyDescent="0.25">
      <c r="B567" s="12">
        <v>45120</v>
      </c>
      <c r="C567" s="18">
        <v>31476.048827999999</v>
      </c>
      <c r="D567" s="18">
        <v>107</v>
      </c>
      <c r="E567" s="125">
        <f t="shared" si="78"/>
        <v>3.5680934383429674E-2</v>
      </c>
      <c r="F567" s="125">
        <f t="shared" si="75"/>
        <v>0.24490987474961745</v>
      </c>
      <c r="G567" s="127">
        <f t="shared" si="76"/>
        <v>48.699546510143854</v>
      </c>
      <c r="H567" s="127">
        <f t="shared" si="77"/>
        <v>32.594127064073703</v>
      </c>
      <c r="I567" s="126">
        <f t="shared" si="79"/>
        <v>0.84421567472468406</v>
      </c>
      <c r="J567" s="126">
        <f t="shared" si="73"/>
        <v>0.78192859590532759</v>
      </c>
      <c r="K567" s="126">
        <f t="shared" si="72"/>
        <v>0.85321282088017536</v>
      </c>
      <c r="L567" s="126">
        <f t="shared" si="81"/>
        <v>0.9503496345764435</v>
      </c>
      <c r="M567" s="126">
        <f t="shared" si="80"/>
        <v>0.35022013970562721</v>
      </c>
      <c r="N567" s="126">
        <f t="shared" si="74"/>
        <v>0.34764976071784592</v>
      </c>
    </row>
    <row r="568" spans="2:14" x14ac:dyDescent="0.25">
      <c r="B568" s="12">
        <v>45121</v>
      </c>
      <c r="C568" s="18">
        <v>30334.068359000001</v>
      </c>
      <c r="D568" s="18">
        <v>105.30999799999999</v>
      </c>
      <c r="E568" s="125">
        <f t="shared" si="78"/>
        <v>-3.6280934600156467E-2</v>
      </c>
      <c r="F568" s="125">
        <f t="shared" si="75"/>
        <v>-1.5794411214953286E-2</v>
      </c>
      <c r="G568" s="127">
        <f t="shared" si="76"/>
        <v>46.932681448152046</v>
      </c>
      <c r="H568" s="127">
        <f t="shared" si="77"/>
        <v>32.079322018031284</v>
      </c>
      <c r="I568" s="126">
        <f t="shared" si="79"/>
        <v>0.88858214832272364</v>
      </c>
      <c r="J568" s="126">
        <f t="shared" si="73"/>
        <v>0.76819326237579288</v>
      </c>
      <c r="K568" s="126">
        <f t="shared" si="72"/>
        <v>0.85451105215191658</v>
      </c>
      <c r="L568" s="126">
        <f t="shared" si="81"/>
        <v>0.94560908758851925</v>
      </c>
      <c r="M568" s="126">
        <f t="shared" si="80"/>
        <v>0.38701960967044413</v>
      </c>
      <c r="N568" s="126">
        <f t="shared" si="74"/>
        <v>0.34290821728233123</v>
      </c>
    </row>
    <row r="569" spans="2:14" x14ac:dyDescent="0.25">
      <c r="B569" s="12">
        <v>45124</v>
      </c>
      <c r="C569" s="18">
        <v>30145.888672000001</v>
      </c>
      <c r="D569" s="18">
        <v>105.550003</v>
      </c>
      <c r="E569" s="125">
        <f t="shared" si="78"/>
        <v>-6.2035756223964844E-3</v>
      </c>
      <c r="F569" s="125">
        <f t="shared" si="75"/>
        <v>2.2790333734505897E-3</v>
      </c>
      <c r="G569" s="127">
        <f t="shared" si="76"/>
        <v>46.64153100962659</v>
      </c>
      <c r="H569" s="127">
        <f t="shared" si="77"/>
        <v>32.152431863508049</v>
      </c>
      <c r="I569" s="126">
        <f t="shared" si="79"/>
        <v>0.98373989100799319</v>
      </c>
      <c r="J569" s="126">
        <f t="shared" si="73"/>
        <v>0.79787439603994048</v>
      </c>
      <c r="K569" s="126">
        <f t="shared" ref="K569:K632" si="82">SLOPE($F449:$F569,$E449:$E569)</f>
        <v>0.82878595838041502</v>
      </c>
      <c r="L569" s="126">
        <f t="shared" si="81"/>
        <v>0.94557564439259112</v>
      </c>
      <c r="M569" s="126">
        <f t="shared" si="80"/>
        <v>0.40803288216691469</v>
      </c>
      <c r="N569" s="126">
        <f t="shared" si="74"/>
        <v>0.35243378663312575</v>
      </c>
    </row>
    <row r="570" spans="2:14" x14ac:dyDescent="0.25">
      <c r="B570" s="12">
        <v>45125</v>
      </c>
      <c r="C570" s="18">
        <v>29856.5625</v>
      </c>
      <c r="D570" s="18">
        <v>104.589996</v>
      </c>
      <c r="E570" s="125">
        <f t="shared" si="78"/>
        <v>-9.5975333534861207E-3</v>
      </c>
      <c r="F570" s="125">
        <f t="shared" si="75"/>
        <v>-9.0952815984287616E-3</v>
      </c>
      <c r="G570" s="127">
        <f t="shared" si="76"/>
        <v>46.193887360104043</v>
      </c>
      <c r="H570" s="127">
        <f t="shared" si="77"/>
        <v>31.85999644163515</v>
      </c>
      <c r="I570" s="126">
        <f t="shared" si="79"/>
        <v>1.0379928125422013</v>
      </c>
      <c r="J570" s="126">
        <f t="shared" si="73"/>
        <v>0.78822484392285841</v>
      </c>
      <c r="K570" s="126">
        <f t="shared" si="82"/>
        <v>0.8293684349048468</v>
      </c>
      <c r="L570" s="126">
        <f t="shared" si="81"/>
        <v>0.94673503495457767</v>
      </c>
      <c r="M570" s="126">
        <f t="shared" si="80"/>
        <v>0.4311552944019667</v>
      </c>
      <c r="N570" s="126">
        <f t="shared" si="74"/>
        <v>0.33920673466816009</v>
      </c>
    </row>
    <row r="571" spans="2:14" x14ac:dyDescent="0.25">
      <c r="B571" s="12">
        <v>45126</v>
      </c>
      <c r="C571" s="18">
        <v>29913.923827999999</v>
      </c>
      <c r="D571" s="18">
        <v>110.150002</v>
      </c>
      <c r="E571" s="125">
        <f t="shared" si="78"/>
        <v>1.9212301483133576E-3</v>
      </c>
      <c r="F571" s="125">
        <f t="shared" si="75"/>
        <v>5.3160017330911913E-2</v>
      </c>
      <c r="G571" s="127">
        <f t="shared" si="76"/>
        <v>46.282636449168066</v>
      </c>
      <c r="H571" s="127">
        <f t="shared" si="77"/>
        <v>33.553674404635267</v>
      </c>
      <c r="I571" s="126">
        <f t="shared" si="79"/>
        <v>1.0797066953185126</v>
      </c>
      <c r="J571" s="126">
        <f t="shared" si="73"/>
        <v>0.76034835967499292</v>
      </c>
      <c r="K571" s="126">
        <f t="shared" si="82"/>
        <v>0.82457105973166689</v>
      </c>
      <c r="L571" s="126">
        <f t="shared" si="81"/>
        <v>0.95178764145262817</v>
      </c>
      <c r="M571" s="126">
        <f t="shared" si="80"/>
        <v>0.44070594282856856</v>
      </c>
      <c r="N571" s="126">
        <f t="shared" si="74"/>
        <v>0.3279175701480736</v>
      </c>
    </row>
    <row r="572" spans="2:14" x14ac:dyDescent="0.25">
      <c r="B572" s="12">
        <v>45127</v>
      </c>
      <c r="C572" s="18">
        <v>29792.015625</v>
      </c>
      <c r="D572" s="18">
        <v>101.260002</v>
      </c>
      <c r="E572" s="125">
        <f t="shared" si="78"/>
        <v>-4.0752996397580565E-3</v>
      </c>
      <c r="F572" s="125">
        <f t="shared" si="75"/>
        <v>-8.0708123818281963E-2</v>
      </c>
      <c r="G572" s="127">
        <f t="shared" si="76"/>
        <v>46.094020837519722</v>
      </c>
      <c r="H572" s="127">
        <f t="shared" si="77"/>
        <v>30.845620296227644</v>
      </c>
      <c r="I572" s="126">
        <f t="shared" si="79"/>
        <v>1.7992629226196843</v>
      </c>
      <c r="J572" s="126">
        <f t="shared" si="73"/>
        <v>0.76553355149808178</v>
      </c>
      <c r="K572" s="126">
        <f t="shared" si="82"/>
        <v>0.83425727456109</v>
      </c>
      <c r="L572" s="126">
        <f t="shared" si="81"/>
        <v>0.9591522213033975</v>
      </c>
      <c r="M572" s="126">
        <f t="shared" si="80"/>
        <v>0.55385871429488764</v>
      </c>
      <c r="N572" s="126">
        <f t="shared" si="74"/>
        <v>0.31977185643932382</v>
      </c>
    </row>
    <row r="573" spans="2:14" x14ac:dyDescent="0.25">
      <c r="B573" s="12">
        <v>45128</v>
      </c>
      <c r="C573" s="18">
        <v>29908.744140999999</v>
      </c>
      <c r="D573" s="18">
        <v>100.82</v>
      </c>
      <c r="E573" s="125">
        <f t="shared" si="78"/>
        <v>3.9181140836286321E-3</v>
      </c>
      <c r="F573" s="125">
        <f t="shared" si="75"/>
        <v>-4.3452695171782851E-3</v>
      </c>
      <c r="G573" s="127">
        <f t="shared" si="76"/>
        <v>46.274622469734283</v>
      </c>
      <c r="H573" s="127">
        <f t="shared" si="77"/>
        <v>30.711587762615991</v>
      </c>
      <c r="I573" s="126">
        <f t="shared" si="79"/>
        <v>2.9306546812350946</v>
      </c>
      <c r="J573" s="126">
        <f t="shared" ref="J573:J636" si="83">SLOPE($F513:$F573,$E513:$E573)</f>
        <v>0.78143374465700854</v>
      </c>
      <c r="K573" s="126">
        <f t="shared" si="82"/>
        <v>0.83426406156755617</v>
      </c>
      <c r="L573" s="126">
        <f t="shared" si="81"/>
        <v>0.96357253067836368</v>
      </c>
      <c r="M573" s="126">
        <f t="shared" si="80"/>
        <v>0.71554504745275671</v>
      </c>
      <c r="N573" s="126">
        <f t="shared" ref="N573:N636" si="84">CORREL(E513:E573,F513:F573)</f>
        <v>0.33124672081722606</v>
      </c>
    </row>
    <row r="574" spans="2:14" x14ac:dyDescent="0.25">
      <c r="B574" s="12">
        <v>45131</v>
      </c>
      <c r="C574" s="18">
        <v>29176.916015999999</v>
      </c>
      <c r="D574" s="18">
        <v>98.849997999999999</v>
      </c>
      <c r="E574" s="125">
        <f t="shared" si="78"/>
        <v>-2.4468701245024316E-2</v>
      </c>
      <c r="F574" s="125">
        <f t="shared" si="75"/>
        <v>-1.9539793691727758E-2</v>
      </c>
      <c r="G574" s="127">
        <f t="shared" si="76"/>
        <v>45.142342557296068</v>
      </c>
      <c r="H574" s="127">
        <f t="shared" si="77"/>
        <v>30.111489673789084</v>
      </c>
      <c r="I574" s="126">
        <f t="shared" si="79"/>
        <v>2.8355378080035791</v>
      </c>
      <c r="J574" s="126">
        <f t="shared" si="83"/>
        <v>0.80118991352174085</v>
      </c>
      <c r="K574" s="126">
        <f t="shared" si="82"/>
        <v>0.83568510909310945</v>
      </c>
      <c r="L574" s="126">
        <f t="shared" si="81"/>
        <v>0.96143049748414811</v>
      </c>
      <c r="M574" s="126">
        <f t="shared" si="80"/>
        <v>0.72120892582854124</v>
      </c>
      <c r="N574" s="126">
        <f t="shared" si="84"/>
        <v>0.33854958601970031</v>
      </c>
    </row>
    <row r="575" spans="2:14" x14ac:dyDescent="0.25">
      <c r="B575" s="12">
        <v>45132</v>
      </c>
      <c r="C575" s="18">
        <v>29227.390625</v>
      </c>
      <c r="D575" s="18">
        <v>97.68</v>
      </c>
      <c r="E575" s="125">
        <f t="shared" si="78"/>
        <v>1.729950107554945E-3</v>
      </c>
      <c r="F575" s="125">
        <f t="shared" si="75"/>
        <v>-1.1836095333051966E-2</v>
      </c>
      <c r="G575" s="127">
        <f t="shared" si="76"/>
        <v>45.220436557658346</v>
      </c>
      <c r="H575" s="127">
        <f t="shared" si="77"/>
        <v>29.755087211389906</v>
      </c>
      <c r="I575" s="126">
        <f t="shared" si="79"/>
        <v>2.9806738024187682</v>
      </c>
      <c r="J575" s="126">
        <f t="shared" si="83"/>
        <v>0.80428563930489738</v>
      </c>
      <c r="K575" s="126">
        <f t="shared" si="82"/>
        <v>0.82792815885141102</v>
      </c>
      <c r="L575" s="126">
        <f t="shared" si="81"/>
        <v>0.95896793542866698</v>
      </c>
      <c r="M575" s="126">
        <f t="shared" si="80"/>
        <v>0.71406084067143749</v>
      </c>
      <c r="N575" s="126">
        <f t="shared" si="84"/>
        <v>0.34072033908426325</v>
      </c>
    </row>
    <row r="576" spans="2:14" x14ac:dyDescent="0.25">
      <c r="B576" s="12">
        <v>45133</v>
      </c>
      <c r="C576" s="18">
        <v>29354.972656000002</v>
      </c>
      <c r="D576" s="18">
        <v>99.75</v>
      </c>
      <c r="E576" s="125">
        <f t="shared" si="78"/>
        <v>4.3651529702715131E-3</v>
      </c>
      <c r="F576" s="125">
        <f t="shared" si="75"/>
        <v>2.1191646191646152E-2</v>
      </c>
      <c r="G576" s="127">
        <f t="shared" si="76"/>
        <v>45.417830680614983</v>
      </c>
      <c r="H576" s="127">
        <f t="shared" si="77"/>
        <v>30.385646491975255</v>
      </c>
      <c r="I576" s="126">
        <f t="shared" si="79"/>
        <v>2.9969359314354711</v>
      </c>
      <c r="J576" s="126">
        <f t="shared" si="83"/>
        <v>0.83946397056064426</v>
      </c>
      <c r="K576" s="126">
        <f t="shared" si="82"/>
        <v>0.8260160988958356</v>
      </c>
      <c r="L576" s="126">
        <f t="shared" si="81"/>
        <v>0.95050007796860436</v>
      </c>
      <c r="M576" s="126">
        <f t="shared" si="80"/>
        <v>0.71223011368524503</v>
      </c>
      <c r="N576" s="126">
        <f t="shared" si="84"/>
        <v>0.34955053941482694</v>
      </c>
    </row>
    <row r="577" spans="2:14" x14ac:dyDescent="0.25">
      <c r="B577" s="12">
        <v>45134</v>
      </c>
      <c r="C577" s="18">
        <v>29210.689452999999</v>
      </c>
      <c r="D577" s="18">
        <v>92.690002000000007</v>
      </c>
      <c r="E577" s="125">
        <f t="shared" si="78"/>
        <v>-4.9151196524964691E-3</v>
      </c>
      <c r="F577" s="125">
        <f t="shared" si="75"/>
        <v>-7.0776922305764378E-2</v>
      </c>
      <c r="G577" s="127">
        <f t="shared" si="76"/>
        <v>45.194596608462938</v>
      </c>
      <c r="H577" s="127">
        <f t="shared" si="77"/>
        <v>28.2350439510023</v>
      </c>
      <c r="I577" s="126">
        <f t="shared" si="79"/>
        <v>2.8692520744178531</v>
      </c>
      <c r="J577" s="126">
        <f t="shared" si="83"/>
        <v>0.84826121307375302</v>
      </c>
      <c r="K577" s="126">
        <f t="shared" si="82"/>
        <v>0.81262861195635439</v>
      </c>
      <c r="L577" s="126">
        <f t="shared" si="81"/>
        <v>0.94713173401818329</v>
      </c>
      <c r="M577" s="126">
        <f t="shared" si="80"/>
        <v>0.67919304822101767</v>
      </c>
      <c r="N577" s="126">
        <f t="shared" si="84"/>
        <v>0.34816190789740603</v>
      </c>
    </row>
    <row r="578" spans="2:14" x14ac:dyDescent="0.25">
      <c r="B578" s="12">
        <v>45135</v>
      </c>
      <c r="C578" s="18">
        <v>29319.246093999998</v>
      </c>
      <c r="D578" s="18">
        <v>94.760002</v>
      </c>
      <c r="E578" s="125">
        <f t="shared" si="78"/>
        <v>3.7163327204128294E-3</v>
      </c>
      <c r="F578" s="125">
        <f t="shared" si="75"/>
        <v>2.2332505721598617E-2</v>
      </c>
      <c r="G578" s="127">
        <f t="shared" si="76"/>
        <v>45.362554766624825</v>
      </c>
      <c r="H578" s="127">
        <f t="shared" si="77"/>
        <v>28.865603231587649</v>
      </c>
      <c r="I578" s="126">
        <f t="shared" si="79"/>
        <v>3.0264453731337295</v>
      </c>
      <c r="J578" s="126">
        <f t="shared" si="83"/>
        <v>0.79769059260233355</v>
      </c>
      <c r="K578" s="126">
        <f t="shared" si="82"/>
        <v>0.83716415984142156</v>
      </c>
      <c r="L578" s="126">
        <f t="shared" si="81"/>
        <v>0.94689433003770795</v>
      </c>
      <c r="M578" s="126">
        <f t="shared" si="80"/>
        <v>0.69677935269778402</v>
      </c>
      <c r="N578" s="126">
        <f t="shared" si="84"/>
        <v>0.32375606724214101</v>
      </c>
    </row>
    <row r="579" spans="2:14" x14ac:dyDescent="0.25">
      <c r="B579" s="12">
        <v>45138</v>
      </c>
      <c r="C579" s="18">
        <v>29230.111327999999</v>
      </c>
      <c r="D579" s="18">
        <v>98.610000999999997</v>
      </c>
      <c r="E579" s="125">
        <f t="shared" si="78"/>
        <v>-3.0401452245472083E-3</v>
      </c>
      <c r="F579" s="125">
        <f t="shared" si="75"/>
        <v>4.0628945955488716E-2</v>
      </c>
      <c r="G579" s="127">
        <f t="shared" si="76"/>
        <v>45.224646012377811</v>
      </c>
      <c r="H579" s="127">
        <f t="shared" si="77"/>
        <v>30.038382265256402</v>
      </c>
      <c r="I579" s="126">
        <f t="shared" si="79"/>
        <v>3.1069055804543715</v>
      </c>
      <c r="J579" s="126">
        <f t="shared" si="83"/>
        <v>0.79707644067958228</v>
      </c>
      <c r="K579" s="126">
        <f t="shared" si="82"/>
        <v>0.83330714301599673</v>
      </c>
      <c r="L579" s="126">
        <f t="shared" si="81"/>
        <v>0.94237054685334509</v>
      </c>
      <c r="M579" s="126">
        <f t="shared" si="80"/>
        <v>0.70103878944431752</v>
      </c>
      <c r="N579" s="126">
        <f t="shared" si="84"/>
        <v>0.32124056057794487</v>
      </c>
    </row>
    <row r="580" spans="2:14" x14ac:dyDescent="0.25">
      <c r="B580" s="12">
        <v>45139</v>
      </c>
      <c r="C580" s="18">
        <v>29675.732422000001</v>
      </c>
      <c r="D580" s="18">
        <v>94.150002000000001</v>
      </c>
      <c r="E580" s="125">
        <f t="shared" si="78"/>
        <v>1.5245275291617899E-2</v>
      </c>
      <c r="F580" s="125">
        <f t="shared" ref="F580:F643" si="85">D580/D579-1</f>
        <v>-4.5228668033377217E-2</v>
      </c>
      <c r="G580" s="127">
        <f t="shared" ref="G580:G643" si="86">G579+(G579*E580)</f>
        <v>45.91410819080248</v>
      </c>
      <c r="H580" s="127">
        <f t="shared" ref="H580:H643" si="87">H579+(H579*F580)</f>
        <v>28.679786245521434</v>
      </c>
      <c r="I580" s="126">
        <f t="shared" si="79"/>
        <v>2.7638696532949587</v>
      </c>
      <c r="J580" s="126">
        <f t="shared" si="83"/>
        <v>0.79155720016669107</v>
      </c>
      <c r="K580" s="126">
        <f t="shared" si="82"/>
        <v>0.83291718263079406</v>
      </c>
      <c r="L580" s="126">
        <f t="shared" si="81"/>
        <v>0.94037819872382744</v>
      </c>
      <c r="M580" s="126">
        <f t="shared" si="80"/>
        <v>0.63101554383663738</v>
      </c>
      <c r="N580" s="126">
        <f t="shared" si="84"/>
        <v>0.3203698613724737</v>
      </c>
    </row>
    <row r="581" spans="2:14" x14ac:dyDescent="0.25">
      <c r="B581" s="12">
        <v>45140</v>
      </c>
      <c r="C581" s="18">
        <v>29151.958984000001</v>
      </c>
      <c r="D581" s="18">
        <v>90.43</v>
      </c>
      <c r="E581" s="125">
        <f t="shared" si="78"/>
        <v>-1.7649890845211402E-2</v>
      </c>
      <c r="F581" s="125">
        <f t="shared" si="85"/>
        <v>-3.9511438353447836E-2</v>
      </c>
      <c r="G581" s="127">
        <f t="shared" si="86"/>
        <v>45.103729192979593</v>
      </c>
      <c r="H581" s="127">
        <f t="shared" si="87"/>
        <v>27.546606639291454</v>
      </c>
      <c r="I581" s="126">
        <f t="shared" si="79"/>
        <v>2.6004830876463703</v>
      </c>
      <c r="J581" s="126">
        <f t="shared" si="83"/>
        <v>0.81173498237581088</v>
      </c>
      <c r="K581" s="126">
        <f t="shared" si="82"/>
        <v>0.84645073290147621</v>
      </c>
      <c r="L581" s="126">
        <f t="shared" si="81"/>
        <v>0.94171826443755924</v>
      </c>
      <c r="M581" s="126">
        <f t="shared" si="80"/>
        <v>0.59930809567065246</v>
      </c>
      <c r="N581" s="126">
        <f t="shared" si="84"/>
        <v>0.32789353504783247</v>
      </c>
    </row>
    <row r="582" spans="2:14" x14ac:dyDescent="0.25">
      <c r="B582" s="12">
        <v>45141</v>
      </c>
      <c r="C582" s="18">
        <v>29178.679688</v>
      </c>
      <c r="D582" s="18">
        <v>90.75</v>
      </c>
      <c r="E582" s="125">
        <f t="shared" ref="E582:E645" si="88">C582/C581-1</f>
        <v>9.1660063101306477E-4</v>
      </c>
      <c r="F582" s="125">
        <f t="shared" si="85"/>
        <v>3.5386486785358162E-3</v>
      </c>
      <c r="G582" s="127">
        <f t="shared" si="86"/>
        <v>45.14507129961892</v>
      </c>
      <c r="H582" s="127">
        <f t="shared" si="87"/>
        <v>27.64408440247373</v>
      </c>
      <c r="I582" s="126">
        <f t="shared" si="79"/>
        <v>2.6640216934180971</v>
      </c>
      <c r="J582" s="126">
        <f t="shared" si="83"/>
        <v>0.7092839549486788</v>
      </c>
      <c r="K582" s="126">
        <f t="shared" si="82"/>
        <v>0.84420362850614461</v>
      </c>
      <c r="L582" s="126">
        <f t="shared" si="81"/>
        <v>0.93858563563659314</v>
      </c>
      <c r="M582" s="126">
        <f t="shared" si="80"/>
        <v>0.59641673684143726</v>
      </c>
      <c r="N582" s="126">
        <f t="shared" si="84"/>
        <v>0.30579556226749982</v>
      </c>
    </row>
    <row r="583" spans="2:14" x14ac:dyDescent="0.25">
      <c r="B583" s="12">
        <v>45142</v>
      </c>
      <c r="C583" s="18">
        <v>29074.091797000001</v>
      </c>
      <c r="D583" s="18">
        <v>87.309997999999993</v>
      </c>
      <c r="E583" s="125">
        <f t="shared" si="88"/>
        <v>-3.584394226138099E-3</v>
      </c>
      <c r="F583" s="125">
        <f t="shared" si="85"/>
        <v>-3.7906358126721829E-2</v>
      </c>
      <c r="G583" s="127">
        <f t="shared" si="86"/>
        <v>44.983253566713969</v>
      </c>
      <c r="H583" s="127">
        <f t="shared" si="87"/>
        <v>26.596197839028235</v>
      </c>
      <c r="I583" s="126">
        <f t="shared" si="79"/>
        <v>2.8407800547481417</v>
      </c>
      <c r="J583" s="126">
        <f t="shared" si="83"/>
        <v>0.78238337491651977</v>
      </c>
      <c r="K583" s="126">
        <f t="shared" si="82"/>
        <v>0.80459714360618972</v>
      </c>
      <c r="L583" s="126">
        <f t="shared" si="81"/>
        <v>0.93877918516256231</v>
      </c>
      <c r="M583" s="126">
        <f t="shared" si="80"/>
        <v>0.60636331933407417</v>
      </c>
      <c r="N583" s="126">
        <f t="shared" si="84"/>
        <v>0.31631194900390563</v>
      </c>
    </row>
    <row r="584" spans="2:14" x14ac:dyDescent="0.25">
      <c r="B584" s="12">
        <v>45145</v>
      </c>
      <c r="C584" s="18">
        <v>29180.578125</v>
      </c>
      <c r="D584" s="18">
        <v>85.959998999999996</v>
      </c>
      <c r="E584" s="125">
        <f t="shared" si="88"/>
        <v>3.6625848450746457E-3</v>
      </c>
      <c r="F584" s="125">
        <f t="shared" si="85"/>
        <v>-1.5462135275733258E-2</v>
      </c>
      <c r="G584" s="127">
        <f t="shared" si="86"/>
        <v>45.148008549509569</v>
      </c>
      <c r="H584" s="127">
        <f t="shared" si="87"/>
        <v>26.184963830221015</v>
      </c>
      <c r="I584" s="126">
        <f t="shared" si="79"/>
        <v>2.9686752108841108</v>
      </c>
      <c r="J584" s="126">
        <f t="shared" si="83"/>
        <v>0.78261391511553258</v>
      </c>
      <c r="K584" s="126">
        <f t="shared" si="82"/>
        <v>0.80121477593434132</v>
      </c>
      <c r="L584" s="126">
        <f t="shared" si="81"/>
        <v>0.93093568142072236</v>
      </c>
      <c r="M584" s="126">
        <f t="shared" si="80"/>
        <v>0.61482742231414933</v>
      </c>
      <c r="N584" s="126">
        <f t="shared" si="84"/>
        <v>0.31663512222835233</v>
      </c>
    </row>
    <row r="585" spans="2:14" x14ac:dyDescent="0.25">
      <c r="B585" s="12">
        <v>45146</v>
      </c>
      <c r="C585" s="18">
        <v>29765.492188</v>
      </c>
      <c r="D585" s="18">
        <v>88.040001000000004</v>
      </c>
      <c r="E585" s="125">
        <f t="shared" si="88"/>
        <v>2.0044635870283933E-2</v>
      </c>
      <c r="F585" s="125">
        <f t="shared" si="85"/>
        <v>2.4197324618396188E-2</v>
      </c>
      <c r="G585" s="127">
        <f t="shared" si="86"/>
        <v>46.052983941152952</v>
      </c>
      <c r="H585" s="127">
        <f t="shared" si="87"/>
        <v>26.818569900141835</v>
      </c>
      <c r="I585" s="126">
        <f t="shared" si="79"/>
        <v>2.7401246052855126</v>
      </c>
      <c r="J585" s="126">
        <f t="shared" si="83"/>
        <v>0.78690282192907102</v>
      </c>
      <c r="K585" s="126">
        <f t="shared" si="82"/>
        <v>0.80261925546791613</v>
      </c>
      <c r="L585" s="126">
        <f t="shared" si="81"/>
        <v>0.93665518026050498</v>
      </c>
      <c r="M585" s="126">
        <f t="shared" si="80"/>
        <v>0.59888264273220015</v>
      </c>
      <c r="N585" s="126">
        <f t="shared" si="84"/>
        <v>0.32078356712388167</v>
      </c>
    </row>
    <row r="586" spans="2:14" x14ac:dyDescent="0.25">
      <c r="B586" s="12">
        <v>45147</v>
      </c>
      <c r="C586" s="18">
        <v>29561.494140999999</v>
      </c>
      <c r="D586" s="18">
        <v>84.339995999999999</v>
      </c>
      <c r="E586" s="125">
        <f t="shared" si="88"/>
        <v>-6.8535082743312881E-3</v>
      </c>
      <c r="F586" s="125">
        <f t="shared" si="85"/>
        <v>-4.2026407973348445E-2</v>
      </c>
      <c r="G586" s="127">
        <f t="shared" si="86"/>
        <v>45.737359434654614</v>
      </c>
      <c r="H586" s="127">
        <f t="shared" si="87"/>
        <v>25.691481740256712</v>
      </c>
      <c r="I586" s="126">
        <f t="shared" si="79"/>
        <v>2.644797836074479</v>
      </c>
      <c r="J586" s="126">
        <f t="shared" si="83"/>
        <v>0.77939611623110527</v>
      </c>
      <c r="K586" s="126">
        <f t="shared" si="82"/>
        <v>0.80202073578540956</v>
      </c>
      <c r="L586" s="126">
        <f t="shared" si="81"/>
        <v>0.93808995846637533</v>
      </c>
      <c r="M586" s="126">
        <f t="shared" si="80"/>
        <v>0.59893652390986896</v>
      </c>
      <c r="N586" s="126">
        <f t="shared" si="84"/>
        <v>0.31475418672921246</v>
      </c>
    </row>
    <row r="587" spans="2:14" x14ac:dyDescent="0.25">
      <c r="B587" s="12">
        <v>45148</v>
      </c>
      <c r="C587" s="18">
        <v>29429.591797000001</v>
      </c>
      <c r="D587" s="18">
        <v>83.389999000000003</v>
      </c>
      <c r="E587" s="125">
        <f t="shared" si="88"/>
        <v>-4.4619647224480863E-3</v>
      </c>
      <c r="F587" s="125">
        <f t="shared" si="85"/>
        <v>-1.1263896668906592E-2</v>
      </c>
      <c r="G587" s="127">
        <f t="shared" si="86"/>
        <v>45.533280950359256</v>
      </c>
      <c r="H587" s="127">
        <f t="shared" si="87"/>
        <v>25.402095544663361</v>
      </c>
      <c r="I587" s="126">
        <f t="shared" si="79"/>
        <v>2.6200381604837881</v>
      </c>
      <c r="J587" s="126">
        <f t="shared" si="83"/>
        <v>0.76765609640718957</v>
      </c>
      <c r="K587" s="126">
        <f t="shared" si="82"/>
        <v>0.7275001296756729</v>
      </c>
      <c r="L587" s="126">
        <f t="shared" si="81"/>
        <v>0.93857714346537535</v>
      </c>
      <c r="M587" s="126">
        <f t="shared" si="80"/>
        <v>0.59549093357660676</v>
      </c>
      <c r="N587" s="126">
        <f t="shared" si="84"/>
        <v>0.31219272435331258</v>
      </c>
    </row>
    <row r="588" spans="2:14" x14ac:dyDescent="0.25">
      <c r="B588" s="12">
        <v>45149</v>
      </c>
      <c r="C588" s="18">
        <v>29397.714843999998</v>
      </c>
      <c r="D588" s="18">
        <v>81.010002</v>
      </c>
      <c r="E588" s="125">
        <f t="shared" si="88"/>
        <v>-1.0831598759467598E-3</v>
      </c>
      <c r="F588" s="125">
        <f t="shared" si="85"/>
        <v>-2.8540556763887226E-2</v>
      </c>
      <c r="G588" s="127">
        <f t="shared" si="86"/>
        <v>45.483961127413615</v>
      </c>
      <c r="H588" s="127">
        <f t="shared" si="87"/>
        <v>24.677105594849209</v>
      </c>
      <c r="I588" s="126">
        <f t="shared" si="79"/>
        <v>0.67847312343931887</v>
      </c>
      <c r="J588" s="126">
        <f t="shared" si="83"/>
        <v>0.75285444259721201</v>
      </c>
      <c r="K588" s="126">
        <f t="shared" si="82"/>
        <v>0.71925190832709729</v>
      </c>
      <c r="L588" s="126">
        <f t="shared" si="81"/>
        <v>0.93925266960277332</v>
      </c>
      <c r="M588" s="126">
        <f t="shared" si="80"/>
        <v>0.24378979599040315</v>
      </c>
      <c r="N588" s="126">
        <f t="shared" si="84"/>
        <v>0.3066593048162749</v>
      </c>
    </row>
    <row r="589" spans="2:14" x14ac:dyDescent="0.25">
      <c r="B589" s="12">
        <v>45152</v>
      </c>
      <c r="C589" s="18">
        <v>29408.443359000001</v>
      </c>
      <c r="D589" s="18">
        <v>80.809997999999993</v>
      </c>
      <c r="E589" s="125">
        <f t="shared" si="88"/>
        <v>3.6494384195950857E-4</v>
      </c>
      <c r="F589" s="125">
        <f t="shared" si="85"/>
        <v>-2.4688803241852408E-3</v>
      </c>
      <c r="G589" s="127">
        <f t="shared" si="86"/>
        <v>45.500560218934993</v>
      </c>
      <c r="H589" s="127">
        <f t="shared" si="87"/>
        <v>24.616180774388244</v>
      </c>
      <c r="I589" s="126">
        <f t="shared" si="79"/>
        <v>1.0526068249688096</v>
      </c>
      <c r="J589" s="126">
        <f t="shared" si="83"/>
        <v>0.74170829240042013</v>
      </c>
      <c r="K589" s="126">
        <f t="shared" si="82"/>
        <v>0.73113174493282618</v>
      </c>
      <c r="L589" s="126">
        <f t="shared" si="81"/>
        <v>0.93738703288441372</v>
      </c>
      <c r="M589" s="126">
        <f t="shared" si="80"/>
        <v>0.2960546091749604</v>
      </c>
      <c r="N589" s="126">
        <f t="shared" si="84"/>
        <v>0.30418602058480637</v>
      </c>
    </row>
    <row r="590" spans="2:14" x14ac:dyDescent="0.25">
      <c r="B590" s="12">
        <v>45153</v>
      </c>
      <c r="C590" s="18">
        <v>29170.347656000002</v>
      </c>
      <c r="D590" s="18">
        <v>79.180000000000007</v>
      </c>
      <c r="E590" s="125">
        <f t="shared" si="88"/>
        <v>-8.0961681682186759E-3</v>
      </c>
      <c r="F590" s="125">
        <f t="shared" si="85"/>
        <v>-2.0170746693991881E-2</v>
      </c>
      <c r="G590" s="127">
        <f t="shared" si="86"/>
        <v>45.132180031654336</v>
      </c>
      <c r="H590" s="127">
        <f t="shared" si="87"/>
        <v>24.119654027414548</v>
      </c>
      <c r="I590" s="126">
        <f t="shared" si="79"/>
        <v>1.105492750879794</v>
      </c>
      <c r="J590" s="126">
        <f t="shared" si="83"/>
        <v>0.7324980272122722</v>
      </c>
      <c r="K590" s="126">
        <f t="shared" si="82"/>
        <v>0.72967876272368482</v>
      </c>
      <c r="L590" s="126">
        <f t="shared" si="81"/>
        <v>0.93792481385174031</v>
      </c>
      <c r="M590" s="126">
        <f t="shared" si="80"/>
        <v>0.3138307467577876</v>
      </c>
      <c r="N590" s="126">
        <f t="shared" si="84"/>
        <v>0.30149404843071642</v>
      </c>
    </row>
    <row r="591" spans="2:14" x14ac:dyDescent="0.25">
      <c r="B591" s="12">
        <v>45154</v>
      </c>
      <c r="C591" s="18">
        <v>28701.779297000001</v>
      </c>
      <c r="D591" s="18">
        <v>79</v>
      </c>
      <c r="E591" s="125">
        <f t="shared" si="88"/>
        <v>-1.6063173621573945E-2</v>
      </c>
      <c r="F591" s="125">
        <f t="shared" si="85"/>
        <v>-2.2733013387219447E-3</v>
      </c>
      <c r="G591" s="127">
        <f t="shared" si="86"/>
        <v>44.40721398788574</v>
      </c>
      <c r="H591" s="127">
        <f t="shared" si="87"/>
        <v>24.064822785624514</v>
      </c>
      <c r="I591" s="126">
        <f t="shared" si="79"/>
        <v>0.96430966499668347</v>
      </c>
      <c r="J591" s="126">
        <f t="shared" si="83"/>
        <v>0.72810994987323452</v>
      </c>
      <c r="K591" s="126">
        <f t="shared" si="82"/>
        <v>0.72761897074380433</v>
      </c>
      <c r="L591" s="126">
        <f t="shared" si="81"/>
        <v>0.94057366410208176</v>
      </c>
      <c r="M591" s="126">
        <f t="shared" si="80"/>
        <v>0.28359882962053762</v>
      </c>
      <c r="N591" s="126">
        <f t="shared" si="84"/>
        <v>0.29903636125884864</v>
      </c>
    </row>
    <row r="592" spans="2:14" x14ac:dyDescent="0.25">
      <c r="B592" s="12">
        <v>45155</v>
      </c>
      <c r="C592" s="18">
        <v>26664.550781000002</v>
      </c>
      <c r="D592" s="18">
        <v>75.559997999999993</v>
      </c>
      <c r="E592" s="125">
        <f t="shared" si="88"/>
        <v>-7.0979171532161267E-2</v>
      </c>
      <c r="F592" s="125">
        <f t="shared" si="85"/>
        <v>-4.3544329113924141E-2</v>
      </c>
      <c r="G592" s="127">
        <f t="shared" si="86"/>
        <v>41.255226728974208</v>
      </c>
      <c r="H592" s="127">
        <f t="shared" si="87"/>
        <v>23.016936222179019</v>
      </c>
      <c r="I592" s="126">
        <f t="shared" si="79"/>
        <v>0.53370334235573036</v>
      </c>
      <c r="J592" s="126">
        <f t="shared" si="83"/>
        <v>0.72526690129392413</v>
      </c>
      <c r="K592" s="126">
        <f t="shared" si="82"/>
        <v>0.72641857161956536</v>
      </c>
      <c r="L592" s="126">
        <f t="shared" si="81"/>
        <v>0.93482780794188014</v>
      </c>
      <c r="M592" s="126">
        <f t="shared" si="80"/>
        <v>0.31030172218680768</v>
      </c>
      <c r="N592" s="126">
        <f t="shared" si="84"/>
        <v>0.323208586439104</v>
      </c>
    </row>
    <row r="593" spans="2:14" x14ac:dyDescent="0.25">
      <c r="B593" s="12">
        <v>45156</v>
      </c>
      <c r="C593" s="18">
        <v>26049.556640999999</v>
      </c>
      <c r="D593" s="18">
        <v>73.190002000000007</v>
      </c>
      <c r="E593" s="125">
        <f t="shared" si="88"/>
        <v>-2.306411028826405E-2</v>
      </c>
      <c r="F593" s="125">
        <f t="shared" si="85"/>
        <v>-3.1365749903804696E-2</v>
      </c>
      <c r="G593" s="127">
        <f t="shared" si="86"/>
        <v>40.303711629729804</v>
      </c>
      <c r="H593" s="127">
        <f t="shared" si="87"/>
        <v>22.29499275708233</v>
      </c>
      <c r="I593" s="126">
        <f t="shared" si="79"/>
        <v>0.56503239431412033</v>
      </c>
      <c r="J593" s="126">
        <f t="shared" si="83"/>
        <v>0.74061503590959421</v>
      </c>
      <c r="K593" s="126">
        <f t="shared" si="82"/>
        <v>0.7183973530155241</v>
      </c>
      <c r="L593" s="126">
        <f t="shared" si="81"/>
        <v>0.93606851904139221</v>
      </c>
      <c r="M593" s="126">
        <f t="shared" si="80"/>
        <v>0.37659388472771932</v>
      </c>
      <c r="N593" s="126">
        <f t="shared" si="84"/>
        <v>0.33582954929421904</v>
      </c>
    </row>
    <row r="594" spans="2:14" x14ac:dyDescent="0.25">
      <c r="B594" s="12">
        <v>45159</v>
      </c>
      <c r="C594" s="18">
        <v>26124.140625</v>
      </c>
      <c r="D594" s="18">
        <v>75.279999000000004</v>
      </c>
      <c r="E594" s="125">
        <f t="shared" si="88"/>
        <v>2.8631575204089987E-3</v>
      </c>
      <c r="F594" s="125">
        <f t="shared" si="85"/>
        <v>2.8555771866217494E-2</v>
      </c>
      <c r="G594" s="127">
        <f t="shared" si="86"/>
        <v>40.419107504782858</v>
      </c>
      <c r="H594" s="127">
        <f t="shared" si="87"/>
        <v>22.931643484012543</v>
      </c>
      <c r="I594" s="126">
        <f t="shared" si="79"/>
        <v>0.60925726780562406</v>
      </c>
      <c r="J594" s="126">
        <f t="shared" si="83"/>
        <v>0.76117046181631587</v>
      </c>
      <c r="K594" s="126">
        <f t="shared" si="82"/>
        <v>0.71906524534012684</v>
      </c>
      <c r="L594" s="126">
        <f t="shared" si="81"/>
        <v>0.93627431413650397</v>
      </c>
      <c r="M594" s="126">
        <f t="shared" si="80"/>
        <v>0.38435425292950881</v>
      </c>
      <c r="N594" s="126">
        <f t="shared" si="84"/>
        <v>0.34503167559489278</v>
      </c>
    </row>
    <row r="595" spans="2:14" x14ac:dyDescent="0.25">
      <c r="B595" s="12">
        <v>45160</v>
      </c>
      <c r="C595" s="18">
        <v>26031.65625</v>
      </c>
      <c r="D595" s="18">
        <v>74.900002000000001</v>
      </c>
      <c r="E595" s="125">
        <f t="shared" si="88"/>
        <v>-3.5401882238949023E-3</v>
      </c>
      <c r="F595" s="125">
        <f t="shared" si="85"/>
        <v>-5.0477816823563115E-3</v>
      </c>
      <c r="G595" s="127">
        <f t="shared" si="86"/>
        <v>40.276016256374085</v>
      </c>
      <c r="H595" s="127">
        <f t="shared" si="87"/>
        <v>22.815889554087619</v>
      </c>
      <c r="I595" s="126">
        <f t="shared" si="79"/>
        <v>0.62583211242064407</v>
      </c>
      <c r="J595" s="126">
        <f t="shared" si="83"/>
        <v>0.76827738377026267</v>
      </c>
      <c r="K595" s="126">
        <f t="shared" si="82"/>
        <v>0.73490331904722195</v>
      </c>
      <c r="L595" s="126">
        <f t="shared" si="81"/>
        <v>0.93961584380350216</v>
      </c>
      <c r="M595" s="126">
        <f t="shared" si="80"/>
        <v>0.38439189292121589</v>
      </c>
      <c r="N595" s="126">
        <f t="shared" si="84"/>
        <v>0.34338321297109681</v>
      </c>
    </row>
    <row r="596" spans="2:14" x14ac:dyDescent="0.25">
      <c r="B596" s="12">
        <v>45161</v>
      </c>
      <c r="C596" s="18">
        <v>26431.640625</v>
      </c>
      <c r="D596" s="18">
        <v>77.779999000000004</v>
      </c>
      <c r="E596" s="125">
        <f t="shared" si="88"/>
        <v>1.5365306423789304E-2</v>
      </c>
      <c r="F596" s="125">
        <f t="shared" si="85"/>
        <v>3.8451227277670919E-2</v>
      </c>
      <c r="G596" s="127">
        <f t="shared" si="86"/>
        <v>40.894869587682791</v>
      </c>
      <c r="H596" s="127">
        <f t="shared" si="87"/>
        <v>23.69318850887408</v>
      </c>
      <c r="I596" s="126">
        <f t="shared" si="79"/>
        <v>0.74127184650523781</v>
      </c>
      <c r="J596" s="126">
        <f t="shared" si="83"/>
        <v>0.78238570809003183</v>
      </c>
      <c r="K596" s="126">
        <f t="shared" si="82"/>
        <v>0.74119137518590616</v>
      </c>
      <c r="L596" s="126">
        <f t="shared" si="81"/>
        <v>0.93522883468395235</v>
      </c>
      <c r="M596" s="126">
        <f t="shared" si="80"/>
        <v>0.43723934555631411</v>
      </c>
      <c r="N596" s="126">
        <f t="shared" si="84"/>
        <v>0.3506399952506285</v>
      </c>
    </row>
    <row r="597" spans="2:14" x14ac:dyDescent="0.25">
      <c r="B597" s="12">
        <v>45162</v>
      </c>
      <c r="C597" s="18">
        <v>26162.373047000001</v>
      </c>
      <c r="D597" s="18">
        <v>73.660004000000001</v>
      </c>
      <c r="E597" s="125">
        <f t="shared" si="88"/>
        <v>-1.0187319879996992E-2</v>
      </c>
      <c r="F597" s="125">
        <f t="shared" si="85"/>
        <v>-5.2969851542425506E-2</v>
      </c>
      <c r="G597" s="127">
        <f t="shared" si="86"/>
        <v>40.478260469742303</v>
      </c>
      <c r="H597" s="127">
        <f t="shared" si="87"/>
        <v>22.438163830992316</v>
      </c>
      <c r="I597" s="126">
        <f t="shared" ref="I597:I660" si="89">SLOPE($F577:$F597,$E577:$E597)</f>
        <v>0.73355046091664811</v>
      </c>
      <c r="J597" s="126">
        <f t="shared" si="83"/>
        <v>0.80033862020732516</v>
      </c>
      <c r="K597" s="126">
        <f t="shared" si="82"/>
        <v>0.74490293944976904</v>
      </c>
      <c r="L597" s="126">
        <f t="shared" si="81"/>
        <v>0.93725911191624744</v>
      </c>
      <c r="M597" s="126">
        <f t="shared" ref="M597:M660" si="90">CORREL(E577:E597,F577:F597)</f>
        <v>0.42471331625630021</v>
      </c>
      <c r="N597" s="126">
        <f t="shared" si="84"/>
        <v>0.3553367594038877</v>
      </c>
    </row>
    <row r="598" spans="2:14" x14ac:dyDescent="0.25">
      <c r="B598" s="12">
        <v>45163</v>
      </c>
      <c r="C598" s="18">
        <v>26047.667968999998</v>
      </c>
      <c r="D598" s="18">
        <v>74.260002</v>
      </c>
      <c r="E598" s="125">
        <f t="shared" si="88"/>
        <v>-4.3843529711138363E-3</v>
      </c>
      <c r="F598" s="125">
        <f t="shared" si="85"/>
        <v>8.1455059383379602E-3</v>
      </c>
      <c r="G598" s="127">
        <f t="shared" si="86"/>
        <v>40.300789488186268</v>
      </c>
      <c r="H598" s="127">
        <f t="shared" si="87"/>
        <v>22.620934027723063</v>
      </c>
      <c r="I598" s="126">
        <f t="shared" si="89"/>
        <v>0.73943040291443607</v>
      </c>
      <c r="J598" s="126">
        <f t="shared" si="83"/>
        <v>0.75618746114644375</v>
      </c>
      <c r="K598" s="126">
        <f t="shared" si="82"/>
        <v>0.76364141620376369</v>
      </c>
      <c r="L598" s="126">
        <f t="shared" ref="L598:L661" si="91">SLOPE($F358:$F598,$E358:$E598)</f>
        <v>0.93398753235746224</v>
      </c>
      <c r="M598" s="126">
        <f t="shared" si="90"/>
        <v>0.46481858170237483</v>
      </c>
      <c r="N598" s="126">
        <f t="shared" si="84"/>
        <v>0.33371104864141915</v>
      </c>
    </row>
    <row r="599" spans="2:14" x14ac:dyDescent="0.25">
      <c r="B599" s="12">
        <v>45166</v>
      </c>
      <c r="C599" s="18">
        <v>26106.150390999999</v>
      </c>
      <c r="D599" s="18">
        <v>73.709998999999996</v>
      </c>
      <c r="E599" s="125">
        <f t="shared" si="88"/>
        <v>2.2452075966878926E-3</v>
      </c>
      <c r="F599" s="125">
        <f t="shared" si="85"/>
        <v>-7.4064501102492075E-3</v>
      </c>
      <c r="G599" s="127">
        <f t="shared" si="86"/>
        <v>40.391273126897666</v>
      </c>
      <c r="H599" s="127">
        <f t="shared" si="87"/>
        <v>22.453393208399493</v>
      </c>
      <c r="I599" s="126">
        <f t="shared" si="89"/>
        <v>0.70146672914377939</v>
      </c>
      <c r="J599" s="126">
        <f t="shared" si="83"/>
        <v>0.76760647419855643</v>
      </c>
      <c r="K599" s="126">
        <f t="shared" si="82"/>
        <v>0.7639250891717152</v>
      </c>
      <c r="L599" s="126">
        <f t="shared" si="91"/>
        <v>0.9382566334911947</v>
      </c>
      <c r="M599" s="126">
        <f t="shared" si="90"/>
        <v>0.45485027318792043</v>
      </c>
      <c r="N599" s="126">
        <f t="shared" si="84"/>
        <v>0.33739247251190446</v>
      </c>
    </row>
    <row r="600" spans="2:14" x14ac:dyDescent="0.25">
      <c r="B600" s="12">
        <v>45167</v>
      </c>
      <c r="C600" s="18">
        <v>27727.392577999999</v>
      </c>
      <c r="D600" s="18">
        <v>84.699996999999996</v>
      </c>
      <c r="E600" s="125">
        <f t="shared" si="88"/>
        <v>6.2101924746396753E-2</v>
      </c>
      <c r="F600" s="125">
        <f t="shared" si="85"/>
        <v>0.14909779065388395</v>
      </c>
      <c r="G600" s="127">
        <f t="shared" si="86"/>
        <v>42.899648931035422</v>
      </c>
      <c r="H600" s="127">
        <f t="shared" si="87"/>
        <v>25.801144528454781</v>
      </c>
      <c r="I600" s="126">
        <f t="shared" si="89"/>
        <v>1.3636171579773664</v>
      </c>
      <c r="J600" s="126">
        <f t="shared" si="83"/>
        <v>0.93827369179306763</v>
      </c>
      <c r="K600" s="126">
        <f t="shared" si="82"/>
        <v>0.81226895667449517</v>
      </c>
      <c r="L600" s="126">
        <f t="shared" si="91"/>
        <v>0.96095841925478431</v>
      </c>
      <c r="M600" s="126">
        <f t="shared" si="90"/>
        <v>0.73103653880514996</v>
      </c>
      <c r="N600" s="126">
        <f t="shared" si="84"/>
        <v>0.41055335864488679</v>
      </c>
    </row>
    <row r="601" spans="2:14" x14ac:dyDescent="0.25">
      <c r="B601" s="12">
        <v>45168</v>
      </c>
      <c r="C601" s="18">
        <v>27297.265625</v>
      </c>
      <c r="D601" s="18">
        <v>83.830001999999993</v>
      </c>
      <c r="E601" s="125">
        <f t="shared" si="88"/>
        <v>-1.551270830064555E-2</v>
      </c>
      <c r="F601" s="125">
        <f t="shared" si="85"/>
        <v>-1.0271487967112969E-2</v>
      </c>
      <c r="G601" s="127">
        <f t="shared" si="86"/>
        <v>42.234159190968171</v>
      </c>
      <c r="H601" s="127">
        <f t="shared" si="87"/>
        <v>25.536128382893015</v>
      </c>
      <c r="I601" s="126">
        <f t="shared" si="89"/>
        <v>1.4574129482539064</v>
      </c>
      <c r="J601" s="126">
        <f t="shared" si="83"/>
        <v>0.94088056383361163</v>
      </c>
      <c r="K601" s="126">
        <f t="shared" si="82"/>
        <v>0.81927400930546812</v>
      </c>
      <c r="L601" s="126">
        <f t="shared" si="91"/>
        <v>0.96158152189842783</v>
      </c>
      <c r="M601" s="126">
        <f t="shared" si="90"/>
        <v>0.79125854623882252</v>
      </c>
      <c r="N601" s="126">
        <f t="shared" si="84"/>
        <v>0.41162467764611066</v>
      </c>
    </row>
    <row r="602" spans="2:14" x14ac:dyDescent="0.25">
      <c r="B602" s="12">
        <v>45169</v>
      </c>
      <c r="C602" s="18">
        <v>25931.472656000002</v>
      </c>
      <c r="D602" s="18">
        <v>79.599997999999999</v>
      </c>
      <c r="E602" s="125">
        <f t="shared" si="88"/>
        <v>-5.0034057907585638E-2</v>
      </c>
      <c r="F602" s="125">
        <f t="shared" si="85"/>
        <v>-5.0459309305515676E-2</v>
      </c>
      <c r="G602" s="127">
        <f t="shared" si="86"/>
        <v>40.121012824329078</v>
      </c>
      <c r="H602" s="127">
        <f t="shared" si="87"/>
        <v>24.247592982355258</v>
      </c>
      <c r="I602" s="126">
        <f t="shared" si="89"/>
        <v>1.3672950489724451</v>
      </c>
      <c r="J602" s="126">
        <f t="shared" si="83"/>
        <v>0.88662857313474286</v>
      </c>
      <c r="K602" s="126">
        <f t="shared" si="82"/>
        <v>0.80864139192445428</v>
      </c>
      <c r="L602" s="126">
        <f t="shared" si="91"/>
        <v>0.96298852128025403</v>
      </c>
      <c r="M602" s="126">
        <f t="shared" si="90"/>
        <v>0.79513572230064689</v>
      </c>
      <c r="N602" s="126">
        <f t="shared" si="84"/>
        <v>0.39153881908698063</v>
      </c>
    </row>
    <row r="603" spans="2:14" x14ac:dyDescent="0.25">
      <c r="B603" s="12">
        <v>45170</v>
      </c>
      <c r="C603" s="18">
        <v>25800.724609000001</v>
      </c>
      <c r="D603" s="18">
        <v>77.989998</v>
      </c>
      <c r="E603" s="125">
        <f t="shared" si="88"/>
        <v>-5.0420602306112672E-3</v>
      </c>
      <c r="F603" s="125">
        <f t="shared" si="85"/>
        <v>-2.0226131161460548E-2</v>
      </c>
      <c r="G603" s="127">
        <f t="shared" si="86"/>
        <v>39.918720261155684</v>
      </c>
      <c r="H603" s="127">
        <f t="shared" si="87"/>
        <v>23.757157986344431</v>
      </c>
      <c r="I603" s="126">
        <f t="shared" si="89"/>
        <v>1.3665490646027252</v>
      </c>
      <c r="J603" s="126">
        <f t="shared" si="83"/>
        <v>1.1960791815992333</v>
      </c>
      <c r="K603" s="126">
        <f t="shared" si="82"/>
        <v>0.80281114308605583</v>
      </c>
      <c r="L603" s="126">
        <f t="shared" si="91"/>
        <v>0.96383249837106522</v>
      </c>
      <c r="M603" s="126">
        <f t="shared" si="90"/>
        <v>0.79218678859863445</v>
      </c>
      <c r="N603" s="126">
        <f t="shared" si="84"/>
        <v>0.52644973614214829</v>
      </c>
    </row>
    <row r="604" spans="2:14" x14ac:dyDescent="0.25">
      <c r="B604" s="12">
        <v>45174</v>
      </c>
      <c r="C604" s="18">
        <v>25779.982422000001</v>
      </c>
      <c r="D604" s="18">
        <v>77.5</v>
      </c>
      <c r="E604" s="125">
        <f t="shared" si="88"/>
        <v>-8.0393815733237339E-4</v>
      </c>
      <c r="F604" s="125">
        <f t="shared" si="85"/>
        <v>-6.2828312933153052E-3</v>
      </c>
      <c r="G604" s="127">
        <f t="shared" si="86"/>
        <v>39.886628078745865</v>
      </c>
      <c r="H604" s="127">
        <f t="shared" si="87"/>
        <v>23.607895770707589</v>
      </c>
      <c r="I604" s="126">
        <f t="shared" si="89"/>
        <v>1.3691126897261852</v>
      </c>
      <c r="J604" s="126">
        <f t="shared" si="83"/>
        <v>1.2588256954984223</v>
      </c>
      <c r="K604" s="126">
        <f t="shared" si="82"/>
        <v>0.9367061104669181</v>
      </c>
      <c r="L604" s="126">
        <f t="shared" si="91"/>
        <v>0.96139981718798462</v>
      </c>
      <c r="M604" s="126">
        <f t="shared" si="90"/>
        <v>0.80539741756124517</v>
      </c>
      <c r="N604" s="126">
        <f t="shared" si="84"/>
        <v>0.545956349344352</v>
      </c>
    </row>
    <row r="605" spans="2:14" x14ac:dyDescent="0.25">
      <c r="B605" s="12">
        <v>45175</v>
      </c>
      <c r="C605" s="18">
        <v>25753.236327999999</v>
      </c>
      <c r="D605" s="18">
        <v>78.040001000000004</v>
      </c>
      <c r="E605" s="125">
        <f t="shared" si="88"/>
        <v>-1.0374752613165894E-3</v>
      </c>
      <c r="F605" s="125">
        <f t="shared" si="85"/>
        <v>6.9677548387097055E-3</v>
      </c>
      <c r="G605" s="127">
        <f t="shared" si="86"/>
        <v>39.845246688856832</v>
      </c>
      <c r="H605" s="127">
        <f t="shared" si="87"/>
        <v>23.772389800695692</v>
      </c>
      <c r="I605" s="126">
        <f t="shared" si="89"/>
        <v>1.3880556336419774</v>
      </c>
      <c r="J605" s="126">
        <f t="shared" si="83"/>
        <v>1.2557942405599178</v>
      </c>
      <c r="K605" s="126">
        <f t="shared" si="82"/>
        <v>0.92715368133236975</v>
      </c>
      <c r="L605" s="126">
        <f t="shared" si="91"/>
        <v>0.96175241851126159</v>
      </c>
      <c r="M605" s="126">
        <f t="shared" si="90"/>
        <v>0.81446553057097659</v>
      </c>
      <c r="N605" s="126">
        <f t="shared" si="84"/>
        <v>0.54518390265853733</v>
      </c>
    </row>
    <row r="606" spans="2:14" x14ac:dyDescent="0.25">
      <c r="B606" s="12">
        <v>45176</v>
      </c>
      <c r="C606" s="18">
        <v>26240.195313</v>
      </c>
      <c r="D606" s="18">
        <v>81.790001000000004</v>
      </c>
      <c r="E606" s="125">
        <f t="shared" si="88"/>
        <v>1.8908652054365538E-2</v>
      </c>
      <c r="F606" s="125">
        <f t="shared" si="85"/>
        <v>4.8052280265860059E-2</v>
      </c>
      <c r="G606" s="127">
        <f t="shared" si="86"/>
        <v>40.598666594516786</v>
      </c>
      <c r="H606" s="127">
        <f t="shared" si="87"/>
        <v>24.914707337987995</v>
      </c>
      <c r="I606" s="126">
        <f t="shared" si="89"/>
        <v>1.4381627802588501</v>
      </c>
      <c r="J606" s="126">
        <f t="shared" si="83"/>
        <v>1.2641940581303912</v>
      </c>
      <c r="K606" s="126">
        <f t="shared" si="82"/>
        <v>0.94125657783431449</v>
      </c>
      <c r="L606" s="126">
        <f t="shared" si="91"/>
        <v>0.96492501719719936</v>
      </c>
      <c r="M606" s="126">
        <f t="shared" si="90"/>
        <v>0.82136382672954933</v>
      </c>
      <c r="N606" s="126">
        <f t="shared" si="84"/>
        <v>0.55146087437294578</v>
      </c>
    </row>
    <row r="607" spans="2:14" x14ac:dyDescent="0.25">
      <c r="B607" s="12">
        <v>45177</v>
      </c>
      <c r="C607" s="18">
        <v>25905.654297000001</v>
      </c>
      <c r="D607" s="18">
        <v>82.089995999999999</v>
      </c>
      <c r="E607" s="125">
        <f t="shared" si="88"/>
        <v>-1.2749181628013972E-2</v>
      </c>
      <c r="F607" s="125">
        <f t="shared" si="85"/>
        <v>3.6678688877873622E-3</v>
      </c>
      <c r="G607" s="127">
        <f t="shared" si="86"/>
        <v>40.081066820248111</v>
      </c>
      <c r="H607" s="127">
        <f t="shared" si="87"/>
        <v>25.006091217881327</v>
      </c>
      <c r="I607" s="126">
        <f t="shared" si="89"/>
        <v>1.4267198609456191</v>
      </c>
      <c r="J607" s="126">
        <f t="shared" si="83"/>
        <v>1.238124366708762</v>
      </c>
      <c r="K607" s="126">
        <f t="shared" si="82"/>
        <v>0.93141718388363526</v>
      </c>
      <c r="L607" s="126">
        <f t="shared" si="91"/>
        <v>0.98640617393990271</v>
      </c>
      <c r="M607" s="126">
        <f t="shared" si="90"/>
        <v>0.83385263119959341</v>
      </c>
      <c r="N607" s="126">
        <f t="shared" si="84"/>
        <v>0.54309335312136275</v>
      </c>
    </row>
    <row r="608" spans="2:14" x14ac:dyDescent="0.25">
      <c r="B608" s="12">
        <v>45180</v>
      </c>
      <c r="C608" s="18">
        <v>25162.654297000001</v>
      </c>
      <c r="D608" s="18">
        <v>80.620002999999997</v>
      </c>
      <c r="E608" s="125">
        <f t="shared" si="88"/>
        <v>-2.8680997263444641E-2</v>
      </c>
      <c r="F608" s="125">
        <f t="shared" si="85"/>
        <v>-1.7907090652069302E-2</v>
      </c>
      <c r="G608" s="127">
        <f t="shared" si="86"/>
        <v>38.931501852460634</v>
      </c>
      <c r="H608" s="127">
        <f t="shared" si="87"/>
        <v>24.558304875588814</v>
      </c>
      <c r="I608" s="126">
        <f t="shared" si="89"/>
        <v>1.404872884127782</v>
      </c>
      <c r="J608" s="126">
        <f t="shared" si="83"/>
        <v>1.2300844213728193</v>
      </c>
      <c r="K608" s="126">
        <f t="shared" si="82"/>
        <v>0.90842501065298342</v>
      </c>
      <c r="L608" s="126">
        <f t="shared" si="91"/>
        <v>0.98483217857116989</v>
      </c>
      <c r="M608" s="126">
        <f t="shared" si="90"/>
        <v>0.8345633520591067</v>
      </c>
      <c r="N608" s="126">
        <f t="shared" si="84"/>
        <v>0.54640894816221597</v>
      </c>
    </row>
    <row r="609" spans="2:14" x14ac:dyDescent="0.25">
      <c r="B609" s="12">
        <v>45181</v>
      </c>
      <c r="C609" s="18">
        <v>25833.34375</v>
      </c>
      <c r="D609" s="18">
        <v>81.319999999999993</v>
      </c>
      <c r="E609" s="125">
        <f t="shared" si="88"/>
        <v>2.6654161563550272E-2</v>
      </c>
      <c r="F609" s="125">
        <f t="shared" si="85"/>
        <v>8.6826714705032781E-3</v>
      </c>
      <c r="G609" s="127">
        <f t="shared" si="86"/>
        <v>39.969188392747775</v>
      </c>
      <c r="H609" s="127">
        <f t="shared" si="87"/>
        <v>24.771536568696011</v>
      </c>
      <c r="I609" s="126">
        <f t="shared" si="89"/>
        <v>1.3303607745460009</v>
      </c>
      <c r="J609" s="126">
        <f t="shared" si="83"/>
        <v>1.2589891552864381</v>
      </c>
      <c r="K609" s="126">
        <f t="shared" si="82"/>
        <v>0.90382969557337656</v>
      </c>
      <c r="L609" s="126">
        <f t="shared" si="91"/>
        <v>0.98300991410168181</v>
      </c>
      <c r="M609" s="126">
        <f t="shared" si="90"/>
        <v>0.83001308596197532</v>
      </c>
      <c r="N609" s="126">
        <f t="shared" si="84"/>
        <v>0.55777623184184721</v>
      </c>
    </row>
    <row r="610" spans="2:14" x14ac:dyDescent="0.25">
      <c r="B610" s="12">
        <v>45182</v>
      </c>
      <c r="C610" s="18">
        <v>26228.324218999998</v>
      </c>
      <c r="D610" s="18">
        <v>79.860000999999997</v>
      </c>
      <c r="E610" s="125">
        <f t="shared" si="88"/>
        <v>1.528956037679019E-2</v>
      </c>
      <c r="F610" s="125">
        <f t="shared" si="85"/>
        <v>-1.7953750614854824E-2</v>
      </c>
      <c r="G610" s="127">
        <f t="shared" si="86"/>
        <v>40.580299711889992</v>
      </c>
      <c r="H610" s="127">
        <f t="shared" si="87"/>
        <v>24.326794578794885</v>
      </c>
      <c r="I610" s="126">
        <f t="shared" si="89"/>
        <v>1.2693262498558002</v>
      </c>
      <c r="J610" s="126">
        <f t="shared" si="83"/>
        <v>1.2515878398586244</v>
      </c>
      <c r="K610" s="126">
        <f t="shared" si="82"/>
        <v>0.87545356012583475</v>
      </c>
      <c r="L610" s="126">
        <f t="shared" si="91"/>
        <v>0.98157243880846268</v>
      </c>
      <c r="M610" s="126">
        <f t="shared" si="90"/>
        <v>0.79919826720200959</v>
      </c>
      <c r="N610" s="126">
        <f t="shared" si="84"/>
        <v>0.55269627535947108</v>
      </c>
    </row>
    <row r="611" spans="2:14" x14ac:dyDescent="0.25">
      <c r="B611" s="12">
        <v>45183</v>
      </c>
      <c r="C611" s="18">
        <v>26539.673827999999</v>
      </c>
      <c r="D611" s="18">
        <v>83.449996999999996</v>
      </c>
      <c r="E611" s="125">
        <f t="shared" si="88"/>
        <v>1.1870739678231379E-2</v>
      </c>
      <c r="F611" s="125">
        <f t="shared" si="85"/>
        <v>4.4953618270052287E-2</v>
      </c>
      <c r="G611" s="127">
        <f t="shared" si="86"/>
        <v>41.062017885834443</v>
      </c>
      <c r="H611" s="127">
        <f t="shared" si="87"/>
        <v>25.420372016024007</v>
      </c>
      <c r="I611" s="126">
        <f t="shared" si="89"/>
        <v>1.289766127423627</v>
      </c>
      <c r="J611" s="126">
        <f t="shared" si="83"/>
        <v>1.2766963450149391</v>
      </c>
      <c r="K611" s="126">
        <f t="shared" si="82"/>
        <v>0.85697710514090597</v>
      </c>
      <c r="L611" s="126">
        <f t="shared" si="91"/>
        <v>0.97978576768208436</v>
      </c>
      <c r="M611" s="126">
        <f t="shared" si="90"/>
        <v>0.80438247981895183</v>
      </c>
      <c r="N611" s="126">
        <f t="shared" si="84"/>
        <v>0.55598118242269534</v>
      </c>
    </row>
    <row r="612" spans="2:14" x14ac:dyDescent="0.25">
      <c r="B612" s="12">
        <v>45184</v>
      </c>
      <c r="C612" s="18">
        <v>26608.693359000001</v>
      </c>
      <c r="D612" s="18">
        <v>82.150002000000001</v>
      </c>
      <c r="E612" s="125">
        <f t="shared" si="88"/>
        <v>2.600617153296847E-3</v>
      </c>
      <c r="F612" s="125">
        <f t="shared" si="85"/>
        <v>-1.5578131177164667E-2</v>
      </c>
      <c r="G612" s="127">
        <f t="shared" si="86"/>
        <v>41.168804473897325</v>
      </c>
      <c r="H612" s="127">
        <f t="shared" si="87"/>
        <v>25.02437012618606</v>
      </c>
      <c r="I612" s="126">
        <f t="shared" si="89"/>
        <v>1.2872889618076291</v>
      </c>
      <c r="J612" s="126">
        <f t="shared" si="83"/>
        <v>1.4969037215783187</v>
      </c>
      <c r="K612" s="126">
        <f t="shared" si="82"/>
        <v>0.94985478359257813</v>
      </c>
      <c r="L612" s="126">
        <f t="shared" si="91"/>
        <v>0.98190295490829127</v>
      </c>
      <c r="M612" s="126">
        <f t="shared" si="90"/>
        <v>0.79646742609800847</v>
      </c>
      <c r="N612" s="126">
        <f t="shared" si="84"/>
        <v>0.59043674023153159</v>
      </c>
    </row>
    <row r="613" spans="2:14" x14ac:dyDescent="0.25">
      <c r="B613" s="12">
        <v>45187</v>
      </c>
      <c r="C613" s="18">
        <v>26754.28125</v>
      </c>
      <c r="D613" s="18">
        <v>81.610000999999997</v>
      </c>
      <c r="E613" s="125">
        <f t="shared" si="88"/>
        <v>5.4714408195755126E-3</v>
      </c>
      <c r="F613" s="125">
        <f t="shared" si="85"/>
        <v>-6.573353461391318E-3</v>
      </c>
      <c r="G613" s="127">
        <f t="shared" si="86"/>
        <v>41.394057151188932</v>
      </c>
      <c r="H613" s="127">
        <f t="shared" si="87"/>
        <v>24.859876096197958</v>
      </c>
      <c r="I613" s="126">
        <f t="shared" si="89"/>
        <v>1.5687025510351378</v>
      </c>
      <c r="J613" s="126">
        <f t="shared" si="83"/>
        <v>1.7068864889899935</v>
      </c>
      <c r="K613" s="126">
        <f t="shared" si="82"/>
        <v>0.9691675062592886</v>
      </c>
      <c r="L613" s="126">
        <f t="shared" si="91"/>
        <v>0.98350990286185225</v>
      </c>
      <c r="M613" s="126">
        <f t="shared" si="90"/>
        <v>0.8209866446565216</v>
      </c>
      <c r="N613" s="126">
        <f t="shared" si="84"/>
        <v>0.62446090945127763</v>
      </c>
    </row>
    <row r="614" spans="2:14" x14ac:dyDescent="0.25">
      <c r="B614" s="12">
        <v>45188</v>
      </c>
      <c r="C614" s="18">
        <v>27211.117188</v>
      </c>
      <c r="D614" s="18">
        <v>78.129997000000003</v>
      </c>
      <c r="E614" s="125">
        <f t="shared" si="88"/>
        <v>1.7075246153360979E-2</v>
      </c>
      <c r="F614" s="125">
        <f t="shared" si="85"/>
        <v>-4.2641881599780773E-2</v>
      </c>
      <c r="G614" s="127">
        <f t="shared" si="86"/>
        <v>42.100870866331775</v>
      </c>
      <c r="H614" s="127">
        <f t="shared" si="87"/>
        <v>23.799804203118665</v>
      </c>
      <c r="I614" s="126">
        <f t="shared" si="89"/>
        <v>1.4590636451458459</v>
      </c>
      <c r="J614" s="126">
        <f t="shared" si="83"/>
        <v>1.6407135515209847</v>
      </c>
      <c r="K614" s="126">
        <f t="shared" si="82"/>
        <v>0.94141980248230894</v>
      </c>
      <c r="L614" s="126">
        <f t="shared" si="91"/>
        <v>0.97914764444394076</v>
      </c>
      <c r="M614" s="126">
        <f t="shared" si="90"/>
        <v>0.74080230706968897</v>
      </c>
      <c r="N614" s="126">
        <f t="shared" si="84"/>
        <v>0.60096564016794862</v>
      </c>
    </row>
    <row r="615" spans="2:14" x14ac:dyDescent="0.25">
      <c r="B615" s="12">
        <v>45189</v>
      </c>
      <c r="C615" s="18">
        <v>27132.007813</v>
      </c>
      <c r="D615" s="18">
        <v>76.669998000000007</v>
      </c>
      <c r="E615" s="125">
        <f t="shared" si="88"/>
        <v>-2.9072446549488484E-3</v>
      </c>
      <c r="F615" s="125">
        <f t="shared" si="85"/>
        <v>-1.8686791962887139E-2</v>
      </c>
      <c r="G615" s="127">
        <f t="shared" si="86"/>
        <v>41.978473334536943</v>
      </c>
      <c r="H615" s="127">
        <f t="shared" si="87"/>
        <v>23.35506221321754</v>
      </c>
      <c r="I615" s="126">
        <f t="shared" si="89"/>
        <v>1.464701401260835</v>
      </c>
      <c r="J615" s="126">
        <f t="shared" si="83"/>
        <v>1.6197487749467516</v>
      </c>
      <c r="K615" s="126">
        <f t="shared" si="82"/>
        <v>0.94221906097359298</v>
      </c>
      <c r="L615" s="126">
        <f t="shared" si="91"/>
        <v>0.96554145810927883</v>
      </c>
      <c r="M615" s="126">
        <f t="shared" si="90"/>
        <v>0.74661348608481359</v>
      </c>
      <c r="N615" s="126">
        <f t="shared" si="84"/>
        <v>0.58927445247815446</v>
      </c>
    </row>
    <row r="616" spans="2:14" x14ac:dyDescent="0.25">
      <c r="B616" s="12">
        <v>45190</v>
      </c>
      <c r="C616" s="18">
        <v>26567.632813</v>
      </c>
      <c r="D616" s="18">
        <v>74.419998000000007</v>
      </c>
      <c r="E616" s="125">
        <f t="shared" si="88"/>
        <v>-2.080107760139982E-2</v>
      </c>
      <c r="F616" s="125">
        <f t="shared" si="85"/>
        <v>-2.9346550915522407E-2</v>
      </c>
      <c r="G616" s="127">
        <f t="shared" si="86"/>
        <v>41.10527585311695</v>
      </c>
      <c r="H616" s="127">
        <f t="shared" si="87"/>
        <v>22.669671690842158</v>
      </c>
      <c r="I616" s="126">
        <f t="shared" si="89"/>
        <v>1.4601900542824298</v>
      </c>
      <c r="J616" s="126">
        <f t="shared" si="83"/>
        <v>1.6342887660432057</v>
      </c>
      <c r="K616" s="126">
        <f t="shared" si="82"/>
        <v>0.94831573876923225</v>
      </c>
      <c r="L616" s="126">
        <f t="shared" si="91"/>
        <v>0.96591492326620565</v>
      </c>
      <c r="M616" s="126">
        <f t="shared" si="90"/>
        <v>0.7534424324287301</v>
      </c>
      <c r="N616" s="126">
        <f t="shared" si="84"/>
        <v>0.59540013167430583</v>
      </c>
    </row>
    <row r="617" spans="2:14" x14ac:dyDescent="0.25">
      <c r="B617" s="12">
        <v>45191</v>
      </c>
      <c r="C617" s="18">
        <v>26579.568359000001</v>
      </c>
      <c r="D617" s="18">
        <v>70.959998999999996</v>
      </c>
      <c r="E617" s="125">
        <f t="shared" si="88"/>
        <v>4.4925139111984258E-4</v>
      </c>
      <c r="F617" s="125">
        <f t="shared" si="85"/>
        <v>-4.6492866070757088E-2</v>
      </c>
      <c r="G617" s="127">
        <f t="shared" si="86"/>
        <v>41.123742455476325</v>
      </c>
      <c r="H617" s="127">
        <f t="shared" si="87"/>
        <v>21.615693681051798</v>
      </c>
      <c r="I617" s="126">
        <f t="shared" si="89"/>
        <v>1.4346913373182462</v>
      </c>
      <c r="J617" s="126">
        <f t="shared" si="83"/>
        <v>1.5580417204803958</v>
      </c>
      <c r="K617" s="126">
        <f t="shared" si="82"/>
        <v>0.94636101715034393</v>
      </c>
      <c r="L617" s="126">
        <f t="shared" si="91"/>
        <v>0.9673018373032054</v>
      </c>
      <c r="M617" s="126">
        <f t="shared" si="90"/>
        <v>0.72844713809151451</v>
      </c>
      <c r="N617" s="126">
        <f t="shared" si="84"/>
        <v>0.58789668338715084</v>
      </c>
    </row>
    <row r="618" spans="2:14" x14ac:dyDescent="0.25">
      <c r="B618" s="12">
        <v>45194</v>
      </c>
      <c r="C618" s="18">
        <v>26298.480468999998</v>
      </c>
      <c r="D618" s="18">
        <v>71.75</v>
      </c>
      <c r="E618" s="125">
        <f t="shared" si="88"/>
        <v>-1.0575336898005938E-2</v>
      </c>
      <c r="F618" s="125">
        <f t="shared" si="85"/>
        <v>1.1133046943814229E-2</v>
      </c>
      <c r="G618" s="127">
        <f t="shared" si="86"/>
        <v>40.688845024502832</v>
      </c>
      <c r="H618" s="127">
        <f t="shared" si="87"/>
        <v>21.856342213526055</v>
      </c>
      <c r="I618" s="126">
        <f t="shared" si="89"/>
        <v>1.3642081480059312</v>
      </c>
      <c r="J618" s="126">
        <f t="shared" si="83"/>
        <v>1.5793992934754864</v>
      </c>
      <c r="K618" s="126">
        <f t="shared" si="82"/>
        <v>0.93501556131781283</v>
      </c>
      <c r="L618" s="126">
        <f t="shared" si="91"/>
        <v>0.95912314820972244</v>
      </c>
      <c r="M618" s="126">
        <f t="shared" si="90"/>
        <v>0.71586460406129038</v>
      </c>
      <c r="N618" s="126">
        <f t="shared" si="84"/>
        <v>0.5928721369114559</v>
      </c>
    </row>
    <row r="619" spans="2:14" x14ac:dyDescent="0.25">
      <c r="B619" s="12">
        <v>45195</v>
      </c>
      <c r="C619" s="18">
        <v>26217.25</v>
      </c>
      <c r="D619" s="18">
        <v>70.519997000000004</v>
      </c>
      <c r="E619" s="125">
        <f t="shared" si="88"/>
        <v>-3.088789449099516E-3</v>
      </c>
      <c r="F619" s="125">
        <f t="shared" si="85"/>
        <v>-1.7142898954703778E-2</v>
      </c>
      <c r="G619" s="127">
        <f t="shared" si="86"/>
        <v>40.563165749295102</v>
      </c>
      <c r="H619" s="127">
        <f t="shared" si="87"/>
        <v>21.48166114744015</v>
      </c>
      <c r="I619" s="126">
        <f t="shared" si="89"/>
        <v>1.3760748020283178</v>
      </c>
      <c r="J619" s="126">
        <f t="shared" si="83"/>
        <v>1.5798561247397893</v>
      </c>
      <c r="K619" s="126">
        <f t="shared" si="82"/>
        <v>0.92224708889597662</v>
      </c>
      <c r="L619" s="126">
        <f t="shared" si="91"/>
        <v>0.96137682141212732</v>
      </c>
      <c r="M619" s="126">
        <f t="shared" si="90"/>
        <v>0.7199510360061574</v>
      </c>
      <c r="N619" s="126">
        <f t="shared" si="84"/>
        <v>0.5907406075664775</v>
      </c>
    </row>
    <row r="620" spans="2:14" x14ac:dyDescent="0.25">
      <c r="B620" s="12">
        <v>45196</v>
      </c>
      <c r="C620" s="18">
        <v>26352.716797000001</v>
      </c>
      <c r="D620" s="18">
        <v>71.519997000000004</v>
      </c>
      <c r="E620" s="125">
        <f t="shared" si="88"/>
        <v>5.1670864411790252E-3</v>
      </c>
      <c r="F620" s="125">
        <f t="shared" si="85"/>
        <v>1.4180374965132136E-2</v>
      </c>
      <c r="G620" s="127">
        <f t="shared" si="86"/>
        <v>40.772759133049583</v>
      </c>
      <c r="H620" s="127">
        <f t="shared" si="87"/>
        <v>21.786279157384762</v>
      </c>
      <c r="I620" s="126">
        <f t="shared" si="89"/>
        <v>1.381601624149231</v>
      </c>
      <c r="J620" s="126">
        <f t="shared" si="83"/>
        <v>1.5830868386956158</v>
      </c>
      <c r="K620" s="126">
        <f t="shared" si="82"/>
        <v>0.92930495006318126</v>
      </c>
      <c r="L620" s="126">
        <f t="shared" si="91"/>
        <v>0.96293499108440739</v>
      </c>
      <c r="M620" s="126">
        <f t="shared" si="90"/>
        <v>0.72156732344699381</v>
      </c>
      <c r="N620" s="126">
        <f t="shared" si="84"/>
        <v>0.59253636888900207</v>
      </c>
    </row>
    <row r="621" spans="2:14" x14ac:dyDescent="0.25">
      <c r="B621" s="12">
        <v>45197</v>
      </c>
      <c r="C621" s="18">
        <v>27021.546875</v>
      </c>
      <c r="D621" s="18">
        <v>75.160004000000001</v>
      </c>
      <c r="E621" s="125">
        <f t="shared" si="88"/>
        <v>2.5379928876104962E-2</v>
      </c>
      <c r="F621" s="125">
        <f t="shared" si="85"/>
        <v>5.0894954595705588E-2</v>
      </c>
      <c r="G621" s="127">
        <f t="shared" si="86"/>
        <v>41.807568859928942</v>
      </c>
      <c r="H621" s="127">
        <f t="shared" si="87"/>
        <v>22.895090845909227</v>
      </c>
      <c r="I621" s="126">
        <f t="shared" si="89"/>
        <v>0.84177511628015012</v>
      </c>
      <c r="J621" s="126">
        <f t="shared" si="83"/>
        <v>1.5056986848935832</v>
      </c>
      <c r="K621" s="126">
        <f t="shared" si="82"/>
        <v>0.93869912878642281</v>
      </c>
      <c r="L621" s="126">
        <f t="shared" si="91"/>
        <v>0.96572990865102248</v>
      </c>
      <c r="M621" s="126">
        <f t="shared" si="90"/>
        <v>0.54102566699052312</v>
      </c>
      <c r="N621" s="126">
        <f t="shared" si="84"/>
        <v>0.58656727696007505</v>
      </c>
    </row>
    <row r="622" spans="2:14" x14ac:dyDescent="0.25">
      <c r="B622" s="12">
        <v>45198</v>
      </c>
      <c r="C622" s="18">
        <v>26911.720702999999</v>
      </c>
      <c r="D622" s="18">
        <v>75.080001999999993</v>
      </c>
      <c r="E622" s="125">
        <f t="shared" si="88"/>
        <v>-4.0643924830821021E-3</v>
      </c>
      <c r="F622" s="125">
        <f t="shared" si="85"/>
        <v>-1.0644225085459924E-3</v>
      </c>
      <c r="G622" s="127">
        <f t="shared" si="86"/>
        <v>41.637646491318712</v>
      </c>
      <c r="H622" s="127">
        <f t="shared" si="87"/>
        <v>22.870720795877634</v>
      </c>
      <c r="I622" s="126">
        <f t="shared" si="89"/>
        <v>0.8545896735410845</v>
      </c>
      <c r="J622" s="126">
        <f t="shared" si="83"/>
        <v>1.5123194236716273</v>
      </c>
      <c r="K622" s="126">
        <f t="shared" si="82"/>
        <v>0.93955916710031329</v>
      </c>
      <c r="L622" s="126">
        <f t="shared" si="91"/>
        <v>0.96658651755002867</v>
      </c>
      <c r="M622" s="126">
        <f t="shared" si="90"/>
        <v>0.5409832622890961</v>
      </c>
      <c r="N622" s="126">
        <f t="shared" si="84"/>
        <v>0.58539539706340615</v>
      </c>
    </row>
    <row r="623" spans="2:14" x14ac:dyDescent="0.25">
      <c r="B623" s="12">
        <v>45201</v>
      </c>
      <c r="C623" s="18">
        <v>27530.785156000002</v>
      </c>
      <c r="D623" s="18">
        <v>75.309997999999993</v>
      </c>
      <c r="E623" s="125">
        <f t="shared" si="88"/>
        <v>2.3003525483637821E-2</v>
      </c>
      <c r="F623" s="125">
        <f t="shared" si="85"/>
        <v>3.0633456829156636E-3</v>
      </c>
      <c r="G623" s="127">
        <f t="shared" si="86"/>
        <v>42.595459153460467</v>
      </c>
      <c r="H623" s="127">
        <f t="shared" si="87"/>
        <v>22.940781719692854</v>
      </c>
      <c r="I623" s="126">
        <f t="shared" si="89"/>
        <v>0.7588884175608499</v>
      </c>
      <c r="J623" s="126">
        <f t="shared" si="83"/>
        <v>1.4939371832071446</v>
      </c>
      <c r="K623" s="126">
        <f t="shared" si="82"/>
        <v>0.91474246036092111</v>
      </c>
      <c r="L623" s="126">
        <f t="shared" si="91"/>
        <v>0.96102604378685208</v>
      </c>
      <c r="M623" s="126">
        <f t="shared" si="90"/>
        <v>0.42224995674474042</v>
      </c>
      <c r="N623" s="126">
        <f t="shared" si="84"/>
        <v>0.58181152232491251</v>
      </c>
    </row>
    <row r="624" spans="2:14" x14ac:dyDescent="0.25">
      <c r="B624" s="12">
        <v>45202</v>
      </c>
      <c r="C624" s="18">
        <v>27429.978515999999</v>
      </c>
      <c r="D624" s="18">
        <v>72.480002999999996</v>
      </c>
      <c r="E624" s="125">
        <f t="shared" si="88"/>
        <v>-3.6615969878371901E-3</v>
      </c>
      <c r="F624" s="125">
        <f t="shared" si="85"/>
        <v>-3.757794549403648E-2</v>
      </c>
      <c r="G624" s="127">
        <f t="shared" si="86"/>
        <v>42.439491748528617</v>
      </c>
      <c r="H624" s="127">
        <f t="shared" si="87"/>
        <v>22.078714274639648</v>
      </c>
      <c r="I624" s="126">
        <f t="shared" si="89"/>
        <v>0.78335656149233068</v>
      </c>
      <c r="J624" s="126">
        <f t="shared" si="83"/>
        <v>1.5089985342259369</v>
      </c>
      <c r="K624" s="126">
        <f t="shared" si="82"/>
        <v>0.90387005410276522</v>
      </c>
      <c r="L624" s="126">
        <f t="shared" si="91"/>
        <v>0.95676665587901966</v>
      </c>
      <c r="M624" s="126">
        <f t="shared" si="90"/>
        <v>0.42152169827354147</v>
      </c>
      <c r="N624" s="126">
        <f t="shared" si="84"/>
        <v>0.5817200500938321</v>
      </c>
    </row>
    <row r="625" spans="2:14" x14ac:dyDescent="0.25">
      <c r="B625" s="12">
        <v>45203</v>
      </c>
      <c r="C625" s="18">
        <v>27799.394531000002</v>
      </c>
      <c r="D625" s="18">
        <v>73.470000999999996</v>
      </c>
      <c r="E625" s="125">
        <f t="shared" si="88"/>
        <v>1.346760132475211E-2</v>
      </c>
      <c r="F625" s="125">
        <f t="shared" si="85"/>
        <v>1.365891223817961E-2</v>
      </c>
      <c r="G625" s="127">
        <f t="shared" si="86"/>
        <v>43.011049903822908</v>
      </c>
      <c r="H625" s="127">
        <f t="shared" si="87"/>
        <v>22.380285495248796</v>
      </c>
      <c r="I625" s="126">
        <f t="shared" si="89"/>
        <v>0.80210430356928863</v>
      </c>
      <c r="J625" s="126">
        <f t="shared" si="83"/>
        <v>1.4988928298315509</v>
      </c>
      <c r="K625" s="126">
        <f t="shared" si="82"/>
        <v>0.90238510553217732</v>
      </c>
      <c r="L625" s="126">
        <f t="shared" si="91"/>
        <v>0.95497169653032832</v>
      </c>
      <c r="M625" s="126">
        <f t="shared" si="90"/>
        <v>0.43217001111166348</v>
      </c>
      <c r="N625" s="126">
        <f t="shared" si="84"/>
        <v>0.58217771976571731</v>
      </c>
    </row>
    <row r="626" spans="2:14" x14ac:dyDescent="0.25">
      <c r="B626" s="12">
        <v>45204</v>
      </c>
      <c r="C626" s="18">
        <v>27415.912109000001</v>
      </c>
      <c r="D626" s="18">
        <v>74.620002999999997</v>
      </c>
      <c r="E626" s="125">
        <f t="shared" si="88"/>
        <v>-1.3794632166264198E-2</v>
      </c>
      <c r="F626" s="125">
        <f t="shared" si="85"/>
        <v>1.5652674347996776E-2</v>
      </c>
      <c r="G626" s="127">
        <f t="shared" si="86"/>
        <v>42.417728291314837</v>
      </c>
      <c r="H626" s="127">
        <f t="shared" si="87"/>
        <v>22.730596815921121</v>
      </c>
      <c r="I626" s="126">
        <f t="shared" si="89"/>
        <v>0.69939501060107312</v>
      </c>
      <c r="J626" s="126">
        <f t="shared" si="83"/>
        <v>1.4470480606160572</v>
      </c>
      <c r="K626" s="126">
        <f t="shared" si="82"/>
        <v>0.89626413197252286</v>
      </c>
      <c r="L626" s="126">
        <f t="shared" si="91"/>
        <v>0.95115175267353969</v>
      </c>
      <c r="M626" s="126">
        <f t="shared" si="90"/>
        <v>0.38546271770847113</v>
      </c>
      <c r="N626" s="126">
        <f t="shared" si="84"/>
        <v>0.58232806496529932</v>
      </c>
    </row>
    <row r="627" spans="2:14" x14ac:dyDescent="0.25">
      <c r="B627" s="12">
        <v>45205</v>
      </c>
      <c r="C627" s="18">
        <v>27946.597656000002</v>
      </c>
      <c r="D627" s="18">
        <v>78.459998999999996</v>
      </c>
      <c r="E627" s="125">
        <f t="shared" si="88"/>
        <v>1.9356844481048352E-2</v>
      </c>
      <c r="F627" s="125">
        <f t="shared" si="85"/>
        <v>5.1460678713722396E-2</v>
      </c>
      <c r="G627" s="127">
        <f t="shared" si="86"/>
        <v>43.238801661089184</v>
      </c>
      <c r="H627" s="127">
        <f t="shared" si="87"/>
        <v>23.900328755636398</v>
      </c>
      <c r="I627" s="126">
        <f t="shared" si="89"/>
        <v>0.71368275132774783</v>
      </c>
      <c r="J627" s="126">
        <f t="shared" si="83"/>
        <v>1.4608133303510278</v>
      </c>
      <c r="K627" s="126">
        <f t="shared" si="82"/>
        <v>0.90536338546774364</v>
      </c>
      <c r="L627" s="126">
        <f t="shared" si="91"/>
        <v>0.95384595504055425</v>
      </c>
      <c r="M627" s="126">
        <f t="shared" si="90"/>
        <v>0.38956378968075112</v>
      </c>
      <c r="N627" s="126">
        <f t="shared" si="84"/>
        <v>0.58971648572439439</v>
      </c>
    </row>
    <row r="628" spans="2:14" x14ac:dyDescent="0.25">
      <c r="B628" s="12">
        <v>45208</v>
      </c>
      <c r="C628" s="18">
        <v>27583.677734000001</v>
      </c>
      <c r="D628" s="18">
        <v>79.099997999999999</v>
      </c>
      <c r="E628" s="125">
        <f t="shared" si="88"/>
        <v>-1.2986193398826229E-2</v>
      </c>
      <c r="F628" s="125">
        <f t="shared" si="85"/>
        <v>8.1570100453354222E-3</v>
      </c>
      <c r="G628" s="127">
        <f t="shared" si="86"/>
        <v>42.677294220384788</v>
      </c>
      <c r="H628" s="127">
        <f t="shared" si="87"/>
        <v>24.095283977382945</v>
      </c>
      <c r="I628" s="126">
        <f t="shared" si="89"/>
        <v>0.69704197647090282</v>
      </c>
      <c r="J628" s="126">
        <f t="shared" si="83"/>
        <v>1.1091980763069857</v>
      </c>
      <c r="K628" s="126">
        <f t="shared" si="82"/>
        <v>0.90039836383936089</v>
      </c>
      <c r="L628" s="126">
        <f t="shared" si="91"/>
        <v>0.9518895819916956</v>
      </c>
      <c r="M628" s="126">
        <f t="shared" si="90"/>
        <v>0.37999029483690749</v>
      </c>
      <c r="N628" s="126">
        <f t="shared" si="84"/>
        <v>0.58172348070889823</v>
      </c>
    </row>
    <row r="629" spans="2:14" x14ac:dyDescent="0.25">
      <c r="B629" s="12">
        <v>45209</v>
      </c>
      <c r="C629" s="18">
        <v>27391.019531000002</v>
      </c>
      <c r="D629" s="18">
        <v>79.620002999999997</v>
      </c>
      <c r="E629" s="125">
        <f t="shared" si="88"/>
        <v>-6.9845002126938116E-3</v>
      </c>
      <c r="F629" s="125">
        <f t="shared" si="85"/>
        <v>6.5740203937805219E-3</v>
      </c>
      <c r="G629" s="127">
        <f t="shared" si="86"/>
        <v>42.379214649825315</v>
      </c>
      <c r="H629" s="127">
        <f t="shared" si="87"/>
        <v>24.253686865644195</v>
      </c>
      <c r="I629" s="126">
        <f t="shared" si="89"/>
        <v>0.70182076991268161</v>
      </c>
      <c r="J629" s="126">
        <f t="shared" si="83"/>
        <v>1.1505615815351444</v>
      </c>
      <c r="K629" s="126">
        <f t="shared" si="82"/>
        <v>0.91934984383948626</v>
      </c>
      <c r="L629" s="126">
        <f t="shared" si="91"/>
        <v>0.95168575187079008</v>
      </c>
      <c r="M629" s="126">
        <f t="shared" si="90"/>
        <v>0.34556690491013792</v>
      </c>
      <c r="N629" s="126">
        <f t="shared" si="84"/>
        <v>0.58677638751143923</v>
      </c>
    </row>
    <row r="630" spans="2:14" x14ac:dyDescent="0.25">
      <c r="B630" s="12">
        <v>45210</v>
      </c>
      <c r="C630" s="18">
        <v>26873.320313</v>
      </c>
      <c r="D630" s="18">
        <v>77.349997999999999</v>
      </c>
      <c r="E630" s="125">
        <f t="shared" si="88"/>
        <v>-1.8900326707959603E-2</v>
      </c>
      <c r="F630" s="125">
        <f t="shared" si="85"/>
        <v>-2.8510486240499122E-2</v>
      </c>
      <c r="G630" s="127">
        <f t="shared" si="86"/>
        <v>41.578233647316871</v>
      </c>
      <c r="H630" s="127">
        <f t="shared" si="87"/>
        <v>23.562202459979872</v>
      </c>
      <c r="I630" s="126">
        <f t="shared" si="89"/>
        <v>0.81512387125415764</v>
      </c>
      <c r="J630" s="126">
        <f t="shared" si="83"/>
        <v>1.1569415764001654</v>
      </c>
      <c r="K630" s="126">
        <f t="shared" si="82"/>
        <v>0.92580142624909589</v>
      </c>
      <c r="L630" s="126">
        <f t="shared" si="91"/>
        <v>0.93782160087565158</v>
      </c>
      <c r="M630" s="126">
        <f t="shared" si="90"/>
        <v>0.38935689020775227</v>
      </c>
      <c r="N630" s="126">
        <f t="shared" si="84"/>
        <v>0.59199086211785146</v>
      </c>
    </row>
    <row r="631" spans="2:14" x14ac:dyDescent="0.25">
      <c r="B631" s="12">
        <v>45211</v>
      </c>
      <c r="C631" s="18">
        <v>26756.798827999999</v>
      </c>
      <c r="D631" s="18">
        <v>75.190002000000007</v>
      </c>
      <c r="E631" s="125">
        <f t="shared" si="88"/>
        <v>-4.3359541598451123E-3</v>
      </c>
      <c r="F631" s="125">
        <f t="shared" si="85"/>
        <v>-2.7924965169359051E-2</v>
      </c>
      <c r="G631" s="127">
        <f t="shared" si="86"/>
        <v>41.397952332174775</v>
      </c>
      <c r="H631" s="127">
        <f t="shared" si="87"/>
        <v>22.904228776971546</v>
      </c>
      <c r="I631" s="126">
        <f t="shared" si="89"/>
        <v>0.95313557500187029</v>
      </c>
      <c r="J631" s="126">
        <f t="shared" si="83"/>
        <v>1.1614111087465566</v>
      </c>
      <c r="K631" s="126">
        <f t="shared" si="82"/>
        <v>0.91283254134997593</v>
      </c>
      <c r="L631" s="126">
        <f t="shared" si="91"/>
        <v>0.94515029859308519</v>
      </c>
      <c r="M631" s="126">
        <f t="shared" si="90"/>
        <v>0.44015428832444314</v>
      </c>
      <c r="N631" s="126">
        <f t="shared" si="84"/>
        <v>0.59148649112493157</v>
      </c>
    </row>
    <row r="632" spans="2:14" x14ac:dyDescent="0.25">
      <c r="B632" s="12">
        <v>45212</v>
      </c>
      <c r="C632" s="18">
        <v>26862.375</v>
      </c>
      <c r="D632" s="18">
        <v>73.430000000000007</v>
      </c>
      <c r="E632" s="125">
        <f t="shared" si="88"/>
        <v>3.9457699210834196E-3</v>
      </c>
      <c r="F632" s="125">
        <f t="shared" si="85"/>
        <v>-2.3407393977725954E-2</v>
      </c>
      <c r="G632" s="127">
        <f t="shared" si="86"/>
        <v>41.561299127281515</v>
      </c>
      <c r="H632" s="127">
        <f t="shared" si="87"/>
        <v>22.368100470233006</v>
      </c>
      <c r="I632" s="126">
        <f t="shared" si="89"/>
        <v>0.81069002336709817</v>
      </c>
      <c r="J632" s="126">
        <f t="shared" si="83"/>
        <v>1.1453172512821665</v>
      </c>
      <c r="K632" s="126">
        <f t="shared" si="82"/>
        <v>0.9132145603826326</v>
      </c>
      <c r="L632" s="126">
        <f t="shared" si="91"/>
        <v>0.94525172775665256</v>
      </c>
      <c r="M632" s="126">
        <f t="shared" si="90"/>
        <v>0.3930440093452528</v>
      </c>
      <c r="N632" s="126">
        <f t="shared" si="84"/>
        <v>0.59543320946302891</v>
      </c>
    </row>
    <row r="633" spans="2:14" x14ac:dyDescent="0.25">
      <c r="B633" s="12">
        <v>45215</v>
      </c>
      <c r="C633" s="18">
        <v>28519.466797000001</v>
      </c>
      <c r="D633" s="18">
        <v>75.209998999999996</v>
      </c>
      <c r="E633" s="125">
        <f t="shared" si="88"/>
        <v>6.1688208767839869E-2</v>
      </c>
      <c r="F633" s="125">
        <f t="shared" si="85"/>
        <v>2.4240759907394605E-2</v>
      </c>
      <c r="G633" s="127">
        <f t="shared" si="86"/>
        <v>44.1251412245079</v>
      </c>
      <c r="H633" s="127">
        <f t="shared" si="87"/>
        <v>22.910320223316404</v>
      </c>
      <c r="I633" s="126">
        <f t="shared" si="89"/>
        <v>0.64749150886974915</v>
      </c>
      <c r="J633" s="126">
        <f t="shared" si="83"/>
        <v>1.0268395583294661</v>
      </c>
      <c r="K633" s="126">
        <f t="shared" ref="K633:K696" si="92">SLOPE($F513:$F633,$E513:$E633)</f>
        <v>0.89088655559404795</v>
      </c>
      <c r="L633" s="126">
        <f t="shared" si="91"/>
        <v>0.93760621662139598</v>
      </c>
      <c r="M633" s="126">
        <f t="shared" si="90"/>
        <v>0.43615028752330431</v>
      </c>
      <c r="N633" s="126">
        <f t="shared" si="84"/>
        <v>0.60263466656938669</v>
      </c>
    </row>
    <row r="634" spans="2:14" x14ac:dyDescent="0.25">
      <c r="B634" s="12">
        <v>45216</v>
      </c>
      <c r="C634" s="18">
        <v>28415.748047000001</v>
      </c>
      <c r="D634" s="18">
        <v>77.459998999999996</v>
      </c>
      <c r="E634" s="125">
        <f t="shared" si="88"/>
        <v>-3.6367703063406864E-3</v>
      </c>
      <c r="F634" s="125">
        <f t="shared" si="85"/>
        <v>2.9916234941048225E-2</v>
      </c>
      <c r="G634" s="127">
        <f t="shared" si="86"/>
        <v>43.964668221139519</v>
      </c>
      <c r="H634" s="127">
        <f t="shared" si="87"/>
        <v>23.595710745691786</v>
      </c>
      <c r="I634" s="126">
        <f t="shared" si="89"/>
        <v>0.61265396335905942</v>
      </c>
      <c r="J634" s="126">
        <f t="shared" si="83"/>
        <v>1.0230888278926262</v>
      </c>
      <c r="K634" s="126">
        <f t="shared" si="92"/>
        <v>0.89528841461783315</v>
      </c>
      <c r="L634" s="126">
        <f t="shared" si="91"/>
        <v>0.93464664198027503</v>
      </c>
      <c r="M634" s="126">
        <f t="shared" si="90"/>
        <v>0.40035378916879671</v>
      </c>
      <c r="N634" s="126">
        <f t="shared" si="84"/>
        <v>0.59546459574714483</v>
      </c>
    </row>
    <row r="635" spans="2:14" x14ac:dyDescent="0.25">
      <c r="B635" s="12">
        <v>45217</v>
      </c>
      <c r="C635" s="18">
        <v>28328.341797000001</v>
      </c>
      <c r="D635" s="18">
        <v>73.930000000000007</v>
      </c>
      <c r="E635" s="125">
        <f t="shared" si="88"/>
        <v>-3.0759792019351417E-3</v>
      </c>
      <c r="F635" s="125">
        <f t="shared" si="85"/>
        <v>-4.5571895760029513E-2</v>
      </c>
      <c r="G635" s="127">
        <f t="shared" si="86"/>
        <v>43.829433816071315</v>
      </c>
      <c r="H635" s="127">
        <f t="shared" si="87"/>
        <v>22.520409475205312</v>
      </c>
      <c r="I635" s="126">
        <f t="shared" si="89"/>
        <v>0.74945936463255736</v>
      </c>
      <c r="J635" s="126">
        <f t="shared" si="83"/>
        <v>1.0364412879847154</v>
      </c>
      <c r="K635" s="126">
        <f t="shared" si="92"/>
        <v>0.90000126072619757</v>
      </c>
      <c r="L635" s="126">
        <f t="shared" si="91"/>
        <v>0.93510816858458945</v>
      </c>
      <c r="M635" s="126">
        <f t="shared" si="90"/>
        <v>0.47995528289709738</v>
      </c>
      <c r="N635" s="126">
        <f t="shared" si="84"/>
        <v>0.59004027231503786</v>
      </c>
    </row>
    <row r="636" spans="2:14" x14ac:dyDescent="0.25">
      <c r="B636" s="12">
        <v>45218</v>
      </c>
      <c r="C636" s="18">
        <v>28719.806640999999</v>
      </c>
      <c r="D636" s="18">
        <v>73.099997999999999</v>
      </c>
      <c r="E636" s="125">
        <f t="shared" si="88"/>
        <v>1.3818840749847627E-2</v>
      </c>
      <c r="F636" s="125">
        <f t="shared" si="85"/>
        <v>-1.1226863249019448E-2</v>
      </c>
      <c r="G636" s="127">
        <f t="shared" si="86"/>
        <v>44.435105782131593</v>
      </c>
      <c r="H636" s="127">
        <f t="shared" si="87"/>
        <v>22.267575917715259</v>
      </c>
      <c r="I636" s="126">
        <f t="shared" si="89"/>
        <v>0.71104376106884948</v>
      </c>
      <c r="J636" s="126">
        <f t="shared" si="83"/>
        <v>1.0245829415070924</v>
      </c>
      <c r="K636" s="126">
        <f t="shared" si="92"/>
        <v>0.91287674104313632</v>
      </c>
      <c r="L636" s="126">
        <f t="shared" si="91"/>
        <v>0.93180802002475216</v>
      </c>
      <c r="M636" s="126">
        <f t="shared" si="90"/>
        <v>0.46129040825045797</v>
      </c>
      <c r="N636" s="126">
        <f t="shared" si="84"/>
        <v>0.58568571335681274</v>
      </c>
    </row>
    <row r="637" spans="2:14" x14ac:dyDescent="0.25">
      <c r="B637" s="12">
        <v>45219</v>
      </c>
      <c r="C637" s="18">
        <v>29682.949218999998</v>
      </c>
      <c r="D637" s="18">
        <v>74.660004000000001</v>
      </c>
      <c r="E637" s="125">
        <f t="shared" si="88"/>
        <v>3.3535830865415006E-2</v>
      </c>
      <c r="F637" s="125">
        <f t="shared" si="85"/>
        <v>2.1340711938186319E-2</v>
      </c>
      <c r="G637" s="127">
        <f t="shared" si="86"/>
        <v>45.925273974127983</v>
      </c>
      <c r="H637" s="127">
        <f t="shared" si="87"/>
        <v>22.742781840936914</v>
      </c>
      <c r="I637" s="126">
        <f t="shared" si="89"/>
        <v>0.67785455986798382</v>
      </c>
      <c r="J637" s="126">
        <f t="shared" ref="J637:J700" si="93">SLOPE($F577:$F637,$E577:$E637)</f>
        <v>1.0094187129863972</v>
      </c>
      <c r="K637" s="126">
        <f t="shared" si="92"/>
        <v>0.90555773340957624</v>
      </c>
      <c r="L637" s="126">
        <f t="shared" si="91"/>
        <v>0.93053466290817044</v>
      </c>
      <c r="M637" s="126">
        <f t="shared" si="90"/>
        <v>0.4518457610675215</v>
      </c>
      <c r="N637" s="126">
        <f t="shared" ref="N637:N700" si="94">CORREL(E577:E637,F577:F637)</f>
        <v>0.59006041182344293</v>
      </c>
    </row>
    <row r="638" spans="2:14" x14ac:dyDescent="0.25">
      <c r="B638" s="12">
        <v>45222</v>
      </c>
      <c r="C638" s="18">
        <v>33086.234375</v>
      </c>
      <c r="D638" s="18">
        <v>77.209998999999996</v>
      </c>
      <c r="E638" s="125">
        <f t="shared" si="88"/>
        <v>0.11465454901029726</v>
      </c>
      <c r="F638" s="125">
        <f t="shared" si="85"/>
        <v>3.4154766452999308E-2</v>
      </c>
      <c r="G638" s="127">
        <f t="shared" si="86"/>
        <v>51.190815549805968</v>
      </c>
      <c r="H638" s="127">
        <f t="shared" si="87"/>
        <v>23.519556243205628</v>
      </c>
      <c r="I638" s="126">
        <f t="shared" si="89"/>
        <v>0.42662459121020574</v>
      </c>
      <c r="J638" s="126">
        <f t="shared" si="93"/>
        <v>0.76893958661594142</v>
      </c>
      <c r="K638" s="126">
        <f t="shared" si="92"/>
        <v>0.77373541750652008</v>
      </c>
      <c r="L638" s="126">
        <f t="shared" si="91"/>
        <v>0.89502653653320063</v>
      </c>
      <c r="M638" s="126">
        <f t="shared" si="90"/>
        <v>0.47592647367611662</v>
      </c>
      <c r="N638" s="126">
        <f t="shared" si="94"/>
        <v>0.56482482262834388</v>
      </c>
    </row>
    <row r="639" spans="2:14" x14ac:dyDescent="0.25">
      <c r="B639" s="12">
        <v>45223</v>
      </c>
      <c r="C639" s="18">
        <v>33901.527344000002</v>
      </c>
      <c r="D639" s="18">
        <v>82.07</v>
      </c>
      <c r="E639" s="125">
        <f t="shared" si="88"/>
        <v>2.4641455408900725E-2</v>
      </c>
      <c r="F639" s="125">
        <f t="shared" si="85"/>
        <v>6.2945228117409879E-2</v>
      </c>
      <c r="G639" s="127">
        <f t="shared" si="86"/>
        <v>52.452231748521776</v>
      </c>
      <c r="H639" s="127">
        <f t="shared" si="87"/>
        <v>25.000000076154457</v>
      </c>
      <c r="I639" s="126">
        <f t="shared" si="89"/>
        <v>0.48189640339540518</v>
      </c>
      <c r="J639" s="126">
        <f t="shared" si="93"/>
        <v>0.79593801646629481</v>
      </c>
      <c r="K639" s="126">
        <f t="shared" si="92"/>
        <v>0.78527578881837734</v>
      </c>
      <c r="L639" s="126">
        <f t="shared" si="91"/>
        <v>0.89758542439804201</v>
      </c>
      <c r="M639" s="126">
        <f t="shared" si="90"/>
        <v>0.48251679553782506</v>
      </c>
      <c r="N639" s="126">
        <f t="shared" si="94"/>
        <v>0.5737342808161926</v>
      </c>
    </row>
    <row r="640" spans="2:14" x14ac:dyDescent="0.25">
      <c r="B640" s="12">
        <v>45224</v>
      </c>
      <c r="C640" s="18">
        <v>34502.820312999997</v>
      </c>
      <c r="D640" s="18">
        <v>77.790001000000004</v>
      </c>
      <c r="E640" s="125">
        <f t="shared" si="88"/>
        <v>1.773645661738632E-2</v>
      </c>
      <c r="F640" s="125">
        <f t="shared" si="85"/>
        <v>-5.2150590958937371E-2</v>
      </c>
      <c r="G640" s="127">
        <f t="shared" si="86"/>
        <v>53.382548481414524</v>
      </c>
      <c r="H640" s="127">
        <f t="shared" si="87"/>
        <v>23.696235298209523</v>
      </c>
      <c r="I640" s="126">
        <f t="shared" si="89"/>
        <v>0.45233112062261593</v>
      </c>
      <c r="J640" s="126">
        <f t="shared" si="93"/>
        <v>0.77952506630740315</v>
      </c>
      <c r="K640" s="126">
        <f t="shared" si="92"/>
        <v>0.7790079135727348</v>
      </c>
      <c r="L640" s="126">
        <f t="shared" si="91"/>
        <v>0.8849318274715664</v>
      </c>
      <c r="M640" s="126">
        <f t="shared" si="90"/>
        <v>0.41826361517797145</v>
      </c>
      <c r="N640" s="126">
        <f t="shared" si="94"/>
        <v>0.56099064087027462</v>
      </c>
    </row>
    <row r="641" spans="2:14" x14ac:dyDescent="0.25">
      <c r="B641" s="12">
        <v>45225</v>
      </c>
      <c r="C641" s="18">
        <v>34156.648437999997</v>
      </c>
      <c r="D641" s="18">
        <v>74.610000999999997</v>
      </c>
      <c r="E641" s="125">
        <f t="shared" si="88"/>
        <v>-1.0033147199551395E-2</v>
      </c>
      <c r="F641" s="125">
        <f t="shared" si="85"/>
        <v>-4.0879289871715074E-2</v>
      </c>
      <c r="G641" s="127">
        <f t="shared" si="86"/>
        <v>52.846953514613304</v>
      </c>
      <c r="H641" s="127">
        <f t="shared" si="87"/>
        <v>22.72755002658565</v>
      </c>
      <c r="I641" s="126">
        <f t="shared" si="89"/>
        <v>0.50165538625527761</v>
      </c>
      <c r="J641" s="126">
        <f t="shared" si="93"/>
        <v>0.80540229286541609</v>
      </c>
      <c r="K641" s="126">
        <f t="shared" si="92"/>
        <v>0.7863291205171774</v>
      </c>
      <c r="L641" s="126">
        <f t="shared" si="91"/>
        <v>0.90829142434013077</v>
      </c>
      <c r="M641" s="126">
        <f t="shared" si="90"/>
        <v>0.45007422969049116</v>
      </c>
      <c r="N641" s="126">
        <f t="shared" si="94"/>
        <v>0.58105095676405238</v>
      </c>
    </row>
    <row r="642" spans="2:14" x14ac:dyDescent="0.25">
      <c r="B642" s="12">
        <v>45226</v>
      </c>
      <c r="C642" s="18">
        <v>33909.800780999998</v>
      </c>
      <c r="D642" s="18">
        <v>70.779999000000004</v>
      </c>
      <c r="E642" s="125">
        <f t="shared" si="88"/>
        <v>-7.2269285274890738E-3</v>
      </c>
      <c r="F642" s="125">
        <f t="shared" si="85"/>
        <v>-5.1333627511947033E-2</v>
      </c>
      <c r="G642" s="127">
        <f t="shared" si="86"/>
        <v>52.465032358667656</v>
      </c>
      <c r="H642" s="127">
        <f t="shared" si="87"/>
        <v>21.560862439261761</v>
      </c>
      <c r="I642" s="126">
        <f t="shared" si="89"/>
        <v>0.51344366370168071</v>
      </c>
      <c r="J642" s="126">
        <f t="shared" si="93"/>
        <v>0.80525271997680992</v>
      </c>
      <c r="K642" s="126">
        <f t="shared" si="92"/>
        <v>0.74322274345980965</v>
      </c>
      <c r="L642" s="126">
        <f t="shared" si="91"/>
        <v>0.90574916581089226</v>
      </c>
      <c r="M642" s="126">
        <f t="shared" si="90"/>
        <v>0.46237437299066253</v>
      </c>
      <c r="N642" s="126">
        <f t="shared" si="94"/>
        <v>0.5747040739544701</v>
      </c>
    </row>
    <row r="643" spans="2:14" x14ac:dyDescent="0.25">
      <c r="B643" s="12">
        <v>45229</v>
      </c>
      <c r="C643" s="18">
        <v>34502.363280999998</v>
      </c>
      <c r="D643" s="18">
        <v>73.599997999999999</v>
      </c>
      <c r="E643" s="125">
        <f t="shared" si="88"/>
        <v>1.7474667687579437E-2</v>
      </c>
      <c r="F643" s="125">
        <f t="shared" si="85"/>
        <v>3.9841749644557112E-2</v>
      </c>
      <c r="G643" s="127">
        <f t="shared" si="86"/>
        <v>53.381841364353477</v>
      </c>
      <c r="H643" s="127">
        <f t="shared" si="87"/>
        <v>22.419884922687565</v>
      </c>
      <c r="I643" s="126">
        <f t="shared" si="89"/>
        <v>0.53251444613923016</v>
      </c>
      <c r="J643" s="126">
        <f t="shared" si="93"/>
        <v>0.81751966753614536</v>
      </c>
      <c r="K643" s="126">
        <f t="shared" si="92"/>
        <v>0.78771141300441827</v>
      </c>
      <c r="L643" s="126">
        <f t="shared" si="91"/>
        <v>0.93447851522300018</v>
      </c>
      <c r="M643" s="126">
        <f t="shared" si="90"/>
        <v>0.46000882542799193</v>
      </c>
      <c r="N643" s="126">
        <f t="shared" si="94"/>
        <v>0.57814278920691886</v>
      </c>
    </row>
    <row r="644" spans="2:14" x14ac:dyDescent="0.25">
      <c r="B644" s="12">
        <v>45230</v>
      </c>
      <c r="C644" s="18">
        <v>34667.78125</v>
      </c>
      <c r="D644" s="18">
        <v>77.120002999999997</v>
      </c>
      <c r="E644" s="125">
        <f t="shared" si="88"/>
        <v>4.7943953187430388E-3</v>
      </c>
      <c r="F644" s="125">
        <f t="shared" ref="F644:F707" si="95">D644/D643-1</f>
        <v>4.7826156190928115E-2</v>
      </c>
      <c r="G644" s="127">
        <f t="shared" ref="G644:G707" si="96">G643+(G643*E644)</f>
        <v>53.637775014696615</v>
      </c>
      <c r="H644" s="127">
        <f t="shared" ref="H644:H707" si="97">H643+(H643*F644)</f>
        <v>23.492141840782654</v>
      </c>
      <c r="I644" s="126">
        <f t="shared" si="89"/>
        <v>0.51496545199497312</v>
      </c>
      <c r="J644" s="126">
        <f t="shared" si="93"/>
        <v>0.81432711897655896</v>
      </c>
      <c r="K644" s="126">
        <f t="shared" si="92"/>
        <v>0.79108846071635774</v>
      </c>
      <c r="L644" s="126">
        <f t="shared" si="91"/>
        <v>0.92773887619366757</v>
      </c>
      <c r="M644" s="126">
        <f t="shared" si="90"/>
        <v>0.42525318590496458</v>
      </c>
      <c r="N644" s="126">
        <f t="shared" si="94"/>
        <v>0.57107714607932114</v>
      </c>
    </row>
    <row r="645" spans="2:14" x14ac:dyDescent="0.25">
      <c r="B645" s="12">
        <v>45231</v>
      </c>
      <c r="C645" s="18">
        <v>35437.253905999998</v>
      </c>
      <c r="D645" s="18">
        <v>77.809997999999993</v>
      </c>
      <c r="E645" s="125">
        <f t="shared" si="88"/>
        <v>2.219561299441386E-2</v>
      </c>
      <c r="F645" s="125">
        <f t="shared" si="95"/>
        <v>8.9470302536165391E-3</v>
      </c>
      <c r="G645" s="127">
        <f t="shared" si="96"/>
        <v>54.828298310804264</v>
      </c>
      <c r="H645" s="127">
        <f t="shared" si="97"/>
        <v>23.702326744554387</v>
      </c>
      <c r="I645" s="126">
        <f t="shared" si="89"/>
        <v>0.48742036592572324</v>
      </c>
      <c r="J645" s="126">
        <f t="shared" si="93"/>
        <v>0.81191748034363675</v>
      </c>
      <c r="K645" s="126">
        <f t="shared" si="92"/>
        <v>0.79035120317475882</v>
      </c>
      <c r="L645" s="126">
        <f t="shared" si="91"/>
        <v>0.92486867578796617</v>
      </c>
      <c r="M645" s="126">
        <f t="shared" si="90"/>
        <v>0.41341970844983544</v>
      </c>
      <c r="N645" s="126">
        <f t="shared" si="94"/>
        <v>0.57238366378586858</v>
      </c>
    </row>
    <row r="646" spans="2:14" x14ac:dyDescent="0.25">
      <c r="B646" s="12">
        <v>45232</v>
      </c>
      <c r="C646" s="18">
        <v>34938.242187999997</v>
      </c>
      <c r="D646" s="18">
        <v>84.599997999999999</v>
      </c>
      <c r="E646" s="125">
        <f t="shared" ref="E646:E709" si="98">C646/C645-1</f>
        <v>-1.4081557203153183E-2</v>
      </c>
      <c r="F646" s="125">
        <f t="shared" si="95"/>
        <v>8.7263850077466953E-2</v>
      </c>
      <c r="G646" s="127">
        <f t="shared" si="96"/>
        <v>54.05623049178913</v>
      </c>
      <c r="H646" s="127">
        <f t="shared" si="97"/>
        <v>25.770683032078317</v>
      </c>
      <c r="I646" s="126">
        <f t="shared" si="89"/>
        <v>0.3562715632848798</v>
      </c>
      <c r="J646" s="126">
        <f t="shared" si="93"/>
        <v>0.76165260559300862</v>
      </c>
      <c r="K646" s="126">
        <f t="shared" si="92"/>
        <v>0.76034690241988445</v>
      </c>
      <c r="L646" s="126">
        <f t="shared" si="91"/>
        <v>0.90729151665210184</v>
      </c>
      <c r="M646" s="126">
        <f t="shared" si="90"/>
        <v>0.27411117061547774</v>
      </c>
      <c r="N646" s="126">
        <f t="shared" si="94"/>
        <v>0.51416890322334241</v>
      </c>
    </row>
    <row r="647" spans="2:14" x14ac:dyDescent="0.25">
      <c r="B647" s="12">
        <v>45233</v>
      </c>
      <c r="C647" s="18">
        <v>34732.324219000002</v>
      </c>
      <c r="D647" s="18">
        <v>85.800003000000004</v>
      </c>
      <c r="E647" s="125">
        <f t="shared" si="98"/>
        <v>-5.8937701528304354E-3</v>
      </c>
      <c r="F647" s="125">
        <f t="shared" si="95"/>
        <v>1.4184456600105477E-2</v>
      </c>
      <c r="G647" s="127">
        <f t="shared" si="96"/>
        <v>53.737635493942101</v>
      </c>
      <c r="H647" s="127">
        <f t="shared" si="97"/>
        <v>26.136226167101906</v>
      </c>
      <c r="I647" s="126">
        <f t="shared" si="89"/>
        <v>0.36766783773339506</v>
      </c>
      <c r="J647" s="126">
        <f t="shared" si="93"/>
        <v>0.74811271487160924</v>
      </c>
      <c r="K647" s="126">
        <f t="shared" si="92"/>
        <v>0.75194835402039051</v>
      </c>
      <c r="L647" s="126">
        <f t="shared" si="91"/>
        <v>0.90638787356593564</v>
      </c>
      <c r="M647" s="126">
        <f t="shared" si="90"/>
        <v>0.28042561620961537</v>
      </c>
      <c r="N647" s="126">
        <f t="shared" si="94"/>
        <v>0.5097924279072501</v>
      </c>
    </row>
    <row r="648" spans="2:14" x14ac:dyDescent="0.25">
      <c r="B648" s="12">
        <v>45236</v>
      </c>
      <c r="C648" s="18">
        <v>35037.371094000002</v>
      </c>
      <c r="D648" s="18">
        <v>86.370002999999997</v>
      </c>
      <c r="E648" s="125">
        <f t="shared" si="98"/>
        <v>8.7827947555876307E-3</v>
      </c>
      <c r="F648" s="125">
        <f t="shared" si="95"/>
        <v>6.6433564110712773E-3</v>
      </c>
      <c r="G648" s="127">
        <f t="shared" si="96"/>
        <v>54.209602117135972</v>
      </c>
      <c r="H648" s="127">
        <f t="shared" si="97"/>
        <v>26.30985843277033</v>
      </c>
      <c r="I648" s="126">
        <f t="shared" si="89"/>
        <v>0.34948990845636235</v>
      </c>
      <c r="J648" s="126">
        <f t="shared" si="93"/>
        <v>0.74699224394552421</v>
      </c>
      <c r="K648" s="126">
        <f t="shared" si="92"/>
        <v>0.74369659632634355</v>
      </c>
      <c r="L648" s="126">
        <f t="shared" si="91"/>
        <v>0.90527667557033442</v>
      </c>
      <c r="M648" s="126">
        <f t="shared" si="90"/>
        <v>0.27511226003355416</v>
      </c>
      <c r="N648" s="126">
        <f t="shared" si="94"/>
        <v>0.50924373685873869</v>
      </c>
    </row>
    <row r="649" spans="2:14" x14ac:dyDescent="0.25">
      <c r="B649" s="12">
        <v>45237</v>
      </c>
      <c r="C649" s="18">
        <v>35443.5625</v>
      </c>
      <c r="D649" s="18">
        <v>89.07</v>
      </c>
      <c r="E649" s="125">
        <f t="shared" si="98"/>
        <v>1.159309027239086E-2</v>
      </c>
      <c r="F649" s="125">
        <f t="shared" si="95"/>
        <v>3.1260818643250365E-2</v>
      </c>
      <c r="G649" s="127">
        <f t="shared" si="96"/>
        <v>54.838058928110321</v>
      </c>
      <c r="H649" s="127">
        <f t="shared" si="97"/>
        <v>27.132326145766754</v>
      </c>
      <c r="I649" s="126">
        <f t="shared" si="89"/>
        <v>0.36444824092051054</v>
      </c>
      <c r="J649" s="126">
        <f t="shared" si="93"/>
        <v>0.74895664889967961</v>
      </c>
      <c r="K649" s="126">
        <f t="shared" si="92"/>
        <v>0.74096719595655114</v>
      </c>
      <c r="L649" s="126">
        <f t="shared" si="91"/>
        <v>0.89400113958932248</v>
      </c>
      <c r="M649" s="126">
        <f t="shared" si="90"/>
        <v>0.27907140117425289</v>
      </c>
      <c r="N649" s="126">
        <f t="shared" si="94"/>
        <v>0.51104952234691137</v>
      </c>
    </row>
    <row r="650" spans="2:14" x14ac:dyDescent="0.25">
      <c r="B650" s="12">
        <v>45238</v>
      </c>
      <c r="C650" s="18">
        <v>35655.277344000002</v>
      </c>
      <c r="D650" s="18">
        <v>88.32</v>
      </c>
      <c r="E650" s="125">
        <f t="shared" si="98"/>
        <v>5.9732946991433167E-3</v>
      </c>
      <c r="F650" s="125">
        <f t="shared" si="95"/>
        <v>-8.4203435500168622E-3</v>
      </c>
      <c r="G650" s="127">
        <f t="shared" si="96"/>
        <v>55.165622814816913</v>
      </c>
      <c r="H650" s="127">
        <f t="shared" si="97"/>
        <v>26.903862638308293</v>
      </c>
      <c r="I650" s="126">
        <f t="shared" si="89"/>
        <v>0.37777980864308408</v>
      </c>
      <c r="J650" s="126">
        <f t="shared" si="93"/>
        <v>0.74794974475701748</v>
      </c>
      <c r="K650" s="126">
        <f t="shared" si="92"/>
        <v>0.73361418316114213</v>
      </c>
      <c r="L650" s="126">
        <f t="shared" si="91"/>
        <v>0.8907064442181768</v>
      </c>
      <c r="M650" s="126">
        <f t="shared" si="90"/>
        <v>0.28550895003029059</v>
      </c>
      <c r="N650" s="126">
        <f t="shared" si="94"/>
        <v>0.51006558891175047</v>
      </c>
    </row>
    <row r="651" spans="2:14" x14ac:dyDescent="0.25">
      <c r="B651" s="12">
        <v>45239</v>
      </c>
      <c r="C651" s="18">
        <v>36693.125</v>
      </c>
      <c r="D651" s="18">
        <v>92.860000999999997</v>
      </c>
      <c r="E651" s="125">
        <f t="shared" si="98"/>
        <v>2.9107827320677071E-2</v>
      </c>
      <c r="F651" s="125">
        <f t="shared" si="95"/>
        <v>5.1403996829710197E-2</v>
      </c>
      <c r="G651" s="127">
        <f t="shared" si="96"/>
        <v>56.771374237748205</v>
      </c>
      <c r="H651" s="127">
        <f t="shared" si="97"/>
        <v>28.28682870807485</v>
      </c>
      <c r="I651" s="126">
        <f t="shared" si="89"/>
        <v>0.36514361970270537</v>
      </c>
      <c r="J651" s="126">
        <f t="shared" si="93"/>
        <v>0.76291643913163298</v>
      </c>
      <c r="K651" s="126">
        <f t="shared" si="92"/>
        <v>0.74405338205504723</v>
      </c>
      <c r="L651" s="126">
        <f t="shared" si="91"/>
        <v>0.89090608300116214</v>
      </c>
      <c r="M651" s="126">
        <f t="shared" si="90"/>
        <v>0.26632452741444629</v>
      </c>
      <c r="N651" s="126">
        <f t="shared" si="94"/>
        <v>0.51791054909873413</v>
      </c>
    </row>
    <row r="652" spans="2:14" x14ac:dyDescent="0.25">
      <c r="B652" s="12">
        <v>45240</v>
      </c>
      <c r="C652" s="18">
        <v>37313.96875</v>
      </c>
      <c r="D652" s="18">
        <v>92.919998000000007</v>
      </c>
      <c r="E652" s="125">
        <f t="shared" si="98"/>
        <v>1.6919893031732691E-2</v>
      </c>
      <c r="F652" s="125">
        <f t="shared" si="95"/>
        <v>6.4610165145273513E-4</v>
      </c>
      <c r="G652" s="127">
        <f t="shared" si="96"/>
        <v>57.731939817115368</v>
      </c>
      <c r="H652" s="127">
        <f t="shared" si="97"/>
        <v>28.305104874817498</v>
      </c>
      <c r="I652" s="126">
        <f t="shared" si="89"/>
        <v>0.326276787403812</v>
      </c>
      <c r="J652" s="126">
        <f t="shared" si="93"/>
        <v>0.76419247206167817</v>
      </c>
      <c r="K652" s="126">
        <f t="shared" si="92"/>
        <v>0.74044485424705297</v>
      </c>
      <c r="L652" s="126">
        <f t="shared" si="91"/>
        <v>0.88871102360174059</v>
      </c>
      <c r="M652" s="126">
        <f t="shared" si="90"/>
        <v>0.24034657719695074</v>
      </c>
      <c r="N652" s="126">
        <f t="shared" si="94"/>
        <v>0.5171355902186664</v>
      </c>
    </row>
    <row r="653" spans="2:14" x14ac:dyDescent="0.25">
      <c r="B653" s="12">
        <v>45243</v>
      </c>
      <c r="C653" s="18">
        <v>36502.355469000002</v>
      </c>
      <c r="D653" s="18">
        <v>92.639999000000003</v>
      </c>
      <c r="E653" s="125">
        <f t="shared" si="98"/>
        <v>-2.175092353316066E-2</v>
      </c>
      <c r="F653" s="125">
        <f t="shared" si="95"/>
        <v>-3.0133341156550753E-3</v>
      </c>
      <c r="G653" s="127">
        <f t="shared" si="96"/>
        <v>56.476216808732261</v>
      </c>
      <c r="H653" s="127">
        <f t="shared" si="97"/>
        <v>28.219812136651015</v>
      </c>
      <c r="I653" s="126">
        <f t="shared" si="89"/>
        <v>0.31000307898658264</v>
      </c>
      <c r="J653" s="126">
        <f t="shared" si="93"/>
        <v>0.77765918976979309</v>
      </c>
      <c r="K653" s="126">
        <f t="shared" si="92"/>
        <v>0.74135974821700112</v>
      </c>
      <c r="L653" s="126">
        <f t="shared" si="91"/>
        <v>0.88397040275187599</v>
      </c>
      <c r="M653" s="126">
        <f t="shared" si="90"/>
        <v>0.24117412245498951</v>
      </c>
      <c r="N653" s="126">
        <f t="shared" si="94"/>
        <v>0.49733179295174201</v>
      </c>
    </row>
    <row r="654" spans="2:14" x14ac:dyDescent="0.25">
      <c r="B654" s="12">
        <v>45244</v>
      </c>
      <c r="C654" s="18">
        <v>35537.640625</v>
      </c>
      <c r="D654" s="18">
        <v>92.089995999999999</v>
      </c>
      <c r="E654" s="125">
        <f t="shared" si="98"/>
        <v>-2.6428838128522814E-2</v>
      </c>
      <c r="F654" s="125">
        <f t="shared" si="95"/>
        <v>-5.9369927238449582E-3</v>
      </c>
      <c r="G654" s="127">
        <f t="shared" si="96"/>
        <v>54.983616016582914</v>
      </c>
      <c r="H654" s="127">
        <f t="shared" si="97"/>
        <v>28.052271317327445</v>
      </c>
      <c r="I654" s="126">
        <f t="shared" si="89"/>
        <v>0.32704328354620371</v>
      </c>
      <c r="J654" s="126">
        <f t="shared" si="93"/>
        <v>0.75282315535650812</v>
      </c>
      <c r="K654" s="126">
        <f t="shared" si="92"/>
        <v>0.74400443430631225</v>
      </c>
      <c r="L654" s="126">
        <f t="shared" si="91"/>
        <v>0.88154766321083888</v>
      </c>
      <c r="M654" s="126">
        <f t="shared" si="90"/>
        <v>0.24792995086737527</v>
      </c>
      <c r="N654" s="126">
        <f t="shared" si="94"/>
        <v>0.48630796252278413</v>
      </c>
    </row>
    <row r="655" spans="2:14" x14ac:dyDescent="0.25">
      <c r="B655" s="12">
        <v>45245</v>
      </c>
      <c r="C655" s="18">
        <v>37880.582030999998</v>
      </c>
      <c r="D655" s="18">
        <v>98.150002000000001</v>
      </c>
      <c r="E655" s="125">
        <f t="shared" si="98"/>
        <v>6.5928445580368367E-2</v>
      </c>
      <c r="F655" s="125">
        <f t="shared" si="95"/>
        <v>6.5805258586394189E-2</v>
      </c>
      <c r="G655" s="127">
        <f t="shared" si="96"/>
        <v>58.608600352944073</v>
      </c>
      <c r="H655" s="127">
        <f t="shared" si="97"/>
        <v>29.898258285299868</v>
      </c>
      <c r="I655" s="126">
        <f t="shared" si="89"/>
        <v>0.45014390681782418</v>
      </c>
      <c r="J655" s="126">
        <f t="shared" si="93"/>
        <v>0.78019236185700114</v>
      </c>
      <c r="K655" s="126">
        <f t="shared" si="92"/>
        <v>0.76012976012653066</v>
      </c>
      <c r="L655" s="126">
        <f t="shared" si="91"/>
        <v>0.87933998941347802</v>
      </c>
      <c r="M655" s="126">
        <f t="shared" si="90"/>
        <v>0.35118784385911106</v>
      </c>
      <c r="N655" s="126">
        <f t="shared" si="94"/>
        <v>0.51991379272993654</v>
      </c>
    </row>
    <row r="656" spans="2:14" x14ac:dyDescent="0.25">
      <c r="B656" s="12">
        <v>45246</v>
      </c>
      <c r="C656" s="18">
        <v>36154.769530999998</v>
      </c>
      <c r="D656" s="18">
        <v>96.919998000000007</v>
      </c>
      <c r="E656" s="125">
        <f t="shared" si="98"/>
        <v>-4.5559292055957878E-2</v>
      </c>
      <c r="F656" s="125">
        <f t="shared" si="95"/>
        <v>-1.2531879520491396E-2</v>
      </c>
      <c r="G656" s="127">
        <f t="shared" si="96"/>
        <v>55.93843401247338</v>
      </c>
      <c r="H656" s="127">
        <f t="shared" si="97"/>
        <v>29.523576914595957</v>
      </c>
      <c r="I656" s="126">
        <f t="shared" si="89"/>
        <v>0.41028759904758944</v>
      </c>
      <c r="J656" s="126">
        <f t="shared" si="93"/>
        <v>0.75041482744507637</v>
      </c>
      <c r="K656" s="126">
        <f t="shared" si="92"/>
        <v>0.74897262583764013</v>
      </c>
      <c r="L656" s="126">
        <f t="shared" si="91"/>
        <v>0.8729419536527927</v>
      </c>
      <c r="M656" s="126">
        <f t="shared" si="90"/>
        <v>0.36179483528383621</v>
      </c>
      <c r="N656" s="126">
        <f t="shared" si="94"/>
        <v>0.51621816617098781</v>
      </c>
    </row>
    <row r="657" spans="2:14" x14ac:dyDescent="0.25">
      <c r="B657" s="12">
        <v>45247</v>
      </c>
      <c r="C657" s="18">
        <v>36596.683594000002</v>
      </c>
      <c r="D657" s="18">
        <v>99.050003000000004</v>
      </c>
      <c r="E657" s="125">
        <f t="shared" si="98"/>
        <v>1.2222842759959995E-2</v>
      </c>
      <c r="F657" s="125">
        <f t="shared" si="95"/>
        <v>2.1976940197625749E-2</v>
      </c>
      <c r="G657" s="127">
        <f t="shared" si="96"/>
        <v>56.622160695646237</v>
      </c>
      <c r="H657" s="127">
        <f t="shared" si="97"/>
        <v>30.172414798868036</v>
      </c>
      <c r="I657" s="126">
        <f t="shared" si="89"/>
        <v>0.41225526770450671</v>
      </c>
      <c r="J657" s="126">
        <f t="shared" si="93"/>
        <v>0.74606216878365794</v>
      </c>
      <c r="K657" s="126">
        <f t="shared" si="92"/>
        <v>0.75089284236964005</v>
      </c>
      <c r="L657" s="126">
        <f t="shared" si="91"/>
        <v>0.87255459538413682</v>
      </c>
      <c r="M657" s="126">
        <f t="shared" si="90"/>
        <v>0.36736225761753366</v>
      </c>
      <c r="N657" s="126">
        <f t="shared" si="94"/>
        <v>0.51544263497395071</v>
      </c>
    </row>
    <row r="658" spans="2:14" x14ac:dyDescent="0.25">
      <c r="B658" s="12">
        <v>45250</v>
      </c>
      <c r="C658" s="18">
        <v>37476.957030999998</v>
      </c>
      <c r="D658" s="18">
        <v>106.099998</v>
      </c>
      <c r="E658" s="125">
        <f t="shared" si="98"/>
        <v>2.4053366331377557E-2</v>
      </c>
      <c r="F658" s="125">
        <f t="shared" si="95"/>
        <v>7.1176121014352667E-2</v>
      </c>
      <c r="G658" s="127">
        <f t="shared" si="96"/>
        <v>57.984114269332743</v>
      </c>
      <c r="H658" s="127">
        <f t="shared" si="97"/>
        <v>32.319970245887511</v>
      </c>
      <c r="I658" s="126">
        <f t="shared" si="89"/>
        <v>0.44351203089669744</v>
      </c>
      <c r="J658" s="126">
        <f t="shared" si="93"/>
        <v>0.75076750987315199</v>
      </c>
      <c r="K658" s="126">
        <f t="shared" si="92"/>
        <v>0.74526961549720061</v>
      </c>
      <c r="L658" s="126">
        <f t="shared" si="91"/>
        <v>0.8758658818835896</v>
      </c>
      <c r="M658" s="126">
        <f t="shared" si="90"/>
        <v>0.37323383199951748</v>
      </c>
      <c r="N658" s="126">
        <f t="shared" si="94"/>
        <v>0.516515662820763</v>
      </c>
    </row>
    <row r="659" spans="2:14" x14ac:dyDescent="0.25">
      <c r="B659" s="12">
        <v>45251</v>
      </c>
      <c r="C659" s="18">
        <v>35813.8125</v>
      </c>
      <c r="D659" s="18">
        <v>105.489998</v>
      </c>
      <c r="E659" s="125">
        <f t="shared" si="98"/>
        <v>-4.4377790054413668E-2</v>
      </c>
      <c r="F659" s="125">
        <f t="shared" si="95"/>
        <v>-5.7492932280733822E-3</v>
      </c>
      <c r="G659" s="127">
        <f t="shared" si="96"/>
        <v>55.410907419797162</v>
      </c>
      <c r="H659" s="127">
        <f t="shared" si="97"/>
        <v>32.134153259821296</v>
      </c>
      <c r="I659" s="126">
        <f t="shared" si="89"/>
        <v>0.67758279930351017</v>
      </c>
      <c r="J659" s="126">
        <f t="shared" si="93"/>
        <v>0.72307840896995879</v>
      </c>
      <c r="K659" s="126">
        <f t="shared" si="92"/>
        <v>0.73764340459051447</v>
      </c>
      <c r="L659" s="126">
        <f t="shared" si="91"/>
        <v>0.86993764159337772</v>
      </c>
      <c r="M659" s="126">
        <f t="shared" si="90"/>
        <v>0.44325158320233521</v>
      </c>
      <c r="N659" s="126">
        <f t="shared" si="94"/>
        <v>0.5117475274888289</v>
      </c>
    </row>
    <row r="660" spans="2:14" x14ac:dyDescent="0.25">
      <c r="B660" s="12">
        <v>45252</v>
      </c>
      <c r="C660" s="18">
        <v>37432.339844000002</v>
      </c>
      <c r="D660" s="18">
        <v>109.25</v>
      </c>
      <c r="E660" s="125">
        <f t="shared" si="98"/>
        <v>4.5192824528246023E-2</v>
      </c>
      <c r="F660" s="125">
        <f t="shared" si="95"/>
        <v>3.5643208562768258E-2</v>
      </c>
      <c r="G660" s="127">
        <f t="shared" si="96"/>
        <v>57.915082835770939</v>
      </c>
      <c r="H660" s="127">
        <f t="shared" si="97"/>
        <v>33.279517586449067</v>
      </c>
      <c r="I660" s="126">
        <f t="shared" si="89"/>
        <v>0.61162829557956122</v>
      </c>
      <c r="J660" s="126">
        <f t="shared" si="93"/>
        <v>0.722514612725216</v>
      </c>
      <c r="K660" s="126">
        <f t="shared" si="92"/>
        <v>0.74359917319885649</v>
      </c>
      <c r="L660" s="126">
        <f t="shared" si="91"/>
        <v>0.86724809525937774</v>
      </c>
      <c r="M660" s="126">
        <f t="shared" si="90"/>
        <v>0.43126400288171929</v>
      </c>
      <c r="N660" s="126">
        <f t="shared" si="94"/>
        <v>0.5185017915275113</v>
      </c>
    </row>
    <row r="661" spans="2:14" x14ac:dyDescent="0.25">
      <c r="B661" s="12">
        <v>45254</v>
      </c>
      <c r="C661" s="18">
        <v>37720.28125</v>
      </c>
      <c r="D661" s="18">
        <v>115.540001</v>
      </c>
      <c r="E661" s="125">
        <f t="shared" si="98"/>
        <v>7.6923165156119744E-3</v>
      </c>
      <c r="F661" s="125">
        <f t="shared" si="95"/>
        <v>5.7574379862700198E-2</v>
      </c>
      <c r="G661" s="127">
        <f t="shared" si="96"/>
        <v>58.360583983971573</v>
      </c>
      <c r="H661" s="127">
        <f t="shared" si="97"/>
        <v>35.195565173618697</v>
      </c>
      <c r="I661" s="126">
        <f t="shared" ref="I661:I724" si="99">SLOPE($F641:$F661,$E641:$E661)</f>
        <v>0.687626457983045</v>
      </c>
      <c r="J661" s="126">
        <f t="shared" si="93"/>
        <v>0.58506178661327435</v>
      </c>
      <c r="K661" s="126">
        <f t="shared" si="92"/>
        <v>0.74643530609845465</v>
      </c>
      <c r="L661" s="126">
        <f t="shared" si="91"/>
        <v>0.86676673108440672</v>
      </c>
      <c r="M661" s="126">
        <f t="shared" ref="M661:M724" si="100">CORREL(E641:E661,F641:F661)</f>
        <v>0.51009401098874396</v>
      </c>
      <c r="N661" s="126">
        <f t="shared" si="94"/>
        <v>0.4541714286052842</v>
      </c>
    </row>
    <row r="662" spans="2:14" x14ac:dyDescent="0.25">
      <c r="B662" s="12">
        <v>45257</v>
      </c>
      <c r="C662" s="18">
        <v>37254.167969000002</v>
      </c>
      <c r="D662" s="18">
        <v>119.769997</v>
      </c>
      <c r="E662" s="125">
        <f t="shared" si="98"/>
        <v>-1.2357099829418683E-2</v>
      </c>
      <c r="F662" s="125">
        <f t="shared" si="95"/>
        <v>3.6610662656996196E-2</v>
      </c>
      <c r="G662" s="127">
        <f t="shared" si="96"/>
        <v>57.63941642157846</v>
      </c>
      <c r="H662" s="127">
        <f t="shared" si="97"/>
        <v>36.484098137212371</v>
      </c>
      <c r="I662" s="126">
        <f t="shared" si="99"/>
        <v>0.60445914624226016</v>
      </c>
      <c r="J662" s="126">
        <f t="shared" si="93"/>
        <v>0.56521675296770912</v>
      </c>
      <c r="K662" s="126">
        <f t="shared" si="92"/>
        <v>0.6969357347991697</v>
      </c>
      <c r="L662" s="126">
        <f t="shared" ref="L662:L725" si="101">SLOPE($F422:$F662,$E422:$E662)</f>
        <v>0.86066075150667565</v>
      </c>
      <c r="M662" s="126">
        <f t="shared" si="100"/>
        <v>0.48432644263128438</v>
      </c>
      <c r="N662" s="126">
        <f t="shared" si="94"/>
        <v>0.43598231432643281</v>
      </c>
    </row>
    <row r="663" spans="2:14" x14ac:dyDescent="0.25">
      <c r="B663" s="12">
        <v>45258</v>
      </c>
      <c r="C663" s="18">
        <v>37831.085937999997</v>
      </c>
      <c r="D663" s="18">
        <v>128.270004</v>
      </c>
      <c r="E663" s="125">
        <f t="shared" si="98"/>
        <v>1.5485997955451802E-2</v>
      </c>
      <c r="F663" s="125">
        <f t="shared" si="95"/>
        <v>7.0969418159040343E-2</v>
      </c>
      <c r="G663" s="127">
        <f t="shared" si="96"/>
        <v>58.532020306436458</v>
      </c>
      <c r="H663" s="127">
        <f t="shared" si="97"/>
        <v>39.073353354067663</v>
      </c>
      <c r="I663" s="126">
        <f t="shared" si="99"/>
        <v>0.5730049904801171</v>
      </c>
      <c r="J663" s="126">
        <f t="shared" si="93"/>
        <v>0.54108040228984278</v>
      </c>
      <c r="K663" s="126">
        <f t="shared" si="92"/>
        <v>0.82959087903045203</v>
      </c>
      <c r="L663" s="126">
        <f t="shared" si="101"/>
        <v>0.86363284558151743</v>
      </c>
      <c r="M663" s="126">
        <f t="shared" si="100"/>
        <v>0.50522731619230832</v>
      </c>
      <c r="N663" s="126">
        <f t="shared" si="94"/>
        <v>0.39955583846813658</v>
      </c>
    </row>
    <row r="664" spans="2:14" x14ac:dyDescent="0.25">
      <c r="B664" s="12">
        <v>45259</v>
      </c>
      <c r="C664" s="18">
        <v>37858.492187999997</v>
      </c>
      <c r="D664" s="18">
        <v>127.82</v>
      </c>
      <c r="E664" s="125">
        <f t="shared" si="98"/>
        <v>7.2443730652915761E-4</v>
      </c>
      <c r="F664" s="125">
        <f t="shared" si="95"/>
        <v>-3.5082559130504842E-3</v>
      </c>
      <c r="G664" s="127">
        <f t="shared" si="96"/>
        <v>58.57442308557296</v>
      </c>
      <c r="H664" s="127">
        <f t="shared" si="97"/>
        <v>38.936274031120547</v>
      </c>
      <c r="I664" s="126">
        <f t="shared" si="99"/>
        <v>0.57797645222413374</v>
      </c>
      <c r="J664" s="126">
        <f t="shared" si="93"/>
        <v>0.53555248211315742</v>
      </c>
      <c r="K664" s="126">
        <f t="shared" si="92"/>
        <v>0.85665573739743373</v>
      </c>
      <c r="L664" s="126">
        <f t="shared" si="101"/>
        <v>0.88166751677195698</v>
      </c>
      <c r="M664" s="126">
        <f t="shared" si="100"/>
        <v>0.49601551000371708</v>
      </c>
      <c r="N664" s="126">
        <f t="shared" si="94"/>
        <v>0.39690198222767098</v>
      </c>
    </row>
    <row r="665" spans="2:14" x14ac:dyDescent="0.25">
      <c r="B665" s="12">
        <v>45260</v>
      </c>
      <c r="C665" s="18">
        <v>37712.746094000002</v>
      </c>
      <c r="D665" s="18">
        <v>124.720001</v>
      </c>
      <c r="E665" s="125">
        <f t="shared" si="98"/>
        <v>-3.8497596068073348E-3</v>
      </c>
      <c r="F665" s="125">
        <f t="shared" si="95"/>
        <v>-2.4252847754654971E-2</v>
      </c>
      <c r="G665" s="127">
        <f t="shared" si="96"/>
        <v>58.348925637586078</v>
      </c>
      <c r="H665" s="127">
        <f t="shared" si="97"/>
        <v>37.991958504910258</v>
      </c>
      <c r="I665" s="126">
        <f t="shared" si="99"/>
        <v>0.60359000846258692</v>
      </c>
      <c r="J665" s="126">
        <f t="shared" si="93"/>
        <v>0.54092605094621893</v>
      </c>
      <c r="K665" s="126">
        <f t="shared" si="92"/>
        <v>0.85841879051694137</v>
      </c>
      <c r="L665" s="126">
        <f t="shared" si="101"/>
        <v>0.88279895894524962</v>
      </c>
      <c r="M665" s="126">
        <f t="shared" si="100"/>
        <v>0.49512661693805377</v>
      </c>
      <c r="N665" s="126">
        <f t="shared" si="94"/>
        <v>0.39870256537872384</v>
      </c>
    </row>
    <row r="666" spans="2:14" x14ac:dyDescent="0.25">
      <c r="B666" s="12">
        <v>45261</v>
      </c>
      <c r="C666" s="18">
        <v>38688.75</v>
      </c>
      <c r="D666" s="18">
        <v>133.759995</v>
      </c>
      <c r="E666" s="125">
        <f t="shared" si="98"/>
        <v>2.5879947950947058E-2</v>
      </c>
      <c r="F666" s="125">
        <f t="shared" si="95"/>
        <v>7.2482311798570453E-2</v>
      </c>
      <c r="G666" s="127">
        <f t="shared" si="96"/>
        <v>59.858992796080486</v>
      </c>
      <c r="H666" s="127">
        <f t="shared" si="97"/>
        <v>40.745703487101515</v>
      </c>
      <c r="I666" s="126">
        <f t="shared" si="99"/>
        <v>0.68649880855266032</v>
      </c>
      <c r="J666" s="126">
        <f t="shared" si="93"/>
        <v>0.56801091236457946</v>
      </c>
      <c r="K666" s="126">
        <f t="shared" si="92"/>
        <v>0.87038354585196009</v>
      </c>
      <c r="L666" s="126">
        <f t="shared" si="101"/>
        <v>0.88274418848454994</v>
      </c>
      <c r="M666" s="126">
        <f t="shared" si="100"/>
        <v>0.54165480571455871</v>
      </c>
      <c r="N666" s="126">
        <f t="shared" si="94"/>
        <v>0.40868346823460933</v>
      </c>
    </row>
    <row r="667" spans="2:14" x14ac:dyDescent="0.25">
      <c r="B667" s="12">
        <v>45264</v>
      </c>
      <c r="C667" s="18">
        <v>41980.097655999998</v>
      </c>
      <c r="D667" s="18">
        <v>141.08999600000001</v>
      </c>
      <c r="E667" s="125">
        <f t="shared" si="98"/>
        <v>8.5072473419275596E-2</v>
      </c>
      <c r="F667" s="125">
        <f t="shared" si="95"/>
        <v>5.4799650672833877E-2</v>
      </c>
      <c r="G667" s="127">
        <f t="shared" si="96"/>
        <v>64.951345369629649</v>
      </c>
      <c r="H667" s="127">
        <f t="shared" si="97"/>
        <v>42.978553804613547</v>
      </c>
      <c r="I667" s="126">
        <f t="shared" si="99"/>
        <v>0.66941289501071588</v>
      </c>
      <c r="J667" s="126">
        <f t="shared" si="93"/>
        <v>0.56191410578137568</v>
      </c>
      <c r="K667" s="126">
        <f t="shared" si="92"/>
        <v>0.83215285577680875</v>
      </c>
      <c r="L667" s="126">
        <f t="shared" si="101"/>
        <v>0.87285611850401634</v>
      </c>
      <c r="M667" s="126">
        <f t="shared" si="100"/>
        <v>0.66480693820176062</v>
      </c>
      <c r="N667" s="126">
        <f t="shared" si="94"/>
        <v>0.4326648380234635</v>
      </c>
    </row>
    <row r="668" spans="2:14" x14ac:dyDescent="0.25">
      <c r="B668" s="12">
        <v>45265</v>
      </c>
      <c r="C668" s="18">
        <v>44080.648437999997</v>
      </c>
      <c r="D668" s="18">
        <v>140.199997</v>
      </c>
      <c r="E668" s="125">
        <f t="shared" si="98"/>
        <v>5.0036824573698402E-2</v>
      </c>
      <c r="F668" s="125">
        <f t="shared" si="95"/>
        <v>-6.3080234264094592E-3</v>
      </c>
      <c r="G668" s="127">
        <f t="shared" si="96"/>
        <v>68.2013044437155</v>
      </c>
      <c r="H668" s="127">
        <f t="shared" si="97"/>
        <v>42.707444080380846</v>
      </c>
      <c r="I668" s="126">
        <f t="shared" si="99"/>
        <v>0.56513722547971301</v>
      </c>
      <c r="J668" s="126">
        <f t="shared" si="93"/>
        <v>0.52908171904988166</v>
      </c>
      <c r="K668" s="126">
        <f t="shared" si="92"/>
        <v>0.80331490157377783</v>
      </c>
      <c r="L668" s="126">
        <f t="shared" si="101"/>
        <v>0.85883274184529079</v>
      </c>
      <c r="M668" s="126">
        <f t="shared" si="100"/>
        <v>0.56715143117283251</v>
      </c>
      <c r="N668" s="126">
        <f t="shared" si="94"/>
        <v>0.41257550297051393</v>
      </c>
    </row>
    <row r="669" spans="2:14" x14ac:dyDescent="0.25">
      <c r="B669" s="12">
        <v>45266</v>
      </c>
      <c r="C669" s="18">
        <v>43746.445312999997</v>
      </c>
      <c r="D669" s="18">
        <v>134.63000500000001</v>
      </c>
      <c r="E669" s="125">
        <f t="shared" si="98"/>
        <v>-7.5816290558896604E-3</v>
      </c>
      <c r="F669" s="125">
        <f t="shared" si="95"/>
        <v>-3.9728902419305934E-2</v>
      </c>
      <c r="G669" s="127">
        <f t="shared" si="96"/>
        <v>67.684227452295445</v>
      </c>
      <c r="H669" s="127">
        <f t="shared" si="97"/>
        <v>41.010724201933428</v>
      </c>
      <c r="I669" s="126">
        <f t="shared" si="99"/>
        <v>0.60850742667138746</v>
      </c>
      <c r="J669" s="126">
        <f t="shared" si="93"/>
        <v>0.53830675858459143</v>
      </c>
      <c r="K669" s="126">
        <f t="shared" si="92"/>
        <v>0.83096136269295462</v>
      </c>
      <c r="L669" s="126">
        <f t="shared" si="101"/>
        <v>0.86471037193295841</v>
      </c>
      <c r="M669" s="126">
        <f t="shared" si="100"/>
        <v>0.56894285929674626</v>
      </c>
      <c r="N669" s="126">
        <f t="shared" si="94"/>
        <v>0.40983689367893422</v>
      </c>
    </row>
    <row r="670" spans="2:14" x14ac:dyDescent="0.25">
      <c r="B670" s="12">
        <v>45267</v>
      </c>
      <c r="C670" s="18">
        <v>43292.664062999997</v>
      </c>
      <c r="D670" s="18">
        <v>136.19000199999999</v>
      </c>
      <c r="E670" s="125">
        <f t="shared" si="98"/>
        <v>-1.0372985662109313E-2</v>
      </c>
      <c r="F670" s="125">
        <f t="shared" si="95"/>
        <v>1.1587290663771288E-2</v>
      </c>
      <c r="G670" s="127">
        <f t="shared" si="96"/>
        <v>66.982139931381838</v>
      </c>
      <c r="H670" s="127">
        <f t="shared" si="97"/>
        <v>41.485927383592987</v>
      </c>
      <c r="I670" s="126">
        <f t="shared" si="99"/>
        <v>0.6054078498902179</v>
      </c>
      <c r="J670" s="126">
        <f t="shared" si="93"/>
        <v>0.53644482603243415</v>
      </c>
      <c r="K670" s="126">
        <f t="shared" si="92"/>
        <v>0.83014123343698998</v>
      </c>
      <c r="L670" s="126">
        <f t="shared" si="101"/>
        <v>0.86380097997390126</v>
      </c>
      <c r="M670" s="126">
        <f t="shared" si="100"/>
        <v>0.57165763495841992</v>
      </c>
      <c r="N670" s="126">
        <f t="shared" si="94"/>
        <v>0.4087501541761131</v>
      </c>
    </row>
    <row r="671" spans="2:14" x14ac:dyDescent="0.25">
      <c r="B671" s="12">
        <v>45268</v>
      </c>
      <c r="C671" s="18">
        <v>44166.601562999997</v>
      </c>
      <c r="D671" s="18">
        <v>146.61999499999999</v>
      </c>
      <c r="E671" s="125">
        <f t="shared" si="98"/>
        <v>2.0186734148035734E-2</v>
      </c>
      <c r="F671" s="125">
        <f t="shared" si="95"/>
        <v>7.6584131337335659E-2</v>
      </c>
      <c r="G671" s="127">
        <f t="shared" si="96"/>
        <v>68.334290582843167</v>
      </c>
      <c r="H671" s="127">
        <f t="shared" si="97"/>
        <v>44.663091094989241</v>
      </c>
      <c r="I671" s="126">
        <f t="shared" si="99"/>
        <v>0.62037148661735386</v>
      </c>
      <c r="J671" s="126">
        <f t="shared" si="93"/>
        <v>0.55640723073189036</v>
      </c>
      <c r="K671" s="126">
        <f t="shared" si="92"/>
        <v>0.84240297264733521</v>
      </c>
      <c r="L671" s="126">
        <f t="shared" si="101"/>
        <v>0.86759707689931709</v>
      </c>
      <c r="M671" s="126">
        <f t="shared" si="100"/>
        <v>0.56599920823094685</v>
      </c>
      <c r="N671" s="126">
        <f t="shared" si="94"/>
        <v>0.41450043413479387</v>
      </c>
    </row>
    <row r="672" spans="2:14" x14ac:dyDescent="0.25">
      <c r="B672" s="12">
        <v>45271</v>
      </c>
      <c r="C672" s="18">
        <v>41243.832030999998</v>
      </c>
      <c r="D672" s="18">
        <v>138.020004</v>
      </c>
      <c r="E672" s="125">
        <f t="shared" si="98"/>
        <v>-6.6176011478513042E-2</v>
      </c>
      <c r="F672" s="125">
        <f t="shared" si="95"/>
        <v>-5.8654967216442699E-2</v>
      </c>
      <c r="G672" s="127">
        <f t="shared" si="96"/>
        <v>63.812199784856894</v>
      </c>
      <c r="H672" s="127">
        <f t="shared" si="97"/>
        <v>42.043378951027655</v>
      </c>
      <c r="I672" s="126">
        <f t="shared" si="99"/>
        <v>0.70225566622590174</v>
      </c>
      <c r="J672" s="126">
        <f t="shared" si="93"/>
        <v>0.59438860067503951</v>
      </c>
      <c r="K672" s="126">
        <f t="shared" si="92"/>
        <v>0.88841498750196446</v>
      </c>
      <c r="L672" s="126">
        <f t="shared" si="101"/>
        <v>0.86989559835752572</v>
      </c>
      <c r="M672" s="126">
        <f t="shared" si="100"/>
        <v>0.64512364149260593</v>
      </c>
      <c r="N672" s="126">
        <f t="shared" si="94"/>
        <v>0.45978490223254309</v>
      </c>
    </row>
    <row r="673" spans="2:14" x14ac:dyDescent="0.25">
      <c r="B673" s="12">
        <v>45272</v>
      </c>
      <c r="C673" s="18">
        <v>41450.222655999998</v>
      </c>
      <c r="D673" s="18">
        <v>139.61999499999999</v>
      </c>
      <c r="E673" s="125">
        <f t="shared" si="98"/>
        <v>5.0041573451484744E-3</v>
      </c>
      <c r="F673" s="125">
        <f t="shared" si="95"/>
        <v>1.1592457278873702E-2</v>
      </c>
      <c r="G673" s="127">
        <f t="shared" si="96"/>
        <v>64.131526073120369</v>
      </c>
      <c r="H673" s="127">
        <f t="shared" si="97"/>
        <v>42.530765025376944</v>
      </c>
      <c r="I673" s="126">
        <f t="shared" si="99"/>
        <v>0.71334220835249618</v>
      </c>
      <c r="J673" s="126">
        <f t="shared" si="93"/>
        <v>0.59196231551631984</v>
      </c>
      <c r="K673" s="126">
        <f t="shared" si="92"/>
        <v>0.91938172379274352</v>
      </c>
      <c r="L673" s="126">
        <f t="shared" si="101"/>
        <v>0.86662000981740928</v>
      </c>
      <c r="M673" s="126">
        <f t="shared" si="100"/>
        <v>0.65696378272064293</v>
      </c>
      <c r="N673" s="126">
        <f t="shared" si="94"/>
        <v>0.45949951032818093</v>
      </c>
    </row>
    <row r="674" spans="2:14" x14ac:dyDescent="0.25">
      <c r="B674" s="12">
        <v>45273</v>
      </c>
      <c r="C674" s="18">
        <v>42890.742187999997</v>
      </c>
      <c r="D674" s="18">
        <v>150.46000699999999</v>
      </c>
      <c r="E674" s="125">
        <f t="shared" si="98"/>
        <v>3.4752998649851152E-2</v>
      </c>
      <c r="F674" s="125">
        <f t="shared" si="95"/>
        <v>7.763939541754028E-2</v>
      </c>
      <c r="G674" s="127">
        <f t="shared" si="96"/>
        <v>66.360288912152413</v>
      </c>
      <c r="H674" s="127">
        <f t="shared" si="97"/>
        <v>45.832827908592677</v>
      </c>
      <c r="I674" s="126">
        <f t="shared" si="99"/>
        <v>0.74432222446848217</v>
      </c>
      <c r="J674" s="126">
        <f t="shared" si="93"/>
        <v>0.61863131203857236</v>
      </c>
      <c r="K674" s="126">
        <f t="shared" si="92"/>
        <v>0.93475223181091904</v>
      </c>
      <c r="L674" s="126">
        <f t="shared" si="101"/>
        <v>0.87276261161065083</v>
      </c>
      <c r="M674" s="126">
        <f t="shared" si="100"/>
        <v>0.66049837409578294</v>
      </c>
      <c r="N674" s="126">
        <f t="shared" si="94"/>
        <v>0.47156674467491994</v>
      </c>
    </row>
    <row r="675" spans="2:14" x14ac:dyDescent="0.25">
      <c r="B675" s="12">
        <v>45274</v>
      </c>
      <c r="C675" s="18">
        <v>43023.972655999998</v>
      </c>
      <c r="D675" s="18">
        <v>153.63000500000001</v>
      </c>
      <c r="E675" s="125">
        <f t="shared" si="98"/>
        <v>3.1062756483910547E-3</v>
      </c>
      <c r="F675" s="125">
        <f t="shared" si="95"/>
        <v>2.1068708311305695E-2</v>
      </c>
      <c r="G675" s="127">
        <f t="shared" si="96"/>
        <v>66.566422261620431</v>
      </c>
      <c r="H675" s="127">
        <f t="shared" si="97"/>
        <v>46.798466390881089</v>
      </c>
      <c r="I675" s="126">
        <f t="shared" si="99"/>
        <v>0.73829204017664374</v>
      </c>
      <c r="J675" s="126">
        <f t="shared" si="93"/>
        <v>0.62800248354750399</v>
      </c>
      <c r="K675" s="126">
        <f t="shared" si="92"/>
        <v>0.92293663221218125</v>
      </c>
      <c r="L675" s="126">
        <f t="shared" si="101"/>
        <v>0.87239082291232795</v>
      </c>
      <c r="M675" s="126">
        <f t="shared" si="100"/>
        <v>0.649110638246296</v>
      </c>
      <c r="N675" s="126">
        <f t="shared" si="94"/>
        <v>0.4863730864290598</v>
      </c>
    </row>
    <row r="676" spans="2:14" x14ac:dyDescent="0.25">
      <c r="B676" s="12">
        <v>45275</v>
      </c>
      <c r="C676" s="18">
        <v>41929.757812999997</v>
      </c>
      <c r="D676" s="18">
        <v>147.89999399999999</v>
      </c>
      <c r="E676" s="125">
        <f t="shared" si="98"/>
        <v>-2.5432678003699083E-2</v>
      </c>
      <c r="F676" s="125">
        <f t="shared" si="95"/>
        <v>-3.7297473237731249E-2</v>
      </c>
      <c r="G676" s="127">
        <f t="shared" si="96"/>
        <v>64.873459878382377</v>
      </c>
      <c r="H676" s="127">
        <f t="shared" si="97"/>
        <v>45.053001843100333</v>
      </c>
      <c r="I676" s="126">
        <f t="shared" si="99"/>
        <v>0.78856883757253704</v>
      </c>
      <c r="J676" s="126">
        <f t="shared" si="93"/>
        <v>0.64123219358765737</v>
      </c>
      <c r="K676" s="126">
        <f t="shared" si="92"/>
        <v>0.93345218743335168</v>
      </c>
      <c r="L676" s="126">
        <f t="shared" si="101"/>
        <v>0.87546529292874908</v>
      </c>
      <c r="M676" s="126">
        <f t="shared" si="100"/>
        <v>0.64510237525491831</v>
      </c>
      <c r="N676" s="126">
        <f t="shared" si="94"/>
        <v>0.49711318361569867</v>
      </c>
    </row>
    <row r="677" spans="2:14" x14ac:dyDescent="0.25">
      <c r="B677" s="12">
        <v>45278</v>
      </c>
      <c r="C677" s="18">
        <v>42623.539062999997</v>
      </c>
      <c r="D677" s="18">
        <v>153.429993</v>
      </c>
      <c r="E677" s="125">
        <f t="shared" si="98"/>
        <v>1.6546273725075E-2</v>
      </c>
      <c r="F677" s="125">
        <f t="shared" si="95"/>
        <v>3.7390123220694571E-2</v>
      </c>
      <c r="G677" s="127">
        <f t="shared" si="96"/>
        <v>65.946873903022762</v>
      </c>
      <c r="H677" s="127">
        <f t="shared" si="97"/>
        <v>46.737539133476034</v>
      </c>
      <c r="I677" s="126">
        <f t="shared" si="99"/>
        <v>0.80969842323431662</v>
      </c>
      <c r="J677" s="126">
        <f t="shared" si="93"/>
        <v>0.63159375826232955</v>
      </c>
      <c r="K677" s="126">
        <f t="shared" si="92"/>
        <v>0.9209010505028713</v>
      </c>
      <c r="L677" s="126">
        <f t="shared" si="101"/>
        <v>0.87661935517497902</v>
      </c>
      <c r="M677" s="126">
        <f t="shared" si="100"/>
        <v>0.63278650225687361</v>
      </c>
      <c r="N677" s="126">
        <f t="shared" si="94"/>
        <v>0.48915003987727046</v>
      </c>
    </row>
    <row r="678" spans="2:14" x14ac:dyDescent="0.25">
      <c r="B678" s="12">
        <v>45279</v>
      </c>
      <c r="C678" s="18">
        <v>42270.527344000002</v>
      </c>
      <c r="D678" s="18">
        <v>161.16000399999999</v>
      </c>
      <c r="E678" s="125">
        <f t="shared" si="98"/>
        <v>-8.2820837208806841E-3</v>
      </c>
      <c r="F678" s="125">
        <f t="shared" si="95"/>
        <v>5.0381355358596558E-2</v>
      </c>
      <c r="G678" s="127">
        <f t="shared" si="96"/>
        <v>65.400696372227571</v>
      </c>
      <c r="H678" s="127">
        <f t="shared" si="97"/>
        <v>49.092239701145999</v>
      </c>
      <c r="I678" s="126">
        <f t="shared" si="99"/>
        <v>0.78076959335925533</v>
      </c>
      <c r="J678" s="126">
        <f t="shared" si="93"/>
        <v>0.60808148361869252</v>
      </c>
      <c r="K678" s="126">
        <f t="shared" si="92"/>
        <v>0.9205822576975452</v>
      </c>
      <c r="L678" s="126">
        <f t="shared" si="101"/>
        <v>0.87020502481922157</v>
      </c>
      <c r="M678" s="126">
        <f t="shared" si="100"/>
        <v>0.60744965164164078</v>
      </c>
      <c r="N678" s="126">
        <f t="shared" si="94"/>
        <v>0.47823519113107299</v>
      </c>
    </row>
    <row r="679" spans="2:14" x14ac:dyDescent="0.25">
      <c r="B679" s="12">
        <v>45280</v>
      </c>
      <c r="C679" s="18">
        <v>43652.25</v>
      </c>
      <c r="D679" s="18">
        <v>161.86000100000001</v>
      </c>
      <c r="E679" s="125">
        <f t="shared" si="98"/>
        <v>3.2687613399176696E-2</v>
      </c>
      <c r="F679" s="125">
        <f t="shared" si="95"/>
        <v>4.3434908328745525E-3</v>
      </c>
      <c r="G679" s="127">
        <f t="shared" si="96"/>
        <v>67.538489051279882</v>
      </c>
      <c r="H679" s="127">
        <f t="shared" si="97"/>
        <v>49.30547139425321</v>
      </c>
      <c r="I679" s="126">
        <f t="shared" si="99"/>
        <v>0.7104171939658821</v>
      </c>
      <c r="J679" s="126">
        <f t="shared" si="93"/>
        <v>0.59957734993647271</v>
      </c>
      <c r="K679" s="126">
        <f t="shared" si="92"/>
        <v>0.90797363265332554</v>
      </c>
      <c r="L679" s="126">
        <f t="shared" si="101"/>
        <v>0.86350991674800326</v>
      </c>
      <c r="M679" s="126">
        <f t="shared" si="100"/>
        <v>0.57380535286431245</v>
      </c>
      <c r="N679" s="126">
        <f t="shared" si="94"/>
        <v>0.47236072000549456</v>
      </c>
    </row>
    <row r="680" spans="2:14" x14ac:dyDescent="0.25">
      <c r="B680" s="12">
        <v>45281</v>
      </c>
      <c r="C680" s="18">
        <v>43869.152344000002</v>
      </c>
      <c r="D680" s="18">
        <v>168.029999</v>
      </c>
      <c r="E680" s="125">
        <f t="shared" si="98"/>
        <v>4.968869737527859E-3</v>
      </c>
      <c r="F680" s="125">
        <f t="shared" si="95"/>
        <v>3.811934982009535E-2</v>
      </c>
      <c r="G680" s="127">
        <f t="shared" si="96"/>
        <v>67.874079005645143</v>
      </c>
      <c r="H680" s="127">
        <f t="shared" si="97"/>
        <v>51.184963906375451</v>
      </c>
      <c r="I680" s="126">
        <f t="shared" si="99"/>
        <v>0.734516270322634</v>
      </c>
      <c r="J680" s="126">
        <f t="shared" si="93"/>
        <v>0.59190094526556336</v>
      </c>
      <c r="K680" s="126">
        <f t="shared" si="92"/>
        <v>0.90806602258287794</v>
      </c>
      <c r="L680" s="126">
        <f t="shared" si="101"/>
        <v>0.86379126386826521</v>
      </c>
      <c r="M680" s="126">
        <f t="shared" si="100"/>
        <v>0.55789625633879458</v>
      </c>
      <c r="N680" s="126">
        <f t="shared" si="94"/>
        <v>0.46700606384973548</v>
      </c>
    </row>
    <row r="681" spans="2:14" x14ac:dyDescent="0.25">
      <c r="B681" s="12">
        <v>45282</v>
      </c>
      <c r="C681" s="18">
        <v>43997.902344000002</v>
      </c>
      <c r="D681" s="18">
        <v>175.479996</v>
      </c>
      <c r="E681" s="125">
        <f t="shared" si="98"/>
        <v>2.9348640928916758E-3</v>
      </c>
      <c r="F681" s="125">
        <f t="shared" si="95"/>
        <v>4.4337303126449346E-2</v>
      </c>
      <c r="G681" s="127">
        <f t="shared" si="96"/>
        <v>68.073280202956909</v>
      </c>
      <c r="H681" s="127">
        <f t="shared" si="97"/>
        <v>53.45436716660879</v>
      </c>
      <c r="I681" s="126">
        <f t="shared" si="99"/>
        <v>0.75445756467251524</v>
      </c>
      <c r="J681" s="126">
        <f t="shared" si="93"/>
        <v>0.5881967776412339</v>
      </c>
      <c r="K681" s="126">
        <f t="shared" si="92"/>
        <v>0.88499624175902702</v>
      </c>
      <c r="L681" s="126">
        <f t="shared" si="101"/>
        <v>0.85739796884898356</v>
      </c>
      <c r="M681" s="126">
        <f t="shared" si="100"/>
        <v>0.5513350993907179</v>
      </c>
      <c r="N681" s="126">
        <f t="shared" si="94"/>
        <v>0.46180797770796944</v>
      </c>
    </row>
    <row r="682" spans="2:14" x14ac:dyDescent="0.25">
      <c r="B682" s="12">
        <v>45286</v>
      </c>
      <c r="C682" s="18">
        <v>42520.402344000002</v>
      </c>
      <c r="D682" s="18">
        <v>172.050003</v>
      </c>
      <c r="E682" s="125">
        <f t="shared" si="98"/>
        <v>-3.3581146402119066E-2</v>
      </c>
      <c r="F682" s="125">
        <f t="shared" si="95"/>
        <v>-1.9546347607621306E-2</v>
      </c>
      <c r="G682" s="127">
        <f t="shared" si="96"/>
        <v>65.787301414388935</v>
      </c>
      <c r="H682" s="127">
        <f t="shared" si="97"/>
        <v>52.409529524824833</v>
      </c>
      <c r="I682" s="126">
        <f t="shared" si="99"/>
        <v>0.77567077001377271</v>
      </c>
      <c r="J682" s="126">
        <f t="shared" si="93"/>
        <v>0.58760231560864173</v>
      </c>
      <c r="K682" s="126">
        <f t="shared" si="92"/>
        <v>0.8804846846592973</v>
      </c>
      <c r="L682" s="126">
        <f t="shared" si="101"/>
        <v>0.85119402257558474</v>
      </c>
      <c r="M682" s="126">
        <f t="shared" si="100"/>
        <v>0.58896672211117929</v>
      </c>
      <c r="N682" s="126">
        <f t="shared" si="94"/>
        <v>0.46823397854485871</v>
      </c>
    </row>
    <row r="683" spans="2:14" x14ac:dyDescent="0.25">
      <c r="B683" s="12">
        <v>45287</v>
      </c>
      <c r="C683" s="18">
        <v>43442.855469000002</v>
      </c>
      <c r="D683" s="18">
        <v>185.240005</v>
      </c>
      <c r="E683" s="125">
        <f t="shared" si="98"/>
        <v>2.1694364920095133E-2</v>
      </c>
      <c r="F683" s="125">
        <f t="shared" si="95"/>
        <v>7.6663770822485766E-2</v>
      </c>
      <c r="G683" s="127">
        <f t="shared" si="96"/>
        <v>67.214515138380975</v>
      </c>
      <c r="H683" s="127">
        <f t="shared" si="97"/>
        <v>56.427441685230306</v>
      </c>
      <c r="I683" s="126">
        <f t="shared" si="99"/>
        <v>0.84037536681950764</v>
      </c>
      <c r="J683" s="126">
        <f t="shared" si="93"/>
        <v>0.59943460221641587</v>
      </c>
      <c r="K683" s="126">
        <f t="shared" si="92"/>
        <v>0.89588051184195838</v>
      </c>
      <c r="L683" s="126">
        <f t="shared" si="101"/>
        <v>0.85712617481104758</v>
      </c>
      <c r="M683" s="126">
        <f t="shared" si="100"/>
        <v>0.61010264216192989</v>
      </c>
      <c r="N683" s="126">
        <f t="shared" si="94"/>
        <v>0.46790664380166735</v>
      </c>
    </row>
    <row r="684" spans="2:14" x14ac:dyDescent="0.25">
      <c r="B684" s="12">
        <v>45288</v>
      </c>
      <c r="C684" s="18">
        <v>42627.855469000002</v>
      </c>
      <c r="D684" s="18">
        <v>186.36000100000001</v>
      </c>
      <c r="E684" s="125">
        <f t="shared" si="98"/>
        <v>-1.8760276947761167E-2</v>
      </c>
      <c r="F684" s="125">
        <f t="shared" si="95"/>
        <v>6.0461885649376601E-3</v>
      </c>
      <c r="G684" s="127">
        <f t="shared" si="96"/>
        <v>65.953552219475455</v>
      </c>
      <c r="H684" s="127">
        <f t="shared" si="97"/>
        <v>56.768612637896233</v>
      </c>
      <c r="I684" s="126">
        <f t="shared" si="99"/>
        <v>0.81217022624781288</v>
      </c>
      <c r="J684" s="126">
        <f t="shared" si="93"/>
        <v>0.60231863644842387</v>
      </c>
      <c r="K684" s="126">
        <f t="shared" si="92"/>
        <v>0.89232847453598907</v>
      </c>
      <c r="L684" s="126">
        <f t="shared" si="101"/>
        <v>0.84700428861241372</v>
      </c>
      <c r="M684" s="126">
        <f t="shared" si="100"/>
        <v>0.61894134234730025</v>
      </c>
      <c r="N684" s="126">
        <f t="shared" si="94"/>
        <v>0.47251425468101044</v>
      </c>
    </row>
    <row r="685" spans="2:14" x14ac:dyDescent="0.25">
      <c r="B685" s="12">
        <v>45289</v>
      </c>
      <c r="C685" s="18">
        <v>42099.402344000002</v>
      </c>
      <c r="D685" s="18">
        <v>173.91999799999999</v>
      </c>
      <c r="E685" s="125">
        <f t="shared" si="98"/>
        <v>-1.2396896798721246E-2</v>
      </c>
      <c r="F685" s="125">
        <f t="shared" si="95"/>
        <v>-6.6752537740113138E-2</v>
      </c>
      <c r="G685" s="127">
        <f t="shared" si="96"/>
        <v>65.135932839101542</v>
      </c>
      <c r="H685" s="127">
        <f t="shared" si="97"/>
        <v>52.979163680331197</v>
      </c>
      <c r="I685" s="126">
        <f t="shared" si="99"/>
        <v>0.87055249916426514</v>
      </c>
      <c r="J685" s="126">
        <f t="shared" si="93"/>
        <v>0.61883207439743604</v>
      </c>
      <c r="K685" s="126">
        <f t="shared" si="92"/>
        <v>0.90461758889815813</v>
      </c>
      <c r="L685" s="126">
        <f t="shared" si="101"/>
        <v>0.85131901309765889</v>
      </c>
      <c r="M685" s="126">
        <f t="shared" si="100"/>
        <v>0.61189661540662055</v>
      </c>
      <c r="N685" s="126">
        <f t="shared" si="94"/>
        <v>0.47595094358029733</v>
      </c>
    </row>
    <row r="686" spans="2:14" x14ac:dyDescent="0.25">
      <c r="B686" s="12">
        <v>45293</v>
      </c>
      <c r="C686" s="18">
        <v>44957.96875</v>
      </c>
      <c r="D686" s="18">
        <v>156.88000500000001</v>
      </c>
      <c r="E686" s="125">
        <f t="shared" si="98"/>
        <v>6.7900403493670991E-2</v>
      </c>
      <c r="F686" s="125">
        <f t="shared" si="95"/>
        <v>-9.7976041835050931E-2</v>
      </c>
      <c r="G686" s="127">
        <f t="shared" si="96"/>
        <v>69.558688960813186</v>
      </c>
      <c r="H686" s="127">
        <f t="shared" si="97"/>
        <v>47.788474923201058</v>
      </c>
      <c r="I686" s="126">
        <f t="shared" si="99"/>
        <v>0.43600738572729986</v>
      </c>
      <c r="J686" s="126">
        <f t="shared" si="93"/>
        <v>0.4618178901377647</v>
      </c>
      <c r="K686" s="126">
        <f t="shared" si="92"/>
        <v>0.77214927617583051</v>
      </c>
      <c r="L686" s="126">
        <f t="shared" si="101"/>
        <v>0.79682691905222303</v>
      </c>
      <c r="M686" s="126">
        <f t="shared" si="100"/>
        <v>0.29479169755383522</v>
      </c>
      <c r="N686" s="126">
        <f t="shared" si="94"/>
        <v>0.34365176149619492</v>
      </c>
    </row>
    <row r="687" spans="2:14" x14ac:dyDescent="0.25">
      <c r="B687" s="12">
        <v>45294</v>
      </c>
      <c r="C687" s="18">
        <v>42848.175780999998</v>
      </c>
      <c r="D687" s="18">
        <v>152.240005</v>
      </c>
      <c r="E687" s="125">
        <f t="shared" si="98"/>
        <v>-4.6928120367982662E-2</v>
      </c>
      <c r="F687" s="125">
        <f t="shared" si="95"/>
        <v>-2.957674561522361E-2</v>
      </c>
      <c r="G687" s="127">
        <f t="shared" si="96"/>
        <v>66.294430432621084</v>
      </c>
      <c r="H687" s="127">
        <f t="shared" si="97"/>
        <v>46.375047357058051</v>
      </c>
      <c r="I687" s="126">
        <f t="shared" si="99"/>
        <v>0.4297760840713189</v>
      </c>
      <c r="J687" s="126">
        <f t="shared" si="93"/>
        <v>0.48239147015047962</v>
      </c>
      <c r="K687" s="126">
        <f t="shared" si="92"/>
        <v>0.76575438460350775</v>
      </c>
      <c r="L687" s="126">
        <f t="shared" si="101"/>
        <v>0.78889553068582752</v>
      </c>
      <c r="M687" s="126">
        <f t="shared" si="100"/>
        <v>0.31326468193863266</v>
      </c>
      <c r="N687" s="126">
        <f t="shared" si="94"/>
        <v>0.3637314754866347</v>
      </c>
    </row>
    <row r="688" spans="2:14" x14ac:dyDescent="0.25">
      <c r="B688" s="12">
        <v>45295</v>
      </c>
      <c r="C688" s="18">
        <v>44179.921875</v>
      </c>
      <c r="D688" s="18">
        <v>155.60000600000001</v>
      </c>
      <c r="E688" s="125">
        <f t="shared" si="98"/>
        <v>3.1080578571341055E-2</v>
      </c>
      <c r="F688" s="125">
        <f t="shared" si="95"/>
        <v>2.2070420977718719E-2</v>
      </c>
      <c r="G688" s="127">
        <f t="shared" si="96"/>
        <v>68.354899686524462</v>
      </c>
      <c r="H688" s="127">
        <f t="shared" si="97"/>
        <v>47.398564175089966</v>
      </c>
      <c r="I688" s="126">
        <f t="shared" si="99"/>
        <v>0.38182651042728694</v>
      </c>
      <c r="J688" s="126">
        <f t="shared" si="93"/>
        <v>0.47540837238492312</v>
      </c>
      <c r="K688" s="126">
        <f t="shared" si="92"/>
        <v>0.68106838956244098</v>
      </c>
      <c r="L688" s="126">
        <f t="shared" si="101"/>
        <v>0.79062623456515246</v>
      </c>
      <c r="M688" s="126">
        <f t="shared" si="100"/>
        <v>0.25096701124013404</v>
      </c>
      <c r="N688" s="126">
        <f t="shared" si="94"/>
        <v>0.36217797738991819</v>
      </c>
    </row>
    <row r="689" spans="2:14" x14ac:dyDescent="0.25">
      <c r="B689" s="12">
        <v>45296</v>
      </c>
      <c r="C689" s="18">
        <v>44162.691405999998</v>
      </c>
      <c r="D689" s="18">
        <v>153.979996</v>
      </c>
      <c r="E689" s="125">
        <f t="shared" si="98"/>
        <v>-3.9000677839029496E-4</v>
      </c>
      <c r="F689" s="125">
        <f t="shared" si="95"/>
        <v>-1.0411374919869876E-2</v>
      </c>
      <c r="G689" s="127">
        <f t="shared" si="96"/>
        <v>68.328240812310526</v>
      </c>
      <c r="H689" s="127">
        <f t="shared" si="97"/>
        <v>46.905079952799589</v>
      </c>
      <c r="I689" s="126">
        <f t="shared" si="99"/>
        <v>0.4646531266108726</v>
      </c>
      <c r="J689" s="126">
        <f t="shared" si="93"/>
        <v>0.48023642295855917</v>
      </c>
      <c r="K689" s="126">
        <f t="shared" si="92"/>
        <v>0.68508498996546774</v>
      </c>
      <c r="L689" s="126">
        <f t="shared" si="101"/>
        <v>0.7729274063064524</v>
      </c>
      <c r="M689" s="126">
        <f t="shared" si="100"/>
        <v>0.28717310163111659</v>
      </c>
      <c r="N689" s="126">
        <f t="shared" si="94"/>
        <v>0.36385706946743102</v>
      </c>
    </row>
    <row r="690" spans="2:14" x14ac:dyDescent="0.25">
      <c r="B690" s="12">
        <v>45299</v>
      </c>
      <c r="C690" s="18">
        <v>46970.503905999998</v>
      </c>
      <c r="D690" s="18">
        <v>159.41999799999999</v>
      </c>
      <c r="E690" s="125">
        <f t="shared" si="98"/>
        <v>6.3578835677993384E-2</v>
      </c>
      <c r="F690" s="125">
        <f t="shared" si="95"/>
        <v>3.5329277447182061E-2</v>
      </c>
      <c r="G690" s="127">
        <f t="shared" si="96"/>
        <v>72.672470807082775</v>
      </c>
      <c r="H690" s="127">
        <f t="shared" si="97"/>
        <v>48.562202536134301</v>
      </c>
      <c r="I690" s="126">
        <f t="shared" si="99"/>
        <v>0.44390521150810502</v>
      </c>
      <c r="J690" s="126">
        <f t="shared" si="93"/>
        <v>0.47809357014304588</v>
      </c>
      <c r="K690" s="126">
        <f t="shared" si="92"/>
        <v>0.67889453033182079</v>
      </c>
      <c r="L690" s="126">
        <f t="shared" si="101"/>
        <v>0.76811874708640193</v>
      </c>
      <c r="M690" s="126">
        <f t="shared" si="100"/>
        <v>0.30545425867633397</v>
      </c>
      <c r="N690" s="126">
        <f t="shared" si="94"/>
        <v>0.36960418314141252</v>
      </c>
    </row>
    <row r="691" spans="2:14" x14ac:dyDescent="0.25">
      <c r="B691" s="12">
        <v>45300</v>
      </c>
      <c r="C691" s="18">
        <v>46139.730469000002</v>
      </c>
      <c r="D691" s="18">
        <v>151.990005</v>
      </c>
      <c r="E691" s="125">
        <f t="shared" si="98"/>
        <v>-1.7687130601421353E-2</v>
      </c>
      <c r="F691" s="125">
        <f t="shared" si="95"/>
        <v>-4.6606405050889532E-2</v>
      </c>
      <c r="G691" s="127">
        <f t="shared" si="96"/>
        <v>71.387103324789919</v>
      </c>
      <c r="H691" s="127">
        <f t="shared" si="97"/>
        <v>46.298892854571889</v>
      </c>
      <c r="I691" s="126">
        <f t="shared" si="99"/>
        <v>0.49386346123611241</v>
      </c>
      <c r="J691" s="126">
        <f t="shared" si="93"/>
        <v>0.48569711069289212</v>
      </c>
      <c r="K691" s="126">
        <f t="shared" si="92"/>
        <v>0.6873126522846571</v>
      </c>
      <c r="L691" s="126">
        <f t="shared" si="101"/>
        <v>0.76890827384123772</v>
      </c>
      <c r="M691" s="126">
        <f t="shared" si="100"/>
        <v>0.33142387102806126</v>
      </c>
      <c r="N691" s="126">
        <f t="shared" si="94"/>
        <v>0.37207990443135713</v>
      </c>
    </row>
    <row r="692" spans="2:14" x14ac:dyDescent="0.25">
      <c r="B692" s="12">
        <v>45301</v>
      </c>
      <c r="C692" s="18">
        <v>46627.777344000002</v>
      </c>
      <c r="D692" s="18">
        <v>151.28999300000001</v>
      </c>
      <c r="E692" s="125">
        <f t="shared" si="98"/>
        <v>1.0577584004915375E-2</v>
      </c>
      <c r="F692" s="125">
        <f t="shared" si="95"/>
        <v>-4.6056449567192237E-3</v>
      </c>
      <c r="G692" s="127">
        <f t="shared" si="96"/>
        <v>72.142206407075463</v>
      </c>
      <c r="H692" s="127">
        <f t="shared" si="97"/>
        <v>46.085656592194546</v>
      </c>
      <c r="I692" s="126">
        <f t="shared" si="99"/>
        <v>0.44049599866417</v>
      </c>
      <c r="J692" s="126">
        <f t="shared" si="93"/>
        <v>0.47793845298882037</v>
      </c>
      <c r="K692" s="126">
        <f t="shared" si="92"/>
        <v>0.68755909477992472</v>
      </c>
      <c r="L692" s="126">
        <f t="shared" si="101"/>
        <v>0.77122004585865855</v>
      </c>
      <c r="M692" s="126">
        <f t="shared" si="100"/>
        <v>0.31070445194927393</v>
      </c>
      <c r="N692" s="126">
        <f t="shared" si="94"/>
        <v>0.36788508758022115</v>
      </c>
    </row>
    <row r="693" spans="2:14" x14ac:dyDescent="0.25">
      <c r="B693" s="12">
        <v>45302</v>
      </c>
      <c r="C693" s="18">
        <v>46368.585937999997</v>
      </c>
      <c r="D693" s="18">
        <v>141.16000399999999</v>
      </c>
      <c r="E693" s="125">
        <f t="shared" si="98"/>
        <v>-5.5587338870519698E-3</v>
      </c>
      <c r="F693" s="125">
        <f t="shared" si="95"/>
        <v>-6.6957429233274079E-2</v>
      </c>
      <c r="G693" s="127">
        <f t="shared" si="96"/>
        <v>71.741187079633761</v>
      </c>
      <c r="H693" s="127">
        <f t="shared" si="97"/>
        <v>42.999879502253705</v>
      </c>
      <c r="I693" s="126">
        <f t="shared" si="99"/>
        <v>0.35465564822131973</v>
      </c>
      <c r="J693" s="126">
        <f t="shared" si="93"/>
        <v>0.49243157298301238</v>
      </c>
      <c r="K693" s="126">
        <f t="shared" si="92"/>
        <v>0.68727064075704625</v>
      </c>
      <c r="L693" s="126">
        <f t="shared" si="101"/>
        <v>0.77406692515759612</v>
      </c>
      <c r="M693" s="126">
        <f t="shared" si="100"/>
        <v>0.21768152075808048</v>
      </c>
      <c r="N693" s="126">
        <f t="shared" si="94"/>
        <v>0.37091320548946438</v>
      </c>
    </row>
    <row r="694" spans="2:14" x14ac:dyDescent="0.25">
      <c r="B694" s="12">
        <v>45303</v>
      </c>
      <c r="C694" s="18">
        <v>42853.167969000002</v>
      </c>
      <c r="D694" s="18">
        <v>130.779999</v>
      </c>
      <c r="E694" s="125">
        <f t="shared" si="98"/>
        <v>-7.5814646875375979E-2</v>
      </c>
      <c r="F694" s="125">
        <f t="shared" si="95"/>
        <v>-7.3533612254643943E-2</v>
      </c>
      <c r="G694" s="127">
        <f t="shared" si="96"/>
        <v>66.302154314771045</v>
      </c>
      <c r="H694" s="127">
        <f t="shared" si="97"/>
        <v>39.837943035938572</v>
      </c>
      <c r="I694" s="126">
        <f t="shared" si="99"/>
        <v>0.50935178133936576</v>
      </c>
      <c r="J694" s="126">
        <f t="shared" si="93"/>
        <v>0.55720402900471566</v>
      </c>
      <c r="K694" s="126">
        <f t="shared" si="92"/>
        <v>0.70628908873140228</v>
      </c>
      <c r="L694" s="126">
        <f t="shared" si="101"/>
        <v>0.78104051383877027</v>
      </c>
      <c r="M694" s="126">
        <f t="shared" si="100"/>
        <v>0.3469175348748928</v>
      </c>
      <c r="N694" s="126">
        <f t="shared" si="94"/>
        <v>0.42065832279162535</v>
      </c>
    </row>
    <row r="695" spans="2:14" x14ac:dyDescent="0.25">
      <c r="B695" s="12">
        <v>45307</v>
      </c>
      <c r="C695" s="18">
        <v>43154.945312999997</v>
      </c>
      <c r="D695" s="18">
        <v>133.88000500000001</v>
      </c>
      <c r="E695" s="125">
        <f t="shared" si="98"/>
        <v>7.0421244986671461E-3</v>
      </c>
      <c r="F695" s="125">
        <f t="shared" si="95"/>
        <v>2.3703976324392029E-2</v>
      </c>
      <c r="G695" s="127">
        <f t="shared" si="96"/>
        <v>66.76906233998551</v>
      </c>
      <c r="H695" s="127">
        <f t="shared" si="97"/>
        <v>40.782260694474935</v>
      </c>
      <c r="I695" s="126">
        <f t="shared" si="99"/>
        <v>0.41990760482732364</v>
      </c>
      <c r="J695" s="126">
        <f t="shared" si="93"/>
        <v>0.56144396455600931</v>
      </c>
      <c r="K695" s="126">
        <f t="shared" si="92"/>
        <v>0.70610065382611598</v>
      </c>
      <c r="L695" s="126">
        <f t="shared" si="101"/>
        <v>0.77657145584369691</v>
      </c>
      <c r="M695" s="126">
        <f t="shared" si="100"/>
        <v>0.29699899965137078</v>
      </c>
      <c r="N695" s="126">
        <f t="shared" si="94"/>
        <v>0.42385576322742047</v>
      </c>
    </row>
    <row r="696" spans="2:14" x14ac:dyDescent="0.25">
      <c r="B696" s="12">
        <v>45308</v>
      </c>
      <c r="C696" s="18">
        <v>42742.652344000002</v>
      </c>
      <c r="D696" s="18">
        <v>133.86000100000001</v>
      </c>
      <c r="E696" s="125">
        <f t="shared" si="98"/>
        <v>-9.5537826779680257E-3</v>
      </c>
      <c r="F696" s="125">
        <f t="shared" si="95"/>
        <v>-1.4941738312601593E-4</v>
      </c>
      <c r="G696" s="127">
        <f t="shared" si="96"/>
        <v>66.13116522877759</v>
      </c>
      <c r="H696" s="127">
        <f t="shared" si="97"/>
        <v>40.776167115804007</v>
      </c>
      <c r="I696" s="126">
        <f t="shared" si="99"/>
        <v>0.41294320024137565</v>
      </c>
      <c r="J696" s="126">
        <f t="shared" si="93"/>
        <v>0.55384228629469556</v>
      </c>
      <c r="K696" s="126">
        <f t="shared" si="92"/>
        <v>0.70500029558470889</v>
      </c>
      <c r="L696" s="126">
        <f t="shared" si="101"/>
        <v>0.77502040052925791</v>
      </c>
      <c r="M696" s="126">
        <f t="shared" si="100"/>
        <v>0.29487197476757337</v>
      </c>
      <c r="N696" s="126">
        <f t="shared" si="94"/>
        <v>0.42420938239790962</v>
      </c>
    </row>
    <row r="697" spans="2:14" x14ac:dyDescent="0.25">
      <c r="B697" s="12">
        <v>45309</v>
      </c>
      <c r="C697" s="18">
        <v>41262.058594000002</v>
      </c>
      <c r="D697" s="18">
        <v>124.339996</v>
      </c>
      <c r="E697" s="125">
        <f t="shared" si="98"/>
        <v>-3.463972563246509E-2</v>
      </c>
      <c r="F697" s="125">
        <f t="shared" si="95"/>
        <v>-7.1119116456603182E-2</v>
      </c>
      <c r="G697" s="127">
        <f t="shared" si="96"/>
        <v>63.840399809497519</v>
      </c>
      <c r="H697" s="127">
        <f t="shared" si="97"/>
        <v>37.876202138041229</v>
      </c>
      <c r="I697" s="126">
        <f t="shared" si="99"/>
        <v>0.46657150902307604</v>
      </c>
      <c r="J697" s="126">
        <f t="shared" si="93"/>
        <v>0.59195717069627152</v>
      </c>
      <c r="K697" s="126">
        <f t="shared" ref="K697:K749" si="102">SLOPE($F577:$F697,$E577:$E697)</f>
        <v>0.72406982716545742</v>
      </c>
      <c r="L697" s="126">
        <f t="shared" si="101"/>
        <v>0.77264853356608698</v>
      </c>
      <c r="M697" s="126">
        <f t="shared" si="100"/>
        <v>0.3254466245501999</v>
      </c>
      <c r="N697" s="126">
        <f t="shared" si="94"/>
        <v>0.44710717106445108</v>
      </c>
    </row>
    <row r="698" spans="2:14" x14ac:dyDescent="0.25">
      <c r="B698" s="12">
        <v>45310</v>
      </c>
      <c r="C698" s="18">
        <v>41618.40625</v>
      </c>
      <c r="D698" s="18">
        <v>124.75</v>
      </c>
      <c r="E698" s="125">
        <f t="shared" si="98"/>
        <v>8.6362064361911184E-3</v>
      </c>
      <c r="F698" s="125">
        <f t="shared" si="95"/>
        <v>3.2974426024592329E-3</v>
      </c>
      <c r="G698" s="127">
        <f t="shared" si="96"/>
        <v>64.391738681221312</v>
      </c>
      <c r="H698" s="127">
        <f t="shared" si="97"/>
        <v>38.001096740590562</v>
      </c>
      <c r="I698" s="126">
        <f t="shared" si="99"/>
        <v>0.44144272343036978</v>
      </c>
      <c r="J698" s="126">
        <f t="shared" si="93"/>
        <v>0.5934523332883499</v>
      </c>
      <c r="K698" s="126">
        <f t="shared" si="102"/>
        <v>0.71793383978448844</v>
      </c>
      <c r="L698" s="126">
        <f t="shared" si="101"/>
        <v>0.78727981339450648</v>
      </c>
      <c r="M698" s="126">
        <f t="shared" si="100"/>
        <v>0.31300054187007315</v>
      </c>
      <c r="N698" s="126">
        <f t="shared" si="94"/>
        <v>0.44599417191530272</v>
      </c>
    </row>
    <row r="699" spans="2:14" x14ac:dyDescent="0.25">
      <c r="B699" s="12">
        <v>45313</v>
      </c>
      <c r="C699" s="18">
        <v>39507.367187999997</v>
      </c>
      <c r="D699" s="18">
        <v>128.21000699999999</v>
      </c>
      <c r="E699" s="125">
        <f t="shared" si="98"/>
        <v>-5.0723688199857619E-2</v>
      </c>
      <c r="F699" s="125">
        <f t="shared" si="95"/>
        <v>2.77355270541082E-2</v>
      </c>
      <c r="G699" s="127">
        <f t="shared" si="96"/>
        <v>61.125552205708331</v>
      </c>
      <c r="H699" s="127">
        <f t="shared" si="97"/>
        <v>39.055077187324997</v>
      </c>
      <c r="I699" s="126">
        <f t="shared" si="99"/>
        <v>0.34318097288992211</v>
      </c>
      <c r="J699" s="126">
        <f t="shared" si="93"/>
        <v>0.62086755127313076</v>
      </c>
      <c r="K699" s="126">
        <f t="shared" si="102"/>
        <v>0.68254729209037412</v>
      </c>
      <c r="L699" s="126">
        <f t="shared" si="101"/>
        <v>0.77024717865927372</v>
      </c>
      <c r="M699" s="126">
        <f t="shared" si="100"/>
        <v>0.2621304760345482</v>
      </c>
      <c r="N699" s="126">
        <f t="shared" si="94"/>
        <v>0.43483393103439111</v>
      </c>
    </row>
    <row r="700" spans="2:14" x14ac:dyDescent="0.25">
      <c r="B700" s="12">
        <v>45314</v>
      </c>
      <c r="C700" s="18">
        <v>39845.550780999998</v>
      </c>
      <c r="D700" s="18">
        <v>124.19000200000001</v>
      </c>
      <c r="E700" s="125">
        <f t="shared" si="98"/>
        <v>8.5600134119472315E-3</v>
      </c>
      <c r="F700" s="125">
        <f t="shared" si="95"/>
        <v>-3.1354845803884701E-2</v>
      </c>
      <c r="G700" s="127">
        <f t="shared" si="96"/>
        <v>61.648787752401873</v>
      </c>
      <c r="H700" s="127">
        <f t="shared" si="97"/>
        <v>37.830511264257609</v>
      </c>
      <c r="I700" s="126">
        <f t="shared" si="99"/>
        <v>0.32702220046603442</v>
      </c>
      <c r="J700" s="126">
        <f t="shared" si="93"/>
        <v>0.60175734040035767</v>
      </c>
      <c r="K700" s="126">
        <f t="shared" si="102"/>
        <v>0.682881763223254</v>
      </c>
      <c r="L700" s="126">
        <f t="shared" si="101"/>
        <v>0.77217253096049265</v>
      </c>
      <c r="M700" s="126">
        <f t="shared" si="100"/>
        <v>0.24341837566559188</v>
      </c>
      <c r="N700" s="126">
        <f t="shared" si="94"/>
        <v>0.42232759706411355</v>
      </c>
    </row>
    <row r="701" spans="2:14" x14ac:dyDescent="0.25">
      <c r="B701" s="12">
        <v>45315</v>
      </c>
      <c r="C701" s="18">
        <v>40077.074219000002</v>
      </c>
      <c r="D701" s="18">
        <v>121.339996</v>
      </c>
      <c r="E701" s="125">
        <f t="shared" si="98"/>
        <v>5.810521713516037E-3</v>
      </c>
      <c r="F701" s="125">
        <f t="shared" si="95"/>
        <v>-2.294875556890652E-2</v>
      </c>
      <c r="G701" s="127">
        <f t="shared" si="96"/>
        <v>62.006999372249147</v>
      </c>
      <c r="H701" s="127">
        <f t="shared" si="97"/>
        <v>36.962348108207394</v>
      </c>
      <c r="I701" s="126">
        <f t="shared" si="99"/>
        <v>0.30423413507523428</v>
      </c>
      <c r="J701" s="126">
        <f t="shared" ref="J701:J749" si="103">SLOPE($F641:$F701,$E641:$E701)</f>
        <v>0.61775393824850788</v>
      </c>
      <c r="K701" s="126">
        <f t="shared" si="102"/>
        <v>0.68928436072603572</v>
      </c>
      <c r="L701" s="126">
        <f t="shared" si="101"/>
        <v>0.77701961914906414</v>
      </c>
      <c r="M701" s="126">
        <f t="shared" si="100"/>
        <v>0.23340636314486635</v>
      </c>
      <c r="N701" s="126">
        <f t="shared" ref="N701:N749" si="104">CORREL(E641:E701,F641:F701)</f>
        <v>0.43774979052036123</v>
      </c>
    </row>
    <row r="702" spans="2:14" x14ac:dyDescent="0.25">
      <c r="B702" s="12">
        <v>45316</v>
      </c>
      <c r="C702" s="18">
        <v>39933.808594000002</v>
      </c>
      <c r="D702" s="18">
        <v>121.010002</v>
      </c>
      <c r="E702" s="125">
        <f t="shared" si="98"/>
        <v>-3.5747525933936819E-3</v>
      </c>
      <c r="F702" s="125">
        <f t="shared" si="95"/>
        <v>-2.7195814313361044E-3</v>
      </c>
      <c r="G702" s="127">
        <f t="shared" si="96"/>
        <v>61.78533969043464</v>
      </c>
      <c r="H702" s="127">
        <f t="shared" si="97"/>
        <v>36.861825992633733</v>
      </c>
      <c r="I702" s="126">
        <f t="shared" si="99"/>
        <v>0.28791735905831256</v>
      </c>
      <c r="J702" s="126">
        <f t="shared" si="103"/>
        <v>0.60922891275302238</v>
      </c>
      <c r="K702" s="126">
        <f t="shared" si="102"/>
        <v>0.68327418550122276</v>
      </c>
      <c r="L702" s="126">
        <f t="shared" si="101"/>
        <v>0.77570375457363194</v>
      </c>
      <c r="M702" s="126">
        <f t="shared" si="100"/>
        <v>0.23057724394479137</v>
      </c>
      <c r="N702" s="126">
        <f t="shared" si="104"/>
        <v>0.43564606809746143</v>
      </c>
    </row>
    <row r="703" spans="2:14" x14ac:dyDescent="0.25">
      <c r="B703" s="12">
        <v>45317</v>
      </c>
      <c r="C703" s="18">
        <v>41816.871094000002</v>
      </c>
      <c r="D703" s="18">
        <v>125.199997</v>
      </c>
      <c r="E703" s="125">
        <f t="shared" si="98"/>
        <v>4.7154593220615659E-2</v>
      </c>
      <c r="F703" s="125">
        <f t="shared" si="95"/>
        <v>3.4625195692501443E-2</v>
      </c>
      <c r="G703" s="127">
        <f t="shared" si="96"/>
        <v>64.698802250534641</v>
      </c>
      <c r="H703" s="127">
        <f t="shared" si="97"/>
        <v>38.138173931211611</v>
      </c>
      <c r="I703" s="126">
        <f t="shared" si="99"/>
        <v>0.36356372415065419</v>
      </c>
      <c r="J703" s="126">
        <f t="shared" si="103"/>
        <v>0.59827631519574398</v>
      </c>
      <c r="K703" s="126">
        <f t="shared" si="102"/>
        <v>0.68388728812777888</v>
      </c>
      <c r="L703" s="126">
        <f t="shared" si="101"/>
        <v>0.75078552239970642</v>
      </c>
      <c r="M703" s="126">
        <f t="shared" si="100"/>
        <v>0.29028032666586695</v>
      </c>
      <c r="N703" s="126">
        <f t="shared" si="104"/>
        <v>0.44048054011649129</v>
      </c>
    </row>
    <row r="704" spans="2:14" x14ac:dyDescent="0.25">
      <c r="B704" s="12">
        <v>45320</v>
      </c>
      <c r="C704" s="18">
        <v>43288.246094000002</v>
      </c>
      <c r="D704" s="18">
        <v>132.820007</v>
      </c>
      <c r="E704" s="125">
        <f t="shared" si="98"/>
        <v>3.5186157201778645E-2</v>
      </c>
      <c r="F704" s="125">
        <f t="shared" si="95"/>
        <v>6.0862701138882702E-2</v>
      </c>
      <c r="G704" s="127">
        <f t="shared" si="96"/>
        <v>66.975304477288745</v>
      </c>
      <c r="H704" s="127">
        <f t="shared" si="97"/>
        <v>40.459366213169673</v>
      </c>
      <c r="I704" s="126">
        <f t="shared" si="99"/>
        <v>0.37879469613373462</v>
      </c>
      <c r="J704" s="126">
        <f t="shared" si="103"/>
        <v>0.60994024260996671</v>
      </c>
      <c r="K704" s="126">
        <f t="shared" si="102"/>
        <v>0.69257268575085407</v>
      </c>
      <c r="L704" s="126">
        <f t="shared" si="101"/>
        <v>0.75348173239162675</v>
      </c>
      <c r="M704" s="126">
        <f t="shared" si="100"/>
        <v>0.31765641328382355</v>
      </c>
      <c r="N704" s="126">
        <f t="shared" si="104"/>
        <v>0.44861939190087102</v>
      </c>
    </row>
    <row r="705" spans="2:14" x14ac:dyDescent="0.25">
      <c r="B705" s="12">
        <v>45321</v>
      </c>
      <c r="C705" s="18">
        <v>42952.609375</v>
      </c>
      <c r="D705" s="18">
        <v>130.820007</v>
      </c>
      <c r="E705" s="125">
        <f t="shared" si="98"/>
        <v>-7.7535300984745703E-3</v>
      </c>
      <c r="F705" s="125">
        <f t="shared" si="95"/>
        <v>-1.505797240320883E-2</v>
      </c>
      <c r="G705" s="127">
        <f t="shared" si="96"/>
        <v>66.456009438169588</v>
      </c>
      <c r="H705" s="127">
        <f t="shared" si="97"/>
        <v>39.850130193280442</v>
      </c>
      <c r="I705" s="126">
        <f t="shared" si="99"/>
        <v>0.39935905994254983</v>
      </c>
      <c r="J705" s="126">
        <f t="shared" si="103"/>
        <v>0.61304768447128422</v>
      </c>
      <c r="K705" s="126">
        <f t="shared" si="102"/>
        <v>0.69389353824270361</v>
      </c>
      <c r="L705" s="126">
        <f t="shared" si="101"/>
        <v>0.75438848098907785</v>
      </c>
      <c r="M705" s="126">
        <f t="shared" si="100"/>
        <v>0.33498775564950473</v>
      </c>
      <c r="N705" s="126">
        <f t="shared" si="104"/>
        <v>0.45303492341195545</v>
      </c>
    </row>
    <row r="706" spans="2:14" x14ac:dyDescent="0.25">
      <c r="B706" s="12">
        <v>45322</v>
      </c>
      <c r="C706" s="18">
        <v>42582.605469000002</v>
      </c>
      <c r="D706" s="18">
        <v>128.199997</v>
      </c>
      <c r="E706" s="125">
        <f t="shared" si="98"/>
        <v>-8.6142358143985742E-3</v>
      </c>
      <c r="F706" s="125">
        <f t="shared" si="95"/>
        <v>-2.0027594097285162E-2</v>
      </c>
      <c r="G706" s="127">
        <f t="shared" si="96"/>
        <v>65.883541701585301</v>
      </c>
      <c r="H706" s="127">
        <f t="shared" si="97"/>
        <v>39.052027961045454</v>
      </c>
      <c r="I706" s="126">
        <f t="shared" si="99"/>
        <v>0.37545864886647723</v>
      </c>
      <c r="J706" s="126">
        <f t="shared" si="103"/>
        <v>0.62112263726682304</v>
      </c>
      <c r="K706" s="126">
        <f t="shared" si="102"/>
        <v>0.69437205802742175</v>
      </c>
      <c r="L706" s="126">
        <f t="shared" si="101"/>
        <v>0.75310797729156687</v>
      </c>
      <c r="M706" s="126">
        <f t="shared" si="100"/>
        <v>0.3265745221589012</v>
      </c>
      <c r="N706" s="126">
        <f t="shared" si="104"/>
        <v>0.45651153833957714</v>
      </c>
    </row>
    <row r="707" spans="2:14" x14ac:dyDescent="0.25">
      <c r="B707" s="12">
        <v>45323</v>
      </c>
      <c r="C707" s="18">
        <v>43075.773437999997</v>
      </c>
      <c r="D707" s="18">
        <v>128.949997</v>
      </c>
      <c r="E707" s="125">
        <f t="shared" si="98"/>
        <v>1.1581441848574014E-2</v>
      </c>
      <c r="F707" s="125">
        <f t="shared" si="95"/>
        <v>5.8502341462614016E-3</v>
      </c>
      <c r="G707" s="127">
        <f t="shared" si="96"/>
        <v>66.646568108580311</v>
      </c>
      <c r="H707" s="127">
        <f t="shared" si="97"/>
        <v>39.280491468503918</v>
      </c>
      <c r="I707" s="126">
        <f t="shared" si="99"/>
        <v>0.74340589798113466</v>
      </c>
      <c r="J707" s="126">
        <f t="shared" si="103"/>
        <v>0.64682237879285143</v>
      </c>
      <c r="K707" s="126">
        <f t="shared" si="102"/>
        <v>0.68998080175439958</v>
      </c>
      <c r="L707" s="126">
        <f t="shared" si="101"/>
        <v>0.71022444458793998</v>
      </c>
      <c r="M707" s="126">
        <f t="shared" si="100"/>
        <v>0.6623028657895067</v>
      </c>
      <c r="N707" s="126">
        <f t="shared" si="104"/>
        <v>0.48817342786343371</v>
      </c>
    </row>
    <row r="708" spans="2:14" x14ac:dyDescent="0.25">
      <c r="B708" s="12">
        <v>45324</v>
      </c>
      <c r="C708" s="18">
        <v>43185.859375</v>
      </c>
      <c r="D708" s="18">
        <v>129.220001</v>
      </c>
      <c r="E708" s="125">
        <f t="shared" si="98"/>
        <v>2.5556345995378926E-3</v>
      </c>
      <c r="F708" s="125">
        <f t="shared" ref="F708:F750" si="105">D708/D707-1</f>
        <v>2.0938658881861638E-3</v>
      </c>
      <c r="G708" s="127">
        <f t="shared" ref="G708:G750" si="106">G707+(G707*E708)</f>
        <v>66.816892383979052</v>
      </c>
      <c r="H708" s="127">
        <f t="shared" ref="H708:H750" si="107">H707+(H707*F708)</f>
        <v>39.362739549661008</v>
      </c>
      <c r="I708" s="126">
        <f t="shared" si="99"/>
        <v>0.77626599497640569</v>
      </c>
      <c r="J708" s="126">
        <f t="shared" si="103"/>
        <v>0.64906447637132558</v>
      </c>
      <c r="K708" s="126">
        <f t="shared" si="102"/>
        <v>0.68917685331843426</v>
      </c>
      <c r="L708" s="126">
        <f t="shared" si="101"/>
        <v>0.70507960114717183</v>
      </c>
      <c r="M708" s="126">
        <f t="shared" si="100"/>
        <v>0.65997461853320638</v>
      </c>
      <c r="N708" s="126">
        <f t="shared" si="104"/>
        <v>0.48949891374031695</v>
      </c>
    </row>
    <row r="709" spans="2:14" x14ac:dyDescent="0.25">
      <c r="B709" s="12">
        <v>45327</v>
      </c>
      <c r="C709" s="18">
        <v>42658.667969000002</v>
      </c>
      <c r="D709" s="18">
        <v>117.300003</v>
      </c>
      <c r="E709" s="125">
        <f t="shared" si="98"/>
        <v>-1.2207500640943225E-2</v>
      </c>
      <c r="F709" s="125">
        <f t="shared" si="105"/>
        <v>-9.2245766195281131E-2</v>
      </c>
      <c r="G709" s="127">
        <f t="shared" si="106"/>
        <v>66.00122512737579</v>
      </c>
      <c r="H709" s="127">
        <f t="shared" si="107"/>
        <v>35.731693480357229</v>
      </c>
      <c r="I709" s="126">
        <f t="shared" si="99"/>
        <v>0.81130902540306848</v>
      </c>
      <c r="J709" s="126">
        <f t="shared" si="103"/>
        <v>0.67307690585485169</v>
      </c>
      <c r="K709" s="126">
        <f t="shared" si="102"/>
        <v>0.701430472598636</v>
      </c>
      <c r="L709" s="126">
        <f t="shared" si="101"/>
        <v>0.71721952480834938</v>
      </c>
      <c r="M709" s="126">
        <f t="shared" si="100"/>
        <v>0.61092007693669703</v>
      </c>
      <c r="N709" s="126">
        <f t="shared" si="104"/>
        <v>0.4864383367906861</v>
      </c>
    </row>
    <row r="710" spans="2:14" x14ac:dyDescent="0.25">
      <c r="B710" s="12">
        <v>45328</v>
      </c>
      <c r="C710" s="18">
        <v>43084.671875</v>
      </c>
      <c r="D710" s="18">
        <v>119.790001</v>
      </c>
      <c r="E710" s="125">
        <f t="shared" ref="E710:E750" si="108">C710/C709-1</f>
        <v>9.9863386805600918E-3</v>
      </c>
      <c r="F710" s="125">
        <f t="shared" si="105"/>
        <v>2.1227603890172198E-2</v>
      </c>
      <c r="G710" s="127">
        <f t="shared" si="106"/>
        <v>66.660335714829657</v>
      </c>
      <c r="H710" s="127">
        <f t="shared" si="107"/>
        <v>36.490191715883299</v>
      </c>
      <c r="I710" s="126">
        <f t="shared" si="99"/>
        <v>0.82573736500371842</v>
      </c>
      <c r="J710" s="126">
        <f t="shared" si="103"/>
        <v>0.67160460249570419</v>
      </c>
      <c r="K710" s="126">
        <f t="shared" si="102"/>
        <v>0.70212739293881088</v>
      </c>
      <c r="L710" s="126">
        <f t="shared" si="101"/>
        <v>0.71591773188741858</v>
      </c>
      <c r="M710" s="126">
        <f t="shared" si="100"/>
        <v>0.61349732957321312</v>
      </c>
      <c r="N710" s="126">
        <f t="shared" si="104"/>
        <v>0.48614601103486449</v>
      </c>
    </row>
    <row r="711" spans="2:14" x14ac:dyDescent="0.25">
      <c r="B711" s="12">
        <v>45329</v>
      </c>
      <c r="C711" s="18">
        <v>44318.222655999998</v>
      </c>
      <c r="D711" s="18">
        <v>122.07</v>
      </c>
      <c r="E711" s="125">
        <f t="shared" si="108"/>
        <v>2.8630850075378467E-2</v>
      </c>
      <c r="F711" s="125">
        <f t="shared" si="105"/>
        <v>1.9033299782675428E-2</v>
      </c>
      <c r="G711" s="127">
        <f t="shared" si="106"/>
        <v>68.568877792655343</v>
      </c>
      <c r="H711" s="127">
        <f t="shared" si="107"/>
        <v>37.184720473939002</v>
      </c>
      <c r="I711" s="126">
        <f t="shared" si="99"/>
        <v>0.86735099104179014</v>
      </c>
      <c r="J711" s="126">
        <f t="shared" si="103"/>
        <v>0.67067174511057404</v>
      </c>
      <c r="K711" s="126">
        <f t="shared" si="102"/>
        <v>0.69953472748389167</v>
      </c>
      <c r="L711" s="126">
        <f t="shared" si="101"/>
        <v>0.71497141297763434</v>
      </c>
      <c r="M711" s="126">
        <f t="shared" si="100"/>
        <v>0.59427960295852089</v>
      </c>
      <c r="N711" s="126">
        <f t="shared" si="104"/>
        <v>0.48800821758991719</v>
      </c>
    </row>
    <row r="712" spans="2:14" x14ac:dyDescent="0.25">
      <c r="B712" s="12">
        <v>45330</v>
      </c>
      <c r="C712" s="18">
        <v>45301.566405999998</v>
      </c>
      <c r="D712" s="18">
        <v>132.550003</v>
      </c>
      <c r="E712" s="125">
        <f t="shared" si="108"/>
        <v>2.2188248784992037E-2</v>
      </c>
      <c r="F712" s="125">
        <f t="shared" si="105"/>
        <v>8.5852404358155221E-2</v>
      </c>
      <c r="G712" s="127">
        <f t="shared" si="106"/>
        <v>70.090301112026495</v>
      </c>
      <c r="H712" s="127">
        <f t="shared" si="107"/>
        <v>40.377118132012583</v>
      </c>
      <c r="I712" s="126">
        <f t="shared" si="99"/>
        <v>0.95652733171614435</v>
      </c>
      <c r="J712" s="126">
        <f t="shared" si="103"/>
        <v>0.67923007814795522</v>
      </c>
      <c r="K712" s="126">
        <f t="shared" si="102"/>
        <v>0.71347765880568781</v>
      </c>
      <c r="L712" s="126">
        <f t="shared" si="101"/>
        <v>0.72247200823512403</v>
      </c>
      <c r="M712" s="126">
        <f t="shared" si="100"/>
        <v>0.59554334155277211</v>
      </c>
      <c r="N712" s="126">
        <f t="shared" si="104"/>
        <v>0.48406167105507025</v>
      </c>
    </row>
    <row r="713" spans="2:14" x14ac:dyDescent="0.25">
      <c r="B713" s="12">
        <v>45331</v>
      </c>
      <c r="C713" s="18">
        <v>47147.199219000002</v>
      </c>
      <c r="D713" s="18">
        <v>141.990005</v>
      </c>
      <c r="E713" s="125">
        <f t="shared" si="108"/>
        <v>4.0741037439172567E-2</v>
      </c>
      <c r="F713" s="125">
        <f t="shared" si="105"/>
        <v>7.1218421624630102E-2</v>
      </c>
      <c r="G713" s="127">
        <f t="shared" si="106"/>
        <v>72.945852693754446</v>
      </c>
      <c r="H713" s="127">
        <f t="shared" si="107"/>
        <v>43.252712755125749</v>
      </c>
      <c r="I713" s="126">
        <f t="shared" si="99"/>
        <v>1.0503385119895317</v>
      </c>
      <c r="J713" s="126">
        <f t="shared" si="103"/>
        <v>0.70559735979776095</v>
      </c>
      <c r="K713" s="126">
        <f t="shared" si="102"/>
        <v>0.7325026231395193</v>
      </c>
      <c r="L713" s="126">
        <f t="shared" si="101"/>
        <v>0.72253940215568924</v>
      </c>
      <c r="M713" s="126">
        <f t="shared" si="100"/>
        <v>0.64180511120956785</v>
      </c>
      <c r="N713" s="126">
        <f t="shared" si="104"/>
        <v>0.49933945016200537</v>
      </c>
    </row>
    <row r="714" spans="2:14" x14ac:dyDescent="0.25">
      <c r="B714" s="12">
        <v>45334</v>
      </c>
      <c r="C714" s="18">
        <v>49958.222655999998</v>
      </c>
      <c r="D714" s="18">
        <v>147.30999800000001</v>
      </c>
      <c r="E714" s="125">
        <f t="shared" si="108"/>
        <v>5.962227838694556E-2</v>
      </c>
      <c r="F714" s="125">
        <f t="shared" si="105"/>
        <v>3.7467376664998442E-2</v>
      </c>
      <c r="G714" s="127">
        <f t="shared" si="106"/>
        <v>77.295050630234599</v>
      </c>
      <c r="H714" s="127">
        <f t="shared" si="107"/>
        <v>44.873278435705025</v>
      </c>
      <c r="I714" s="126">
        <f t="shared" si="99"/>
        <v>0.96071274760935688</v>
      </c>
      <c r="J714" s="126">
        <f t="shared" si="103"/>
        <v>0.70073444923426498</v>
      </c>
      <c r="K714" s="126">
        <f t="shared" si="102"/>
        <v>0.72275769975627713</v>
      </c>
      <c r="L714" s="126">
        <f t="shared" si="101"/>
        <v>0.7206566820316862</v>
      </c>
      <c r="M714" s="126">
        <f t="shared" si="100"/>
        <v>0.66441546121681849</v>
      </c>
      <c r="N714" s="126">
        <f t="shared" si="104"/>
        <v>0.50347020570230594</v>
      </c>
    </row>
    <row r="715" spans="2:14" x14ac:dyDescent="0.25">
      <c r="B715" s="12">
        <v>45335</v>
      </c>
      <c r="C715" s="18">
        <v>49742.441405999998</v>
      </c>
      <c r="D715" s="18">
        <v>140.38999899999999</v>
      </c>
      <c r="E715" s="125">
        <f t="shared" si="108"/>
        <v>-4.3192339224278342E-3</v>
      </c>
      <c r="F715" s="125">
        <f t="shared" si="105"/>
        <v>-4.6975759242084969E-2</v>
      </c>
      <c r="G715" s="127">
        <f t="shared" si="106"/>
        <v>76.961195225516718</v>
      </c>
      <c r="H715" s="127">
        <f t="shared" si="107"/>
        <v>42.7653221115063</v>
      </c>
      <c r="I715" s="126">
        <f t="shared" si="99"/>
        <v>0.99825020685048393</v>
      </c>
      <c r="J715" s="126">
        <f t="shared" si="103"/>
        <v>0.71283377293821226</v>
      </c>
      <c r="K715" s="126">
        <f t="shared" si="102"/>
        <v>0.72826729852583438</v>
      </c>
      <c r="L715" s="126">
        <f t="shared" si="101"/>
        <v>0.73205507194016017</v>
      </c>
      <c r="M715" s="126">
        <f t="shared" si="100"/>
        <v>0.59078498293821669</v>
      </c>
      <c r="N715" s="126">
        <f t="shared" si="104"/>
        <v>0.50261172319065772</v>
      </c>
    </row>
    <row r="716" spans="2:14" x14ac:dyDescent="0.25">
      <c r="B716" s="12">
        <v>45336</v>
      </c>
      <c r="C716" s="18">
        <v>51826.695312999997</v>
      </c>
      <c r="D716" s="18">
        <v>160.38000500000001</v>
      </c>
      <c r="E716" s="125">
        <f t="shared" si="108"/>
        <v>4.1900916965217361E-2</v>
      </c>
      <c r="F716" s="125">
        <f t="shared" si="105"/>
        <v>0.14238910280211647</v>
      </c>
      <c r="G716" s="127">
        <f t="shared" si="106"/>
        <v>80.185939876204984</v>
      </c>
      <c r="H716" s="127">
        <f t="shared" si="107"/>
        <v>48.854637958007196</v>
      </c>
      <c r="I716" s="126">
        <f t="shared" si="99"/>
        <v>1.2338984991937523</v>
      </c>
      <c r="J716" s="126">
        <f t="shared" si="103"/>
        <v>0.76292985823391479</v>
      </c>
      <c r="K716" s="126">
        <f t="shared" si="102"/>
        <v>0.76794942413814027</v>
      </c>
      <c r="L716" s="126">
        <f t="shared" si="101"/>
        <v>0.75276672167992498</v>
      </c>
      <c r="M716" s="126">
        <f t="shared" si="100"/>
        <v>0.62737071117807741</v>
      </c>
      <c r="N716" s="126">
        <f t="shared" si="104"/>
        <v>0.49984138226029884</v>
      </c>
    </row>
    <row r="717" spans="2:14" x14ac:dyDescent="0.25">
      <c r="B717" s="12">
        <v>45337</v>
      </c>
      <c r="C717" s="18">
        <v>51938.554687999997</v>
      </c>
      <c r="D717" s="18">
        <v>165.66999799999999</v>
      </c>
      <c r="E717" s="125">
        <f t="shared" si="108"/>
        <v>2.1583350882097285E-3</v>
      </c>
      <c r="F717" s="125">
        <f t="shared" si="105"/>
        <v>3.29841179391408E-2</v>
      </c>
      <c r="G717" s="127">
        <f t="shared" si="106"/>
        <v>80.359008003820875</v>
      </c>
      <c r="H717" s="127">
        <f t="shared" si="107"/>
        <v>50.466065098288126</v>
      </c>
      <c r="I717" s="126">
        <f t="shared" si="99"/>
        <v>1.2346759115698849</v>
      </c>
      <c r="J717" s="126">
        <f t="shared" si="103"/>
        <v>0.77651595125901129</v>
      </c>
      <c r="K717" s="126">
        <f t="shared" si="102"/>
        <v>0.76452196450849563</v>
      </c>
      <c r="L717" s="126">
        <f t="shared" si="101"/>
        <v>0.75196983145964646</v>
      </c>
      <c r="M717" s="126">
        <f t="shared" si="100"/>
        <v>0.6190896538565851</v>
      </c>
      <c r="N717" s="126">
        <f t="shared" si="104"/>
        <v>0.49739844874917649</v>
      </c>
    </row>
    <row r="718" spans="2:14" x14ac:dyDescent="0.25">
      <c r="B718" s="12">
        <v>45338</v>
      </c>
      <c r="C718" s="18">
        <v>52160.203125</v>
      </c>
      <c r="D718" s="18">
        <v>180.30999800000001</v>
      </c>
      <c r="E718" s="125">
        <f t="shared" si="108"/>
        <v>4.267512608532753E-3</v>
      </c>
      <c r="F718" s="125">
        <f t="shared" si="105"/>
        <v>8.8368444357680431E-2</v>
      </c>
      <c r="G718" s="127">
        <f t="shared" si="106"/>
        <v>80.701941083686364</v>
      </c>
      <c r="H718" s="127">
        <f t="shared" si="107"/>
        <v>54.92567276387728</v>
      </c>
      <c r="I718" s="126">
        <f t="shared" si="99"/>
        <v>1.0805005287087481</v>
      </c>
      <c r="J718" s="126">
        <f t="shared" si="103"/>
        <v>0.77293781089986247</v>
      </c>
      <c r="K718" s="126">
        <f t="shared" si="102"/>
        <v>0.75500093238906485</v>
      </c>
      <c r="L718" s="126">
        <f t="shared" si="101"/>
        <v>0.76295700154906465</v>
      </c>
      <c r="M718" s="126">
        <f t="shared" si="100"/>
        <v>0.51207340215724229</v>
      </c>
      <c r="N718" s="126">
        <f t="shared" si="104"/>
        <v>0.48489850461296996</v>
      </c>
    </row>
    <row r="719" spans="2:14" x14ac:dyDescent="0.25">
      <c r="B719" s="12">
        <v>45342</v>
      </c>
      <c r="C719" s="18">
        <v>52284.875</v>
      </c>
      <c r="D719" s="18">
        <v>173.300003</v>
      </c>
      <c r="E719" s="125">
        <f t="shared" si="108"/>
        <v>2.3901723446364542E-3</v>
      </c>
      <c r="F719" s="125">
        <f t="shared" si="105"/>
        <v>-3.8877461470550267E-2</v>
      </c>
      <c r="G719" s="127">
        <f t="shared" si="106"/>
        <v>80.894832631423071</v>
      </c>
      <c r="H719" s="127">
        <f t="shared" si="107"/>
        <v>52.790302037255586</v>
      </c>
      <c r="I719" s="126">
        <f t="shared" si="99"/>
        <v>1.112211217531192</v>
      </c>
      <c r="J719" s="126">
        <f t="shared" si="103"/>
        <v>0.7612430839238995</v>
      </c>
      <c r="K719" s="126">
        <f t="shared" si="102"/>
        <v>0.75755336261412398</v>
      </c>
      <c r="L719" s="126">
        <f t="shared" si="101"/>
        <v>0.7631284532910253</v>
      </c>
      <c r="M719" s="126">
        <f t="shared" si="100"/>
        <v>0.51461688071208767</v>
      </c>
      <c r="N719" s="126">
        <f t="shared" si="104"/>
        <v>0.47843869356403035</v>
      </c>
    </row>
    <row r="720" spans="2:14" x14ac:dyDescent="0.25">
      <c r="B720" s="12">
        <v>45343</v>
      </c>
      <c r="C720" s="18">
        <v>51839.179687999997</v>
      </c>
      <c r="D720" s="18">
        <v>162.41000399999999</v>
      </c>
      <c r="E720" s="125">
        <f t="shared" si="108"/>
        <v>-8.5243641110359647E-3</v>
      </c>
      <c r="F720" s="125">
        <f t="shared" si="105"/>
        <v>-6.2839000643294951E-2</v>
      </c>
      <c r="G720" s="127">
        <f t="shared" si="106"/>
        <v>80.205255623371514</v>
      </c>
      <c r="H720" s="127">
        <f t="shared" si="107"/>
        <v>49.473012213576745</v>
      </c>
      <c r="I720" s="126">
        <f t="shared" si="99"/>
        <v>1.8305577287558417</v>
      </c>
      <c r="J720" s="126">
        <f t="shared" si="103"/>
        <v>0.79937100957909279</v>
      </c>
      <c r="K720" s="126">
        <f t="shared" si="102"/>
        <v>0.76596574665102724</v>
      </c>
      <c r="L720" s="126">
        <f t="shared" si="101"/>
        <v>0.76593412663749183</v>
      </c>
      <c r="M720" s="126">
        <f t="shared" si="100"/>
        <v>0.6819708151878352</v>
      </c>
      <c r="N720" s="126">
        <f t="shared" si="104"/>
        <v>0.48396744313117895</v>
      </c>
    </row>
    <row r="721" spans="2:14" x14ac:dyDescent="0.25">
      <c r="B721" s="12">
        <v>45344</v>
      </c>
      <c r="C721" s="18">
        <v>51304.972655999998</v>
      </c>
      <c r="D721" s="18">
        <v>170.91000399999999</v>
      </c>
      <c r="E721" s="125">
        <f t="shared" si="108"/>
        <v>-1.0305082665566512E-2</v>
      </c>
      <c r="F721" s="125">
        <f t="shared" si="105"/>
        <v>5.2336677486936045E-2</v>
      </c>
      <c r="G721" s="127">
        <f t="shared" si="106"/>
        <v>79.378733833959771</v>
      </c>
      <c r="H721" s="127">
        <f t="shared" si="107"/>
        <v>52.062265298105956</v>
      </c>
      <c r="I721" s="126">
        <f t="shared" si="99"/>
        <v>1.6162321190906057</v>
      </c>
      <c r="J721" s="126">
        <f t="shared" si="103"/>
        <v>0.78504071609282378</v>
      </c>
      <c r="K721" s="126">
        <f t="shared" si="102"/>
        <v>0.69766163018843563</v>
      </c>
      <c r="L721" s="126">
        <f t="shared" si="101"/>
        <v>0.76617203654664601</v>
      </c>
      <c r="M721" s="126">
        <f t="shared" si="100"/>
        <v>0.62296456015973534</v>
      </c>
      <c r="N721" s="126">
        <f t="shared" si="104"/>
        <v>0.4679923635786315</v>
      </c>
    </row>
    <row r="722" spans="2:14" x14ac:dyDescent="0.25">
      <c r="B722" s="12">
        <v>45345</v>
      </c>
      <c r="C722" s="18">
        <v>50731.949219000002</v>
      </c>
      <c r="D722" s="18">
        <v>165.979996</v>
      </c>
      <c r="E722" s="125">
        <f t="shared" si="108"/>
        <v>-1.1168964865104214E-2</v>
      </c>
      <c r="F722" s="125">
        <f t="shared" si="105"/>
        <v>-2.8845637380009559E-2</v>
      </c>
      <c r="G722" s="127">
        <f t="shared" si="106"/>
        <v>78.492155544731816</v>
      </c>
      <c r="H722" s="127">
        <f t="shared" si="107"/>
        <v>50.560496072134939</v>
      </c>
      <c r="I722" s="126">
        <f t="shared" si="99"/>
        <v>1.6169527978788767</v>
      </c>
      <c r="J722" s="126">
        <f t="shared" si="103"/>
        <v>0.7903367757692461</v>
      </c>
      <c r="K722" s="126">
        <f t="shared" si="102"/>
        <v>0.70135496204182324</v>
      </c>
      <c r="L722" s="126">
        <f t="shared" si="101"/>
        <v>0.75759509750660292</v>
      </c>
      <c r="M722" s="126">
        <f t="shared" si="100"/>
        <v>0.63702250981136355</v>
      </c>
      <c r="N722" s="126">
        <f t="shared" si="104"/>
        <v>0.47408417676315062</v>
      </c>
    </row>
    <row r="723" spans="2:14" x14ac:dyDescent="0.25">
      <c r="B723" s="12">
        <v>45348</v>
      </c>
      <c r="C723" s="18">
        <v>54522.402344000002</v>
      </c>
      <c r="D723" s="18">
        <v>193.94000199999999</v>
      </c>
      <c r="E723" s="125">
        <f t="shared" si="108"/>
        <v>7.4715306298154482E-2</v>
      </c>
      <c r="F723" s="125">
        <f t="shared" si="105"/>
        <v>0.16845407081465402</v>
      </c>
      <c r="G723" s="127">
        <f t="shared" si="106"/>
        <v>84.356720988258843</v>
      </c>
      <c r="H723" s="127">
        <f t="shared" si="107"/>
        <v>59.077617457894391</v>
      </c>
      <c r="I723" s="126">
        <f t="shared" si="99"/>
        <v>1.8464302132363533</v>
      </c>
      <c r="J723" s="126">
        <f t="shared" si="103"/>
        <v>0.92788152628325338</v>
      </c>
      <c r="K723" s="126">
        <f t="shared" si="102"/>
        <v>0.77086856494768419</v>
      </c>
      <c r="L723" s="126">
        <f t="shared" si="101"/>
        <v>0.78830583858170844</v>
      </c>
      <c r="M723" s="126">
        <f t="shared" si="100"/>
        <v>0.73197059459644231</v>
      </c>
      <c r="N723" s="126">
        <f t="shared" si="104"/>
        <v>0.53611081803998395</v>
      </c>
    </row>
    <row r="724" spans="2:14" x14ac:dyDescent="0.25">
      <c r="B724" s="12">
        <v>45349</v>
      </c>
      <c r="C724" s="18">
        <v>57085.371094000002</v>
      </c>
      <c r="D724" s="18">
        <v>199.220001</v>
      </c>
      <c r="E724" s="125">
        <f t="shared" si="108"/>
        <v>4.7007626953584625E-2</v>
      </c>
      <c r="F724" s="125">
        <f t="shared" si="105"/>
        <v>2.7224909485151105E-2</v>
      </c>
      <c r="G724" s="127">
        <f t="shared" si="106"/>
        <v>88.322130259502543</v>
      </c>
      <c r="H724" s="127">
        <f t="shared" si="107"/>
        <v>60.686000245783951</v>
      </c>
      <c r="I724" s="126">
        <f t="shared" si="99"/>
        <v>1.829955427923559</v>
      </c>
      <c r="J724" s="126">
        <f t="shared" si="103"/>
        <v>0.90768397921704536</v>
      </c>
      <c r="K724" s="126">
        <f t="shared" si="102"/>
        <v>0.76341834638358541</v>
      </c>
      <c r="L724" s="126">
        <f t="shared" si="101"/>
        <v>0.8414968688087916</v>
      </c>
      <c r="M724" s="126">
        <f t="shared" si="100"/>
        <v>0.72559279058424586</v>
      </c>
      <c r="N724" s="126">
        <f t="shared" si="104"/>
        <v>0.53662493196837291</v>
      </c>
    </row>
    <row r="725" spans="2:14" x14ac:dyDescent="0.25">
      <c r="B725" s="12">
        <v>45350</v>
      </c>
      <c r="C725" s="18">
        <v>62504.789062999997</v>
      </c>
      <c r="D725" s="18">
        <v>200.800003</v>
      </c>
      <c r="E725" s="125">
        <f t="shared" si="108"/>
        <v>9.4935319945210983E-2</v>
      </c>
      <c r="F725" s="125">
        <f t="shared" si="105"/>
        <v>7.9309406287977335E-3</v>
      </c>
      <c r="G725" s="127">
        <f t="shared" si="106"/>
        <v>96.707019953931024</v>
      </c>
      <c r="H725" s="127">
        <f t="shared" si="107"/>
        <v>61.167297310732465</v>
      </c>
      <c r="I725" s="126">
        <f t="shared" ref="I725:I749" si="109">SLOPE($F705:$F725,$E705:$E725)</f>
        <v>1.1769846709948584</v>
      </c>
      <c r="J725" s="126">
        <f t="shared" si="103"/>
        <v>0.80472028928708916</v>
      </c>
      <c r="K725" s="126">
        <f t="shared" si="102"/>
        <v>0.70654748178255966</v>
      </c>
      <c r="L725" s="126">
        <f t="shared" si="101"/>
        <v>0.80202068517627356</v>
      </c>
      <c r="M725" s="126">
        <f t="shared" ref="M725:M749" si="110">CORREL(E705:E725,F705:F725)</f>
        <v>0.56296553290682672</v>
      </c>
      <c r="N725" s="126">
        <f t="shared" si="104"/>
        <v>0.50475955909855053</v>
      </c>
    </row>
    <row r="726" spans="2:14" x14ac:dyDescent="0.25">
      <c r="B726" s="12">
        <v>45351</v>
      </c>
      <c r="C726" s="18">
        <v>61198.382812999997</v>
      </c>
      <c r="D726" s="18">
        <v>203.55999800000001</v>
      </c>
      <c r="E726" s="125">
        <f t="shared" si="108"/>
        <v>-2.0900898468487639E-2</v>
      </c>
      <c r="F726" s="125">
        <f t="shared" si="105"/>
        <v>1.3744994814566924E-2</v>
      </c>
      <c r="G726" s="127">
        <f t="shared" si="106"/>
        <v>94.68575634868391</v>
      </c>
      <c r="H726" s="127">
        <f t="shared" si="107"/>
        <v>62.008041495089557</v>
      </c>
      <c r="I726" s="126">
        <f t="shared" si="109"/>
        <v>1.0960372918721701</v>
      </c>
      <c r="J726" s="126">
        <f t="shared" si="103"/>
        <v>0.78816945638789071</v>
      </c>
      <c r="K726" s="126">
        <f t="shared" si="102"/>
        <v>0.70015791857133658</v>
      </c>
      <c r="L726" s="126">
        <f t="shared" ref="L726:L749" si="111">SLOPE($F486:$F726,$E486:$E726)</f>
        <v>0.80221381074540898</v>
      </c>
      <c r="M726" s="126">
        <f t="shared" si="110"/>
        <v>0.54003823607814305</v>
      </c>
      <c r="N726" s="126">
        <f t="shared" si="104"/>
        <v>0.49857977133793163</v>
      </c>
    </row>
    <row r="727" spans="2:14" x14ac:dyDescent="0.25">
      <c r="B727" s="12">
        <v>45352</v>
      </c>
      <c r="C727" s="18">
        <v>62440.632812999997</v>
      </c>
      <c r="D727" s="18">
        <v>205.770004</v>
      </c>
      <c r="E727" s="125">
        <f t="shared" si="108"/>
        <v>2.0298739000928601E-2</v>
      </c>
      <c r="F727" s="125">
        <f t="shared" si="105"/>
        <v>1.0856779434631258E-2</v>
      </c>
      <c r="G727" s="127">
        <f t="shared" si="106"/>
        <v>96.607757803911369</v>
      </c>
      <c r="H727" s="127">
        <f t="shared" si="107"/>
        <v>62.681249124775206</v>
      </c>
      <c r="I727" s="126">
        <f t="shared" si="109"/>
        <v>1.0740037118858194</v>
      </c>
      <c r="J727" s="126">
        <f t="shared" si="103"/>
        <v>0.77417098651280036</v>
      </c>
      <c r="K727" s="126">
        <f t="shared" si="102"/>
        <v>0.69601512303198143</v>
      </c>
      <c r="L727" s="126">
        <f t="shared" si="111"/>
        <v>0.79823457622173977</v>
      </c>
      <c r="M727" s="126">
        <f t="shared" si="110"/>
        <v>0.52530983293055034</v>
      </c>
      <c r="N727" s="126">
        <f t="shared" si="104"/>
        <v>0.49502051402718056</v>
      </c>
    </row>
    <row r="728" spans="2:14" x14ac:dyDescent="0.25">
      <c r="B728" s="12">
        <v>45355</v>
      </c>
      <c r="C728" s="18">
        <v>68330.414063000004</v>
      </c>
      <c r="D728" s="18">
        <v>229.14999399999999</v>
      </c>
      <c r="E728" s="125">
        <f t="shared" si="108"/>
        <v>9.4326098001584757E-2</v>
      </c>
      <c r="F728" s="125">
        <f t="shared" si="105"/>
        <v>0.11362195434471589</v>
      </c>
      <c r="G728" s="127">
        <f t="shared" si="106"/>
        <v>105.72039063423648</v>
      </c>
      <c r="H728" s="127">
        <f t="shared" si="107"/>
        <v>69.803215151100176</v>
      </c>
      <c r="I728" s="126">
        <f t="shared" si="109"/>
        <v>1.0920614544568459</v>
      </c>
      <c r="J728" s="126">
        <f t="shared" si="103"/>
        <v>0.83599731463168003</v>
      </c>
      <c r="K728" s="126">
        <f t="shared" si="102"/>
        <v>0.73155579949169536</v>
      </c>
      <c r="L728" s="126">
        <f t="shared" si="111"/>
        <v>0.80183168029920793</v>
      </c>
      <c r="M728" s="126">
        <f t="shared" si="110"/>
        <v>0.57880885170041407</v>
      </c>
      <c r="N728" s="126">
        <f t="shared" si="104"/>
        <v>0.5266077047348231</v>
      </c>
    </row>
    <row r="729" spans="2:14" x14ac:dyDescent="0.25">
      <c r="B729" s="12">
        <v>45356</v>
      </c>
      <c r="C729" s="18">
        <v>63801.199219000002</v>
      </c>
      <c r="D729" s="18">
        <v>216.770004</v>
      </c>
      <c r="E729" s="125">
        <f t="shared" si="108"/>
        <v>-6.6284024560777643E-2</v>
      </c>
      <c r="F729" s="125">
        <f t="shared" si="105"/>
        <v>-5.4025705102135002E-2</v>
      </c>
      <c r="G729" s="127">
        <f t="shared" si="106"/>
        <v>98.712817664861745</v>
      </c>
      <c r="H729" s="127">
        <f t="shared" si="107"/>
        <v>66.032047234165958</v>
      </c>
      <c r="I729" s="126">
        <f t="shared" si="109"/>
        <v>1.0528005115209909</v>
      </c>
      <c r="J729" s="126">
        <f t="shared" si="103"/>
        <v>0.86658433268102819</v>
      </c>
      <c r="K729" s="126">
        <f t="shared" si="102"/>
        <v>0.7370875447845332</v>
      </c>
      <c r="L729" s="126">
        <f t="shared" si="111"/>
        <v>0.80352757136394271</v>
      </c>
      <c r="M729" s="126">
        <f t="shared" si="110"/>
        <v>0.6144507752198487</v>
      </c>
      <c r="N729" s="126">
        <f t="shared" si="104"/>
        <v>0.55417566472963264</v>
      </c>
    </row>
    <row r="730" spans="2:14" x14ac:dyDescent="0.25">
      <c r="B730" s="12">
        <v>45357</v>
      </c>
      <c r="C730" s="18">
        <v>66106.804688000004</v>
      </c>
      <c r="D730" s="18">
        <v>238.550003</v>
      </c>
      <c r="E730" s="125">
        <f t="shared" si="108"/>
        <v>3.6137337498718836E-2</v>
      </c>
      <c r="F730" s="125">
        <f t="shared" si="105"/>
        <v>0.10047515153434228</v>
      </c>
      <c r="G730" s="127">
        <f t="shared" si="106"/>
        <v>102.28003607226636</v>
      </c>
      <c r="H730" s="127">
        <f t="shared" si="107"/>
        <v>72.666627186141625</v>
      </c>
      <c r="I730" s="126">
        <f t="shared" si="109"/>
        <v>0.98434927159735663</v>
      </c>
      <c r="J730" s="126">
        <f t="shared" si="103"/>
        <v>0.88507057913483289</v>
      </c>
      <c r="K730" s="126">
        <f t="shared" si="102"/>
        <v>0.75597891407072704</v>
      </c>
      <c r="L730" s="126">
        <f t="shared" si="111"/>
        <v>0.80918843870622981</v>
      </c>
      <c r="M730" s="126">
        <f t="shared" si="110"/>
        <v>0.60212300855676937</v>
      </c>
      <c r="N730" s="126">
        <f t="shared" si="104"/>
        <v>0.55949360311652963</v>
      </c>
    </row>
    <row r="731" spans="2:14" x14ac:dyDescent="0.25">
      <c r="B731" s="12">
        <v>45358</v>
      </c>
      <c r="C731" s="18">
        <v>66925.484375</v>
      </c>
      <c r="D731" s="18">
        <v>242.61999499999999</v>
      </c>
      <c r="E731" s="125">
        <f t="shared" si="108"/>
        <v>1.2384196919876356E-2</v>
      </c>
      <c r="F731" s="125">
        <f t="shared" si="105"/>
        <v>1.7061378951229722E-2</v>
      </c>
      <c r="G731" s="127">
        <f t="shared" si="106"/>
        <v>103.54669217995736</v>
      </c>
      <c r="H731" s="127">
        <f t="shared" si="107"/>
        <v>73.906420049672121</v>
      </c>
      <c r="I731" s="126">
        <f t="shared" si="109"/>
        <v>0.98609452906904305</v>
      </c>
      <c r="J731" s="126">
        <f t="shared" si="103"/>
        <v>0.88921585368623823</v>
      </c>
      <c r="K731" s="126">
        <f t="shared" si="102"/>
        <v>0.75810230241337728</v>
      </c>
      <c r="L731" s="126">
        <f t="shared" si="111"/>
        <v>0.79875236140214101</v>
      </c>
      <c r="M731" s="126">
        <f t="shared" si="110"/>
        <v>0.60217726378413861</v>
      </c>
      <c r="N731" s="126">
        <f t="shared" si="104"/>
        <v>0.56092077298291443</v>
      </c>
    </row>
    <row r="732" spans="2:14" x14ac:dyDescent="0.25">
      <c r="B732" s="12">
        <v>45359</v>
      </c>
      <c r="C732" s="18">
        <v>68300.09375</v>
      </c>
      <c r="D732" s="18">
        <v>256.61999500000002</v>
      </c>
      <c r="E732" s="125">
        <f t="shared" si="108"/>
        <v>2.0539401213709896E-2</v>
      </c>
      <c r="F732" s="125">
        <f t="shared" si="105"/>
        <v>5.7703405690038068E-2</v>
      </c>
      <c r="G732" s="127">
        <f t="shared" si="106"/>
        <v>105.67347923499402</v>
      </c>
      <c r="H732" s="127">
        <f t="shared" si="107"/>
        <v>78.171072188896716</v>
      </c>
      <c r="I732" s="126">
        <f t="shared" si="109"/>
        <v>0.99079496657312105</v>
      </c>
      <c r="J732" s="126">
        <f t="shared" si="103"/>
        <v>0.88615180330554677</v>
      </c>
      <c r="K732" s="126">
        <f t="shared" si="102"/>
        <v>0.76108549426439409</v>
      </c>
      <c r="L732" s="126">
        <f t="shared" si="111"/>
        <v>0.83215045935702092</v>
      </c>
      <c r="M732" s="126">
        <f t="shared" si="110"/>
        <v>0.60420673188035079</v>
      </c>
      <c r="N732" s="126">
        <f t="shared" si="104"/>
        <v>0.56225781327177504</v>
      </c>
    </row>
    <row r="733" spans="2:14" x14ac:dyDescent="0.25">
      <c r="B733" s="12">
        <v>45362</v>
      </c>
      <c r="C733" s="18">
        <v>72123.90625</v>
      </c>
      <c r="D733" s="18">
        <v>254.16999799999999</v>
      </c>
      <c r="E733" s="125">
        <f t="shared" si="108"/>
        <v>5.5985464880858871E-2</v>
      </c>
      <c r="F733" s="125">
        <f t="shared" si="105"/>
        <v>-9.54717889383494E-3</v>
      </c>
      <c r="G733" s="127">
        <f t="shared" si="106"/>
        <v>111.58965809554294</v>
      </c>
      <c r="H733" s="127">
        <f t="shared" si="107"/>
        <v>77.424758978386436</v>
      </c>
      <c r="I733" s="126">
        <f t="shared" si="109"/>
        <v>0.90854035700233182</v>
      </c>
      <c r="J733" s="126">
        <f t="shared" si="103"/>
        <v>0.84065619334134944</v>
      </c>
      <c r="K733" s="126">
        <f t="shared" si="102"/>
        <v>0.73791091550634424</v>
      </c>
      <c r="L733" s="126">
        <f t="shared" si="111"/>
        <v>0.82412351953498741</v>
      </c>
      <c r="M733" s="126">
        <f t="shared" si="110"/>
        <v>0.56573979046481659</v>
      </c>
      <c r="N733" s="126">
        <f t="shared" si="104"/>
        <v>0.52742036328287201</v>
      </c>
    </row>
    <row r="734" spans="2:14" x14ac:dyDescent="0.25">
      <c r="B734" s="12">
        <v>45363</v>
      </c>
      <c r="C734" s="18">
        <v>71481.289063000004</v>
      </c>
      <c r="D734" s="18">
        <v>256.14001500000001</v>
      </c>
      <c r="E734" s="125">
        <f t="shared" si="108"/>
        <v>-8.9099054725699789E-3</v>
      </c>
      <c r="F734" s="125">
        <f t="shared" si="105"/>
        <v>7.7507849687279418E-3</v>
      </c>
      <c r="G734" s="127">
        <f t="shared" si="106"/>
        <v>110.59540479019525</v>
      </c>
      <c r="H734" s="127">
        <f t="shared" si="107"/>
        <v>78.024861636483493</v>
      </c>
      <c r="I734" s="126">
        <f t="shared" si="109"/>
        <v>0.89198520783669621</v>
      </c>
      <c r="J734" s="126">
        <f t="shared" si="103"/>
        <v>0.83779498075559244</v>
      </c>
      <c r="K734" s="126">
        <f t="shared" si="102"/>
        <v>0.73601995920430541</v>
      </c>
      <c r="L734" s="126">
        <f t="shared" si="111"/>
        <v>0.81703744057638084</v>
      </c>
      <c r="M734" s="126">
        <f t="shared" si="110"/>
        <v>0.56392039115047055</v>
      </c>
      <c r="N734" s="126">
        <f t="shared" si="104"/>
        <v>0.52681127290743002</v>
      </c>
    </row>
    <row r="735" spans="2:14" x14ac:dyDescent="0.25">
      <c r="B735" s="12">
        <v>45364</v>
      </c>
      <c r="C735">
        <v>73083.5</v>
      </c>
      <c r="D735" s="18">
        <v>251.729996</v>
      </c>
      <c r="E735" s="125">
        <f t="shared" si="108"/>
        <v>2.2414410232415971E-2</v>
      </c>
      <c r="F735" s="125">
        <f t="shared" si="105"/>
        <v>-1.721722004271764E-2</v>
      </c>
      <c r="G735" s="127">
        <f t="shared" si="106"/>
        <v>113.07433556298278</v>
      </c>
      <c r="H735" s="127">
        <f t="shared" si="107"/>
        <v>76.681490424885553</v>
      </c>
      <c r="I735" s="126">
        <f t="shared" si="109"/>
        <v>0.92259770677046993</v>
      </c>
      <c r="J735" s="126">
        <f t="shared" si="103"/>
        <v>0.81412298666552474</v>
      </c>
      <c r="K735" s="126">
        <f t="shared" si="102"/>
        <v>0.73583657783157974</v>
      </c>
      <c r="L735" s="126">
        <f t="shared" si="111"/>
        <v>0.8134540905673826</v>
      </c>
      <c r="M735" s="126">
        <f t="shared" si="110"/>
        <v>0.56197492309813502</v>
      </c>
      <c r="N735" s="126">
        <f t="shared" si="104"/>
        <v>0.51559376621511699</v>
      </c>
    </row>
    <row r="736" spans="2:14" x14ac:dyDescent="0.25">
      <c r="B736" s="12">
        <v>45365</v>
      </c>
      <c r="C736">
        <v>71396.59</v>
      </c>
      <c r="D736" s="18">
        <v>233.66999799999999</v>
      </c>
      <c r="E736" s="125">
        <f t="shared" si="108"/>
        <v>-2.3081954203069133E-2</v>
      </c>
      <c r="F736" s="125">
        <f t="shared" si="105"/>
        <v>-7.1743527934589157E-2</v>
      </c>
      <c r="G736" s="127">
        <f t="shared" si="106"/>
        <v>110.46435892797554</v>
      </c>
      <c r="H736" s="127">
        <f t="shared" si="107"/>
        <v>71.180089774521846</v>
      </c>
      <c r="I736" s="126">
        <f t="shared" si="109"/>
        <v>0.96304152487478822</v>
      </c>
      <c r="J736" s="126">
        <f t="shared" si="103"/>
        <v>0.84027460312746494</v>
      </c>
      <c r="K736" s="126">
        <f t="shared" si="102"/>
        <v>0.74924128737525453</v>
      </c>
      <c r="L736" s="126">
        <f t="shared" si="111"/>
        <v>0.82129692996572146</v>
      </c>
      <c r="M736" s="126">
        <f t="shared" si="110"/>
        <v>0.58319085920653047</v>
      </c>
      <c r="N736" s="126">
        <f t="shared" si="104"/>
        <v>0.5264045318259013</v>
      </c>
    </row>
    <row r="737" spans="2:14" x14ac:dyDescent="0.25">
      <c r="B737" s="12">
        <v>45366</v>
      </c>
      <c r="C737">
        <v>69403.77</v>
      </c>
      <c r="D737" s="18">
        <v>242.36000100000001</v>
      </c>
      <c r="E737" s="125">
        <f t="shared" si="108"/>
        <v>-2.7911977308720082E-2</v>
      </c>
      <c r="F737" s="125">
        <f t="shared" si="105"/>
        <v>3.7189211599171657E-2</v>
      </c>
      <c r="G737" s="127">
        <f t="shared" si="106"/>
        <v>107.38108024815557</v>
      </c>
      <c r="H737" s="127">
        <f t="shared" si="107"/>
        <v>73.827221194794575</v>
      </c>
      <c r="I737" s="126">
        <f t="shared" si="109"/>
        <v>0.81821595431213301</v>
      </c>
      <c r="J737" s="126">
        <f t="shared" si="103"/>
        <v>0.80138227303806475</v>
      </c>
      <c r="K737" s="126">
        <f t="shared" si="102"/>
        <v>0.72885404841444834</v>
      </c>
      <c r="L737" s="126">
        <f t="shared" si="111"/>
        <v>0.81101617160340889</v>
      </c>
      <c r="M737" s="126">
        <f t="shared" si="110"/>
        <v>0.55062606483613141</v>
      </c>
      <c r="N737" s="126">
        <f t="shared" si="104"/>
        <v>0.50453372197600854</v>
      </c>
    </row>
    <row r="738" spans="2:14" x14ac:dyDescent="0.25">
      <c r="B738" s="12">
        <v>45369</v>
      </c>
      <c r="C738">
        <v>67548.59</v>
      </c>
      <c r="D738" s="18">
        <v>239.61999499999999</v>
      </c>
      <c r="E738" s="125">
        <f t="shared" si="108"/>
        <v>-2.6730248227149755E-2</v>
      </c>
      <c r="F738" s="125">
        <f t="shared" si="105"/>
        <v>-1.1305520666341384E-2</v>
      </c>
      <c r="G738" s="127">
        <f t="shared" si="106"/>
        <v>104.51075731822289</v>
      </c>
      <c r="H738" s="127">
        <f t="shared" si="107"/>
        <v>72.992566019838264</v>
      </c>
      <c r="I738" s="126">
        <f t="shared" si="109"/>
        <v>0.82391899292878812</v>
      </c>
      <c r="J738" s="126">
        <f t="shared" si="103"/>
        <v>0.79519716413913966</v>
      </c>
      <c r="K738" s="126">
        <f t="shared" si="102"/>
        <v>0.72461242151175298</v>
      </c>
      <c r="L738" s="126">
        <f t="shared" si="111"/>
        <v>0.80766946117442329</v>
      </c>
      <c r="M738" s="126">
        <f t="shared" si="110"/>
        <v>0.56366188459036171</v>
      </c>
      <c r="N738" s="126">
        <f t="shared" si="104"/>
        <v>0.50528435983622932</v>
      </c>
    </row>
    <row r="739" spans="2:14" x14ac:dyDescent="0.25">
      <c r="B739" s="12">
        <v>45370</v>
      </c>
      <c r="C739">
        <v>61912.77</v>
      </c>
      <c r="D739" s="18">
        <v>230.11999499999999</v>
      </c>
      <c r="E739" s="125">
        <f t="shared" si="108"/>
        <v>-8.3433569819888143E-2</v>
      </c>
      <c r="F739" s="125">
        <f t="shared" si="105"/>
        <v>-3.9646107162300881E-2</v>
      </c>
      <c r="G739" s="127">
        <f t="shared" si="106"/>
        <v>95.791051750583549</v>
      </c>
      <c r="H739" s="127">
        <f t="shared" si="107"/>
        <v>70.098694925364441</v>
      </c>
      <c r="I739" s="126">
        <f t="shared" si="109"/>
        <v>0.78898903819200372</v>
      </c>
      <c r="J739" s="126">
        <f t="shared" si="103"/>
        <v>0.77813643890001838</v>
      </c>
      <c r="K739" s="126">
        <f t="shared" si="102"/>
        <v>0.71566466431481601</v>
      </c>
      <c r="L739" s="126">
        <f t="shared" si="111"/>
        <v>0.79129637365376049</v>
      </c>
      <c r="M739" s="126">
        <f t="shared" si="110"/>
        <v>0.61288217495689434</v>
      </c>
      <c r="N739" s="126">
        <f t="shared" si="104"/>
        <v>0.52039043531575613</v>
      </c>
    </row>
    <row r="740" spans="2:14" x14ac:dyDescent="0.25">
      <c r="B740" s="12">
        <v>45371</v>
      </c>
      <c r="C740">
        <v>67913.67</v>
      </c>
      <c r="D740" s="18">
        <v>256.88000499999998</v>
      </c>
      <c r="E740" s="125">
        <f t="shared" si="108"/>
        <v>9.6925077007538274E-2</v>
      </c>
      <c r="F740" s="125">
        <f t="shared" si="105"/>
        <v>0.11628720051032504</v>
      </c>
      <c r="G740" s="127">
        <f t="shared" si="106"/>
        <v>105.07560681814195</v>
      </c>
      <c r="H740" s="127">
        <f t="shared" si="107"/>
        <v>78.250275917662407</v>
      </c>
      <c r="I740" s="126">
        <f t="shared" si="109"/>
        <v>0.83339573998123428</v>
      </c>
      <c r="J740" s="126">
        <f t="shared" si="103"/>
        <v>0.82400791813577023</v>
      </c>
      <c r="K740" s="126">
        <f t="shared" si="102"/>
        <v>0.74048410126168873</v>
      </c>
      <c r="L740" s="126">
        <f t="shared" si="111"/>
        <v>0.80853299900584918</v>
      </c>
      <c r="M740" s="126">
        <f t="shared" si="110"/>
        <v>0.66830915044832284</v>
      </c>
      <c r="N740" s="126">
        <f t="shared" si="104"/>
        <v>0.55793538705965395</v>
      </c>
    </row>
    <row r="741" spans="2:14" x14ac:dyDescent="0.25">
      <c r="B741" s="12">
        <v>45372</v>
      </c>
      <c r="C741">
        <v>65491.39</v>
      </c>
      <c r="D741" s="18">
        <v>262</v>
      </c>
      <c r="E741" s="125">
        <f t="shared" si="108"/>
        <v>-3.5667046118991963E-2</v>
      </c>
      <c r="F741" s="125">
        <f t="shared" si="105"/>
        <v>1.9931465666235937E-2</v>
      </c>
      <c r="G741" s="127">
        <f t="shared" si="106"/>
        <v>101.32787030377821</v>
      </c>
      <c r="H741" s="127">
        <f t="shared" si="107"/>
        <v>79.809918605488789</v>
      </c>
      <c r="I741" s="126">
        <f t="shared" si="109"/>
        <v>0.77123903397146065</v>
      </c>
      <c r="J741" s="126">
        <f t="shared" si="103"/>
        <v>0.80244419467929107</v>
      </c>
      <c r="K741" s="126">
        <f t="shared" si="102"/>
        <v>0.72791823323136673</v>
      </c>
      <c r="L741" s="126">
        <f t="shared" si="111"/>
        <v>0.79961337395941912</v>
      </c>
      <c r="M741" s="126">
        <f t="shared" si="110"/>
        <v>0.66091117564490498</v>
      </c>
      <c r="N741" s="126">
        <f t="shared" si="104"/>
        <v>0.55012648131365105</v>
      </c>
    </row>
    <row r="742" spans="2:14" x14ac:dyDescent="0.25">
      <c r="B742" s="12">
        <v>45373</v>
      </c>
      <c r="C742">
        <v>63778.76</v>
      </c>
      <c r="D742" s="18">
        <v>255.509995</v>
      </c>
      <c r="E742" s="125">
        <f t="shared" si="108"/>
        <v>-2.6150460388762564E-2</v>
      </c>
      <c r="F742" s="125">
        <f t="shared" si="105"/>
        <v>-2.477101145038163E-2</v>
      </c>
      <c r="G742" s="127">
        <f t="shared" si="106"/>
        <v>98.678099845121594</v>
      </c>
      <c r="H742" s="127">
        <f t="shared" si="107"/>
        <v>77.832946197858206</v>
      </c>
      <c r="I742" s="126">
        <f t="shared" si="109"/>
        <v>0.80336038064900739</v>
      </c>
      <c r="J742" s="126">
        <f t="shared" si="103"/>
        <v>0.80657265160245939</v>
      </c>
      <c r="K742" s="126">
        <f t="shared" si="102"/>
        <v>0.72742001130315836</v>
      </c>
      <c r="L742" s="126">
        <f t="shared" si="111"/>
        <v>0.801157929858614</v>
      </c>
      <c r="M742" s="126">
        <f t="shared" si="110"/>
        <v>0.68801836671200944</v>
      </c>
      <c r="N742" s="126">
        <f t="shared" si="104"/>
        <v>0.556598385763034</v>
      </c>
    </row>
    <row r="743" spans="2:14" x14ac:dyDescent="0.25">
      <c r="B743" s="12">
        <v>45376</v>
      </c>
      <c r="C743">
        <v>69958.81</v>
      </c>
      <c r="D743" s="18">
        <v>279.709991</v>
      </c>
      <c r="E743" s="125">
        <f t="shared" si="108"/>
        <v>9.689824637543909E-2</v>
      </c>
      <c r="F743" s="125">
        <f t="shared" si="105"/>
        <v>9.4712521911324732E-2</v>
      </c>
      <c r="G743" s="127">
        <f t="shared" si="106"/>
        <v>108.23983467577436</v>
      </c>
      <c r="H743" s="127">
        <f t="shared" si="107"/>
        <v>85.204700820045815</v>
      </c>
      <c r="I743" s="126">
        <f t="shared" si="109"/>
        <v>0.79571161741962748</v>
      </c>
      <c r="J743" s="126">
        <f t="shared" si="103"/>
        <v>0.82193387656345707</v>
      </c>
      <c r="K743" s="126">
        <f t="shared" si="102"/>
        <v>0.73806708582426162</v>
      </c>
      <c r="L743" s="126">
        <f t="shared" si="111"/>
        <v>0.80027705475599475</v>
      </c>
      <c r="M743" s="126">
        <f t="shared" si="110"/>
        <v>0.7087463536280606</v>
      </c>
      <c r="N743" s="126">
        <f t="shared" si="104"/>
        <v>0.57631735984236487</v>
      </c>
    </row>
    <row r="744" spans="2:14" x14ac:dyDescent="0.25">
      <c r="B744" s="12">
        <v>45377</v>
      </c>
      <c r="C744">
        <v>69987.839999999997</v>
      </c>
      <c r="D744" s="18">
        <v>266.80999800000001</v>
      </c>
      <c r="E744" s="125">
        <f t="shared" si="108"/>
        <v>4.149584591275346E-4</v>
      </c>
      <c r="F744" s="125">
        <f t="shared" si="105"/>
        <v>-4.611917133843102E-2</v>
      </c>
      <c r="G744" s="127">
        <f t="shared" si="106"/>
        <v>108.28474971078764</v>
      </c>
      <c r="H744" s="127">
        <f t="shared" si="107"/>
        <v>81.275130624086373</v>
      </c>
      <c r="I744" s="126">
        <f t="shared" si="109"/>
        <v>0.70630511542886965</v>
      </c>
      <c r="J744" s="126">
        <f t="shared" si="103"/>
        <v>0.81842802812412596</v>
      </c>
      <c r="K744" s="126">
        <f t="shared" si="102"/>
        <v>0.74277043066328441</v>
      </c>
      <c r="L744" s="126">
        <f t="shared" si="111"/>
        <v>0.79810214926430401</v>
      </c>
      <c r="M744" s="126">
        <f t="shared" si="110"/>
        <v>0.69333340098887841</v>
      </c>
      <c r="N744" s="126">
        <f t="shared" si="104"/>
        <v>0.57598118578461133</v>
      </c>
    </row>
    <row r="745" spans="2:14" x14ac:dyDescent="0.25">
      <c r="B745" s="12">
        <v>45378</v>
      </c>
      <c r="C745">
        <v>69455.34</v>
      </c>
      <c r="D745" s="18">
        <v>256.70001200000002</v>
      </c>
      <c r="E745" s="125">
        <f t="shared" si="108"/>
        <v>-7.6084645561286246E-3</v>
      </c>
      <c r="F745" s="125">
        <f t="shared" si="105"/>
        <v>-3.7892080790765559E-2</v>
      </c>
      <c r="G745" s="127">
        <f t="shared" si="106"/>
        <v>107.46086903064385</v>
      </c>
      <c r="H745" s="127">
        <f t="shared" si="107"/>
        <v>78.195446808198469</v>
      </c>
      <c r="I745" s="126">
        <f t="shared" si="109"/>
        <v>0.72785933550739745</v>
      </c>
      <c r="J745" s="126">
        <f t="shared" si="103"/>
        <v>0.82987513391998391</v>
      </c>
      <c r="K745" s="126">
        <f t="shared" si="102"/>
        <v>0.74355621393521465</v>
      </c>
      <c r="L745" s="126">
        <f t="shared" si="111"/>
        <v>0.79884657482250432</v>
      </c>
      <c r="M745" s="126">
        <f t="shared" si="110"/>
        <v>0.69373887469797513</v>
      </c>
      <c r="N745" s="126">
        <f t="shared" si="104"/>
        <v>0.57956408022657435</v>
      </c>
    </row>
    <row r="746" spans="2:14" x14ac:dyDescent="0.25">
      <c r="B746" s="12">
        <v>45379</v>
      </c>
      <c r="C746">
        <v>70744.95</v>
      </c>
      <c r="D746" s="18">
        <v>265.11999500000002</v>
      </c>
      <c r="E746" s="125">
        <f t="shared" si="108"/>
        <v>1.8567470838095401E-2</v>
      </c>
      <c r="F746" s="125">
        <f t="shared" si="105"/>
        <v>3.2800867185000415E-2</v>
      </c>
      <c r="G746" s="127">
        <f t="shared" si="106"/>
        <v>109.45614558260672</v>
      </c>
      <c r="H746" s="127">
        <f t="shared" si="107"/>
        <v>80.760325273425948</v>
      </c>
      <c r="I746" s="126">
        <f t="shared" si="109"/>
        <v>0.8515617755949656</v>
      </c>
      <c r="J746" s="126">
        <f t="shared" si="103"/>
        <v>0.81894098461797438</v>
      </c>
      <c r="K746" s="126">
        <f t="shared" si="102"/>
        <v>0.74454186444231629</v>
      </c>
      <c r="L746" s="126">
        <f t="shared" si="111"/>
        <v>0.79967794761618149</v>
      </c>
      <c r="M746" s="126">
        <f t="shared" si="110"/>
        <v>0.75505139684125022</v>
      </c>
      <c r="N746" s="126">
        <f t="shared" si="104"/>
        <v>0.57803984784430795</v>
      </c>
    </row>
    <row r="747" spans="2:14" x14ac:dyDescent="0.25">
      <c r="B747" s="12">
        <v>45383</v>
      </c>
      <c r="C747">
        <v>69702.149999999994</v>
      </c>
      <c r="D747" s="18">
        <v>252.11000100000001</v>
      </c>
      <c r="E747" s="125">
        <f t="shared" si="108"/>
        <v>-1.474027474752615E-2</v>
      </c>
      <c r="F747" s="125">
        <f t="shared" si="105"/>
        <v>-4.9072096580267344E-2</v>
      </c>
      <c r="G747" s="127">
        <f t="shared" si="106"/>
        <v>107.84273192391387</v>
      </c>
      <c r="H747" s="127">
        <f t="shared" si="107"/>
        <v>76.797246791754588</v>
      </c>
      <c r="I747" s="126">
        <f t="shared" si="109"/>
        <v>0.88545096381765054</v>
      </c>
      <c r="J747" s="126">
        <f t="shared" si="103"/>
        <v>0.92751464044733112</v>
      </c>
      <c r="K747" s="126">
        <f t="shared" si="102"/>
        <v>0.7542950849337412</v>
      </c>
      <c r="L747" s="126">
        <f t="shared" si="111"/>
        <v>0.80318290346834953</v>
      </c>
      <c r="M747" s="126">
        <f t="shared" si="110"/>
        <v>0.75922759733266076</v>
      </c>
      <c r="N747" s="126">
        <f t="shared" si="104"/>
        <v>0.65839975530120476</v>
      </c>
    </row>
    <row r="748" spans="2:14" x14ac:dyDescent="0.25">
      <c r="B748" s="12">
        <v>45384</v>
      </c>
      <c r="C748">
        <v>65446.97</v>
      </c>
      <c r="D748" s="18">
        <v>245.83999600000001</v>
      </c>
      <c r="E748" s="125">
        <f t="shared" si="108"/>
        <v>-6.1048045146383512E-2</v>
      </c>
      <c r="F748" s="125">
        <f t="shared" si="105"/>
        <v>-2.487011612046286E-2</v>
      </c>
      <c r="G748" s="127">
        <f t="shared" si="106"/>
        <v>101.25914395671344</v>
      </c>
      <c r="H748" s="127">
        <f t="shared" si="107"/>
        <v>74.887290346311815</v>
      </c>
      <c r="I748" s="126">
        <f t="shared" si="109"/>
        <v>0.86010480186127591</v>
      </c>
      <c r="J748" s="126">
        <f t="shared" si="103"/>
        <v>0.91281698567504421</v>
      </c>
      <c r="K748" s="126">
        <f t="shared" si="102"/>
        <v>0.74466506906567909</v>
      </c>
      <c r="L748" s="126">
        <f t="shared" si="111"/>
        <v>0.79589382495038219</v>
      </c>
      <c r="M748" s="126">
        <f t="shared" si="110"/>
        <v>0.76137291898833814</v>
      </c>
      <c r="N748" s="126">
        <f t="shared" si="104"/>
        <v>0.65462105433992979</v>
      </c>
    </row>
    <row r="749" spans="2:14" x14ac:dyDescent="0.25">
      <c r="B749" s="12">
        <v>45385</v>
      </c>
      <c r="C749">
        <v>65980.8125</v>
      </c>
      <c r="D749" s="18">
        <v>251.58000200000001</v>
      </c>
      <c r="E749" s="125">
        <f t="shared" si="108"/>
        <v>8.1568711278765527E-3</v>
      </c>
      <c r="F749" s="125">
        <f t="shared" si="105"/>
        <v>2.3348544148202866E-2</v>
      </c>
      <c r="G749" s="127">
        <f t="shared" si="106"/>
        <v>102.08510174448746</v>
      </c>
      <c r="H749" s="127">
        <f t="shared" si="107"/>
        <v>76.635799551101968</v>
      </c>
      <c r="I749" s="126">
        <f t="shared" si="109"/>
        <v>0.80724618496541711</v>
      </c>
      <c r="J749" s="126">
        <f t="shared" si="103"/>
        <v>0.91509266201199668</v>
      </c>
      <c r="K749" s="126">
        <f t="shared" si="102"/>
        <v>0.74643743441122179</v>
      </c>
      <c r="L749" s="126">
        <f t="shared" si="111"/>
        <v>0.80082909381489686</v>
      </c>
      <c r="M749" s="126">
        <f t="shared" si="110"/>
        <v>0.71445446723864203</v>
      </c>
      <c r="N749" s="126">
        <f t="shared" si="104"/>
        <v>0.65427640367190687</v>
      </c>
    </row>
    <row r="750" spans="2:14" x14ac:dyDescent="0.25">
      <c r="B750" s="12">
        <v>45386</v>
      </c>
      <c r="C750">
        <v>68508.84375</v>
      </c>
      <c r="D750" s="18">
        <v>249.61000100000001</v>
      </c>
      <c r="E750" s="125">
        <f t="shared" si="108"/>
        <v>3.8314642609167615E-2</v>
      </c>
      <c r="F750" s="125">
        <f t="shared" si="105"/>
        <v>-7.8305150820373592E-3</v>
      </c>
      <c r="G750" s="127">
        <f t="shared" si="106"/>
        <v>105.99645593354801</v>
      </c>
      <c r="H750" s="127">
        <f t="shared" si="107"/>
        <v>76.035701766893069</v>
      </c>
      <c r="I750" s="126">
        <f>SLOPE($F730:$F750,$E730:$E750)</f>
        <v>0.75802375569515024</v>
      </c>
      <c r="J750" s="126">
        <f>SLOPE($F690:$F750,$E690:$E750)</f>
        <v>0.89947664138789241</v>
      </c>
      <c r="K750" s="126">
        <f>SLOPE($F630:$F750,$E630:$E750)</f>
        <v>0.73906600156439228</v>
      </c>
      <c r="L750" s="126">
        <f>SLOPE($F510:$F750,$E510:$E750)</f>
        <v>0.79318093254240674</v>
      </c>
      <c r="M750" s="126">
        <f>CORREL(E730:E750,F730:F750)</f>
        <v>0.66616806293665287</v>
      </c>
      <c r="N750" s="126">
        <f>CORREL(E690:E750,F690:F750)</f>
        <v>0.64624885893020667</v>
      </c>
    </row>
    <row r="751" spans="2:14" x14ac:dyDescent="0.25">
      <c r="B751" s="12">
        <v>45387</v>
      </c>
      <c r="C751">
        <v>67837.640625</v>
      </c>
      <c r="D751" s="18">
        <v>240.89999399999999</v>
      </c>
      <c r="E751" s="125">
        <f t="shared" ref="E751:E786" si="112">C751/C750-1</f>
        <v>-9.7973208750877783E-3</v>
      </c>
      <c r="F751" s="125">
        <f t="shared" ref="F751:F786" si="113">D751/D750-1</f>
        <v>-3.4894463223050232E-2</v>
      </c>
      <c r="G751" s="127">
        <f t="shared" ref="G751:G786" si="114">G750+(G750*E751)</f>
        <v>104.95797464314494</v>
      </c>
      <c r="H751" s="127">
        <f t="shared" ref="H751:H786" si="115">H750+(H750*F751)</f>
        <v>73.382476767949399</v>
      </c>
      <c r="I751" s="126">
        <f t="shared" ref="I751:I814" si="116">SLOPE($F731:$F751,$E731:$E751)</f>
        <v>0.70940571337140346</v>
      </c>
      <c r="J751" s="126">
        <f t="shared" ref="J751:J814" si="117">SLOPE($F691:$F751,$E691:$E751)</f>
        <v>0.91937029231404588</v>
      </c>
      <c r="K751" s="126">
        <f t="shared" ref="K751:K814" si="118">SLOPE($F631:$F751,$E631:$E751)</f>
        <v>0.73947762613571111</v>
      </c>
      <c r="L751" s="126">
        <f t="shared" ref="L751:L814" si="119">SLOPE($F511:$F751,$E511:$E751)</f>
        <v>0.78975820751114234</v>
      </c>
      <c r="M751" s="126">
        <f t="shared" ref="M751:M786" si="120">CORREL(E731:E751,F731:F751)</f>
        <v>0.66617809658421523</v>
      </c>
      <c r="N751" s="126">
        <f t="shared" ref="N751:N786" si="121">CORREL(E691:E751,F691:F751)</f>
        <v>0.64841645938817827</v>
      </c>
    </row>
    <row r="752" spans="2:14" x14ac:dyDescent="0.25">
      <c r="B752" s="12">
        <v>45390</v>
      </c>
      <c r="C752">
        <v>71631.359375</v>
      </c>
      <c r="D752" s="18">
        <v>256.98998999999998</v>
      </c>
      <c r="E752" s="125">
        <f t="shared" si="112"/>
        <v>5.592350669993551E-2</v>
      </c>
      <c r="F752" s="125">
        <f t="shared" si="113"/>
        <v>6.6791184727053032E-2</v>
      </c>
      <c r="G752" s="127">
        <f t="shared" si="114"/>
        <v>110.82759264131252</v>
      </c>
      <c r="H752" s="127">
        <f t="shared" si="115"/>
        <v>78.28377932948618</v>
      </c>
      <c r="I752" s="126">
        <f t="shared" si="116"/>
        <v>0.74075009678609616</v>
      </c>
      <c r="J752" s="126">
        <f t="shared" si="117"/>
        <v>0.91733523259838934</v>
      </c>
      <c r="K752" s="126">
        <f t="shared" si="118"/>
        <v>0.74335156502866029</v>
      </c>
      <c r="L752" s="126">
        <f t="shared" si="119"/>
        <v>0.79403787741460397</v>
      </c>
      <c r="M752" s="126">
        <f t="shared" si="120"/>
        <v>0.68960569088343282</v>
      </c>
      <c r="N752" s="126">
        <f t="shared" si="121"/>
        <v>0.65264123604147473</v>
      </c>
    </row>
    <row r="753" spans="2:14" x14ac:dyDescent="0.25">
      <c r="B753" s="12">
        <v>45391</v>
      </c>
      <c r="C753">
        <v>69139.015625</v>
      </c>
      <c r="D753" s="18">
        <v>242.949997</v>
      </c>
      <c r="E753" s="125">
        <f t="shared" si="112"/>
        <v>-3.4794031158228322E-2</v>
      </c>
      <c r="F753" s="125">
        <f t="shared" si="113"/>
        <v>-5.4632450859272708E-2</v>
      </c>
      <c r="G753" s="127">
        <f t="shared" si="114"/>
        <v>106.97145392975926</v>
      </c>
      <c r="H753" s="127">
        <f t="shared" si="115"/>
        <v>74.006944602189876</v>
      </c>
      <c r="I753" s="126">
        <f t="shared" si="116"/>
        <v>0.74732150063000335</v>
      </c>
      <c r="J753" s="126">
        <f t="shared" si="117"/>
        <v>0.92911285613259131</v>
      </c>
      <c r="K753" s="126">
        <f t="shared" si="118"/>
        <v>0.75166046024183952</v>
      </c>
      <c r="L753" s="126">
        <f t="shared" si="119"/>
        <v>0.80126698077335801</v>
      </c>
      <c r="M753" s="126">
        <f t="shared" si="120"/>
        <v>0.70527191192966743</v>
      </c>
      <c r="N753" s="126">
        <f t="shared" si="121"/>
        <v>0.66032762202443041</v>
      </c>
    </row>
    <row r="754" spans="2:14" x14ac:dyDescent="0.25">
      <c r="B754" s="12">
        <v>45392</v>
      </c>
      <c r="C754">
        <v>70587.882813000004</v>
      </c>
      <c r="D754" s="18">
        <v>250.990005</v>
      </c>
      <c r="E754" s="125">
        <f t="shared" si="112"/>
        <v>2.095585502487407E-2</v>
      </c>
      <c r="F754" s="125">
        <f t="shared" si="113"/>
        <v>3.309326239670618E-2</v>
      </c>
      <c r="G754" s="127">
        <f t="shared" si="114"/>
        <v>109.2131322101113</v>
      </c>
      <c r="H754" s="127">
        <f t="shared" si="115"/>
        <v>76.456075839088641</v>
      </c>
      <c r="I754" s="126">
        <f t="shared" si="116"/>
        <v>0.82410872284569159</v>
      </c>
      <c r="J754" s="126">
        <f t="shared" si="117"/>
        <v>0.92175083426820059</v>
      </c>
      <c r="K754" s="126">
        <f t="shared" si="118"/>
        <v>0.76196213435014171</v>
      </c>
      <c r="L754" s="126">
        <f t="shared" si="119"/>
        <v>0.80351604467683635</v>
      </c>
      <c r="M754" s="126">
        <f t="shared" si="120"/>
        <v>0.74599209458450766</v>
      </c>
      <c r="N754" s="126">
        <f t="shared" si="121"/>
        <v>0.66468484868852573</v>
      </c>
    </row>
    <row r="755" spans="2:14" x14ac:dyDescent="0.25">
      <c r="B755" s="12">
        <v>45393</v>
      </c>
      <c r="C755">
        <v>70060.609375</v>
      </c>
      <c r="D755" s="18">
        <v>263.01001000000002</v>
      </c>
      <c r="E755" s="125">
        <f t="shared" si="112"/>
        <v>-7.4697443383709983E-3</v>
      </c>
      <c r="F755" s="125">
        <f t="shared" si="113"/>
        <v>4.789037316446132E-2</v>
      </c>
      <c r="G755" s="127">
        <f t="shared" si="114"/>
        <v>108.39733803410905</v>
      </c>
      <c r="H755" s="127">
        <f t="shared" si="115"/>
        <v>80.117585841712952</v>
      </c>
      <c r="I755" s="126">
        <f t="shared" si="116"/>
        <v>0.81752063397127717</v>
      </c>
      <c r="J755" s="126">
        <f t="shared" si="117"/>
        <v>0.90530931320864483</v>
      </c>
      <c r="K755" s="126">
        <f t="shared" si="118"/>
        <v>0.75918369211550407</v>
      </c>
      <c r="L755" s="126">
        <f t="shared" si="119"/>
        <v>0.80087196202952882</v>
      </c>
      <c r="M755" s="126">
        <f t="shared" si="120"/>
        <v>0.72470910827606194</v>
      </c>
      <c r="N755" s="126">
        <f t="shared" si="121"/>
        <v>0.63970380456962272</v>
      </c>
    </row>
    <row r="756" spans="2:14" x14ac:dyDescent="0.25">
      <c r="B756" s="12">
        <v>45394</v>
      </c>
      <c r="C756">
        <v>67195.867188000004</v>
      </c>
      <c r="D756" s="18">
        <v>245.75</v>
      </c>
      <c r="E756" s="125">
        <f t="shared" si="112"/>
        <v>-4.0889484298751055E-2</v>
      </c>
      <c r="F756" s="125">
        <f t="shared" si="113"/>
        <v>-6.5624916709443926E-2</v>
      </c>
      <c r="G756" s="127">
        <f t="shared" si="114"/>
        <v>103.96502678253694</v>
      </c>
      <c r="H756" s="127">
        <f t="shared" si="115"/>
        <v>74.85987594388881</v>
      </c>
      <c r="I756" s="126">
        <f t="shared" si="116"/>
        <v>0.87177569122348231</v>
      </c>
      <c r="J756" s="126">
        <f t="shared" si="117"/>
        <v>0.92338700338566249</v>
      </c>
      <c r="K756" s="126">
        <f t="shared" si="118"/>
        <v>0.7681221647407438</v>
      </c>
      <c r="L756" s="126">
        <f t="shared" si="119"/>
        <v>0.81264452569941714</v>
      </c>
      <c r="M756" s="126">
        <f t="shared" si="120"/>
        <v>0.75271698123265784</v>
      </c>
      <c r="N756" s="126">
        <f t="shared" si="121"/>
        <v>0.65059874458448075</v>
      </c>
    </row>
    <row r="757" spans="2:14" x14ac:dyDescent="0.25">
      <c r="B757" s="12">
        <v>45397</v>
      </c>
      <c r="C757">
        <v>63426.210937999997</v>
      </c>
      <c r="D757" s="18">
        <v>223.41000399999999</v>
      </c>
      <c r="E757" s="125">
        <f t="shared" si="112"/>
        <v>-5.6099525279632134E-2</v>
      </c>
      <c r="F757" s="125">
        <f t="shared" si="113"/>
        <v>-9.0905375381485354E-2</v>
      </c>
      <c r="G757" s="127">
        <f t="shared" si="114"/>
        <v>98.132638134352376</v>
      </c>
      <c r="H757" s="127">
        <f t="shared" si="115"/>
        <v>68.054710820198167</v>
      </c>
      <c r="I757" s="126">
        <f t="shared" si="116"/>
        <v>0.90108817759620896</v>
      </c>
      <c r="J757" s="126">
        <f t="shared" si="117"/>
        <v>0.95291001954979193</v>
      </c>
      <c r="K757" s="126">
        <f t="shared" si="118"/>
        <v>0.78998022613933183</v>
      </c>
      <c r="L757" s="126">
        <f t="shared" si="119"/>
        <v>0.82547205640461019</v>
      </c>
      <c r="M757" s="126">
        <f t="shared" si="120"/>
        <v>0.77845099699206366</v>
      </c>
      <c r="N757" s="126">
        <f t="shared" si="121"/>
        <v>0.666859197307902</v>
      </c>
    </row>
    <row r="758" spans="2:14" x14ac:dyDescent="0.25">
      <c r="B758" s="12">
        <v>45398</v>
      </c>
      <c r="C758">
        <v>63811.863280999998</v>
      </c>
      <c r="D758" s="18">
        <v>218.83000200000001</v>
      </c>
      <c r="E758" s="125">
        <f t="shared" si="112"/>
        <v>6.0803307859109701E-3</v>
      </c>
      <c r="F758" s="125">
        <f t="shared" si="113"/>
        <v>-2.0500433812265517E-2</v>
      </c>
      <c r="G758" s="127">
        <f t="shared" si="114"/>
        <v>98.729317035103335</v>
      </c>
      <c r="H758" s="127">
        <f t="shared" si="115"/>
        <v>66.659559725415818</v>
      </c>
      <c r="I758" s="126">
        <f t="shared" si="116"/>
        <v>0.92854632280404525</v>
      </c>
      <c r="J758" s="126">
        <f t="shared" si="117"/>
        <v>0.93474110420005296</v>
      </c>
      <c r="K758" s="126">
        <f t="shared" si="118"/>
        <v>0.79179508713876845</v>
      </c>
      <c r="L758" s="126">
        <f t="shared" si="119"/>
        <v>0.81755390750539558</v>
      </c>
      <c r="M758" s="126">
        <f t="shared" si="120"/>
        <v>0.80598825044226519</v>
      </c>
      <c r="N758" s="126">
        <f t="shared" si="121"/>
        <v>0.65769052414716744</v>
      </c>
    </row>
    <row r="759" spans="2:14" x14ac:dyDescent="0.25">
      <c r="B759" s="12">
        <v>45399</v>
      </c>
      <c r="C759">
        <v>61276.691405999998</v>
      </c>
      <c r="D759" s="18">
        <v>213.779999</v>
      </c>
      <c r="E759" s="125">
        <f t="shared" si="112"/>
        <v>-3.9728848910682846E-2</v>
      </c>
      <c r="F759" s="125">
        <f t="shared" si="113"/>
        <v>-2.307728809507581E-2</v>
      </c>
      <c r="G759" s="127">
        <f t="shared" si="114"/>
        <v>94.80691491556081</v>
      </c>
      <c r="H759" s="127">
        <f t="shared" si="115"/>
        <v>65.121237861341484</v>
      </c>
      <c r="I759" s="126">
        <f t="shared" si="116"/>
        <v>0.92415886776641687</v>
      </c>
      <c r="J759" s="126">
        <f t="shared" si="117"/>
        <v>0.92965261874806193</v>
      </c>
      <c r="K759" s="126">
        <f t="shared" si="118"/>
        <v>0.83474683385531889</v>
      </c>
      <c r="L759" s="126">
        <f t="shared" si="119"/>
        <v>0.81638259214041198</v>
      </c>
      <c r="M759" s="126">
        <f t="shared" si="120"/>
        <v>0.80707857667635707</v>
      </c>
      <c r="N759" s="126">
        <f t="shared" si="121"/>
        <v>0.65998796750448219</v>
      </c>
    </row>
    <row r="760" spans="2:14" x14ac:dyDescent="0.25">
      <c r="B760" s="12">
        <v>45400</v>
      </c>
      <c r="C760">
        <v>63512.753905999998</v>
      </c>
      <c r="D760" s="18">
        <v>218.08000200000001</v>
      </c>
      <c r="E760" s="125">
        <f t="shared" si="112"/>
        <v>3.6491240775135214E-2</v>
      </c>
      <c r="F760" s="125">
        <f t="shared" si="113"/>
        <v>2.0114150154898258E-2</v>
      </c>
      <c r="G760" s="127">
        <f t="shared" si="114"/>
        <v>98.266536874892296</v>
      </c>
      <c r="H760" s="127">
        <f t="shared" si="115"/>
        <v>66.431096217957347</v>
      </c>
      <c r="I760" s="126">
        <f t="shared" si="116"/>
        <v>0.99621312668760431</v>
      </c>
      <c r="J760" s="126">
        <f t="shared" si="117"/>
        <v>0.96968743935307389</v>
      </c>
      <c r="K760" s="126">
        <f t="shared" si="118"/>
        <v>0.82702864884702221</v>
      </c>
      <c r="L760" s="126">
        <f t="shared" si="119"/>
        <v>0.81668781231816023</v>
      </c>
      <c r="M760" s="126">
        <f t="shared" si="120"/>
        <v>0.82116075922068321</v>
      </c>
      <c r="N760" s="126">
        <f t="shared" si="121"/>
        <v>0.67932809069721323</v>
      </c>
    </row>
    <row r="761" spans="2:14" x14ac:dyDescent="0.25">
      <c r="B761" s="12">
        <v>45401</v>
      </c>
      <c r="C761">
        <v>63843.570312999997</v>
      </c>
      <c r="D761" s="18">
        <v>211.009995</v>
      </c>
      <c r="E761" s="125">
        <f t="shared" si="112"/>
        <v>5.2086610429395996E-3</v>
      </c>
      <c r="F761" s="125">
        <f t="shared" si="113"/>
        <v>-3.2419327472309911E-2</v>
      </c>
      <c r="G761" s="127">
        <f t="shared" si="114"/>
        <v>98.778373957337138</v>
      </c>
      <c r="H761" s="127">
        <f t="shared" si="115"/>
        <v>64.277444755322861</v>
      </c>
      <c r="I761" s="126">
        <f t="shared" si="116"/>
        <v>0.91106315976623276</v>
      </c>
      <c r="J761" s="126">
        <f t="shared" si="117"/>
        <v>0.97110738779464656</v>
      </c>
      <c r="K761" s="126">
        <f t="shared" si="118"/>
        <v>0.83281414593583558</v>
      </c>
      <c r="L761" s="126">
        <f t="shared" si="119"/>
        <v>0.81704098451081941</v>
      </c>
      <c r="M761" s="126">
        <f t="shared" si="120"/>
        <v>0.7516634839799996</v>
      </c>
      <c r="N761" s="126">
        <f t="shared" si="121"/>
        <v>0.68020254833453708</v>
      </c>
    </row>
    <row r="762" spans="2:14" x14ac:dyDescent="0.25">
      <c r="B762" s="12">
        <v>45404</v>
      </c>
      <c r="C762">
        <v>66837.679688000004</v>
      </c>
      <c r="D762" s="18">
        <v>225.86000100000001</v>
      </c>
      <c r="E762" s="125">
        <f t="shared" si="112"/>
        <v>4.6897586715797024E-2</v>
      </c>
      <c r="F762" s="125">
        <f t="shared" si="113"/>
        <v>7.0375841675177631E-2</v>
      </c>
      <c r="G762" s="127">
        <f t="shared" si="114"/>
        <v>103.41084131564678</v>
      </c>
      <c r="H762" s="127">
        <f t="shared" si="115"/>
        <v>68.801024030708433</v>
      </c>
      <c r="I762" s="126">
        <f t="shared" si="116"/>
        <v>1.0319128089161209</v>
      </c>
      <c r="J762" s="126">
        <f t="shared" si="117"/>
        <v>0.97913330143656352</v>
      </c>
      <c r="K762" s="126">
        <f t="shared" si="118"/>
        <v>0.83592436394367842</v>
      </c>
      <c r="L762" s="126">
        <f t="shared" si="119"/>
        <v>0.8083528086932894</v>
      </c>
      <c r="M762" s="126">
        <f t="shared" si="120"/>
        <v>0.81739240474535635</v>
      </c>
      <c r="N762" s="126">
        <f t="shared" si="121"/>
        <v>0.68682319677042969</v>
      </c>
    </row>
    <row r="763" spans="2:14" x14ac:dyDescent="0.25">
      <c r="B763" s="12">
        <v>45405</v>
      </c>
      <c r="C763">
        <v>66407.273438000004</v>
      </c>
      <c r="D763" s="18">
        <v>236.429993</v>
      </c>
      <c r="E763" s="125">
        <f t="shared" si="112"/>
        <v>-6.4395749823923376E-3</v>
      </c>
      <c r="F763" s="125">
        <f t="shared" si="113"/>
        <v>4.6798866347299795E-2</v>
      </c>
      <c r="G763" s="127">
        <f t="shared" si="114"/>
        <v>102.7449194490024</v>
      </c>
      <c r="H763" s="127">
        <f t="shared" si="115"/>
        <v>72.020833958878924</v>
      </c>
      <c r="I763" s="126">
        <f t="shared" si="116"/>
        <v>1.0229131538764997</v>
      </c>
      <c r="J763" s="126">
        <f t="shared" si="117"/>
        <v>0.97058186949800007</v>
      </c>
      <c r="K763" s="126">
        <f t="shared" si="118"/>
        <v>0.8276275333478178</v>
      </c>
      <c r="L763" s="126">
        <f t="shared" si="119"/>
        <v>0.81920457775075162</v>
      </c>
      <c r="M763" s="126">
        <f t="shared" si="120"/>
        <v>0.78348486120161165</v>
      </c>
      <c r="N763" s="126">
        <f t="shared" si="121"/>
        <v>0.67939233719523318</v>
      </c>
    </row>
    <row r="764" spans="2:14" x14ac:dyDescent="0.25">
      <c r="B764" s="12">
        <v>45406</v>
      </c>
      <c r="C764">
        <v>64276.898437999997</v>
      </c>
      <c r="D764" s="18">
        <v>224.36999499999999</v>
      </c>
      <c r="E764" s="125">
        <f t="shared" si="112"/>
        <v>-3.2080446759932046E-2</v>
      </c>
      <c r="F764" s="125">
        <f t="shared" si="113"/>
        <v>-5.1008748285163663E-2</v>
      </c>
      <c r="G764" s="127">
        <f t="shared" si="114"/>
        <v>99.448816530765171</v>
      </c>
      <c r="H764" s="127">
        <f t="shared" si="115"/>
        <v>68.347141368182903</v>
      </c>
      <c r="I764" s="126">
        <f t="shared" si="116"/>
        <v>1.0366060073600099</v>
      </c>
      <c r="J764" s="126">
        <f t="shared" si="117"/>
        <v>0.98667626329907221</v>
      </c>
      <c r="K764" s="126">
        <f t="shared" si="118"/>
        <v>0.83366168805176832</v>
      </c>
      <c r="L764" s="126">
        <f t="shared" si="119"/>
        <v>0.82453017551188235</v>
      </c>
      <c r="M764" s="126">
        <f t="shared" si="120"/>
        <v>0.73335472743683616</v>
      </c>
      <c r="N764" s="126">
        <f t="shared" si="121"/>
        <v>0.68513749871936802</v>
      </c>
    </row>
    <row r="765" spans="2:14" x14ac:dyDescent="0.25">
      <c r="B765" s="12">
        <v>45407</v>
      </c>
      <c r="C765">
        <v>64481.707030999998</v>
      </c>
      <c r="D765" s="18">
        <v>223.61000100000001</v>
      </c>
      <c r="E765" s="125">
        <f t="shared" si="112"/>
        <v>3.1863484078584747E-3</v>
      </c>
      <c r="F765" s="125">
        <f t="shared" si="113"/>
        <v>-3.3872354456306875E-3</v>
      </c>
      <c r="G765" s="127">
        <f t="shared" si="114"/>
        <v>99.76569510898139</v>
      </c>
      <c r="H765" s="127">
        <f t="shared" si="115"/>
        <v>68.115633508333062</v>
      </c>
      <c r="I765" s="126">
        <f t="shared" si="116"/>
        <v>1.043471463380786</v>
      </c>
      <c r="J765" s="126">
        <f t="shared" si="117"/>
        <v>0.98038622304597978</v>
      </c>
      <c r="K765" s="126">
        <f t="shared" si="118"/>
        <v>0.83409959014499979</v>
      </c>
      <c r="L765" s="126">
        <f t="shared" si="119"/>
        <v>0.82546358727403601</v>
      </c>
      <c r="M765" s="126">
        <f t="shared" si="120"/>
        <v>0.75096368533939695</v>
      </c>
      <c r="N765" s="126">
        <f t="shared" si="121"/>
        <v>0.68214036816064139</v>
      </c>
    </row>
    <row r="766" spans="2:14" x14ac:dyDescent="0.25">
      <c r="B766" s="12">
        <v>45408</v>
      </c>
      <c r="C766">
        <v>63755.320312999997</v>
      </c>
      <c r="D766" s="18">
        <v>236.320007</v>
      </c>
      <c r="E766" s="125">
        <f t="shared" si="112"/>
        <v>-1.1265004470970119E-2</v>
      </c>
      <c r="F766" s="125">
        <f t="shared" si="113"/>
        <v>5.6840060565985118E-2</v>
      </c>
      <c r="G766" s="127">
        <f t="shared" si="114"/>
        <v>98.641834107529277</v>
      </c>
      <c r="H766" s="127">
        <f t="shared" si="115"/>
        <v>71.987330242437153</v>
      </c>
      <c r="I766" s="126">
        <f t="shared" si="116"/>
        <v>1.0128199839391259</v>
      </c>
      <c r="J766" s="126">
        <f t="shared" si="117"/>
        <v>0.96595597765549956</v>
      </c>
      <c r="K766" s="126">
        <f t="shared" si="118"/>
        <v>0.82908844983782493</v>
      </c>
      <c r="L766" s="126">
        <f t="shared" si="119"/>
        <v>0.81868230753387461</v>
      </c>
      <c r="M766" s="126">
        <f t="shared" si="120"/>
        <v>0.70663516916802405</v>
      </c>
      <c r="N766" s="126">
        <f t="shared" si="121"/>
        <v>0.6700024763142608</v>
      </c>
    </row>
    <row r="767" spans="2:14" x14ac:dyDescent="0.25">
      <c r="B767" s="12">
        <v>45411</v>
      </c>
      <c r="C767">
        <v>63841.121094000002</v>
      </c>
      <c r="D767" s="18">
        <v>218.16000399999999</v>
      </c>
      <c r="E767" s="125">
        <f t="shared" si="112"/>
        <v>1.3457822904625605E-3</v>
      </c>
      <c r="F767" s="125">
        <f t="shared" si="113"/>
        <v>-7.6844966410313353E-2</v>
      </c>
      <c r="G767" s="127">
        <f t="shared" si="114"/>
        <v>98.77458454096994</v>
      </c>
      <c r="H767" s="127">
        <f t="shared" si="115"/>
        <v>66.455466267988939</v>
      </c>
      <c r="I767" s="126">
        <f t="shared" si="116"/>
        <v>0.97719567107522365</v>
      </c>
      <c r="J767" s="126">
        <f t="shared" si="117"/>
        <v>0.96855470866432725</v>
      </c>
      <c r="K767" s="126">
        <f t="shared" si="118"/>
        <v>0.8433028645857964</v>
      </c>
      <c r="L767" s="126">
        <f t="shared" si="119"/>
        <v>0.81727729147704342</v>
      </c>
      <c r="M767" s="126">
        <f t="shared" si="120"/>
        <v>0.64832112593555447</v>
      </c>
      <c r="N767" s="126">
        <f t="shared" si="121"/>
        <v>0.65976857680935552</v>
      </c>
    </row>
    <row r="768" spans="2:14" x14ac:dyDescent="0.25">
      <c r="B768" s="12">
        <v>45412</v>
      </c>
      <c r="C768">
        <v>60636.855469000002</v>
      </c>
      <c r="D768" s="18">
        <v>203.929993</v>
      </c>
      <c r="E768" s="125">
        <f t="shared" si="112"/>
        <v>-5.0191249309078145E-2</v>
      </c>
      <c r="F768" s="125">
        <f t="shared" si="113"/>
        <v>-6.5227405294693619E-2</v>
      </c>
      <c r="G768" s="127">
        <f t="shared" si="114"/>
        <v>93.816964742873495</v>
      </c>
      <c r="H768" s="127">
        <f t="shared" si="115"/>
        <v>62.120748635678986</v>
      </c>
      <c r="I768" s="126">
        <f t="shared" si="116"/>
        <v>0.98920412741536801</v>
      </c>
      <c r="J768" s="126">
        <f t="shared" si="117"/>
        <v>0.98054136222377064</v>
      </c>
      <c r="K768" s="126">
        <f t="shared" si="118"/>
        <v>0.85397155508151601</v>
      </c>
      <c r="L768" s="126">
        <f t="shared" si="119"/>
        <v>0.82174154740070182</v>
      </c>
      <c r="M768" s="126">
        <f t="shared" si="120"/>
        <v>0.67460879016192699</v>
      </c>
      <c r="N768" s="126">
        <f t="shared" si="121"/>
        <v>0.67012665870226062</v>
      </c>
    </row>
    <row r="769" spans="2:14" x14ac:dyDescent="0.25">
      <c r="B769" s="12">
        <v>45413</v>
      </c>
      <c r="C769">
        <v>58254.011719000002</v>
      </c>
      <c r="D769" s="18">
        <v>210.08999600000001</v>
      </c>
      <c r="E769" s="125">
        <f t="shared" si="112"/>
        <v>-3.929695449359516E-2</v>
      </c>
      <c r="F769" s="125">
        <f t="shared" si="113"/>
        <v>3.0206459135219133E-2</v>
      </c>
      <c r="G769" s="127">
        <f t="shared" si="114"/>
        <v>90.130243748645569</v>
      </c>
      <c r="H769" s="127">
        <f t="shared" si="115"/>
        <v>63.997196490791843</v>
      </c>
      <c r="I769" s="126">
        <f t="shared" si="116"/>
        <v>0.97432588970514999</v>
      </c>
      <c r="J769" s="126">
        <f t="shared" si="117"/>
        <v>0.95057762022403547</v>
      </c>
      <c r="K769" s="126">
        <f t="shared" si="118"/>
        <v>0.83749694090653759</v>
      </c>
      <c r="L769" s="126">
        <f t="shared" si="119"/>
        <v>0.80872876596463594</v>
      </c>
      <c r="M769" s="126">
        <f t="shared" si="120"/>
        <v>0.62890683109606993</v>
      </c>
      <c r="N769" s="126">
        <f t="shared" si="121"/>
        <v>0.65585445605192549</v>
      </c>
    </row>
    <row r="770" spans="2:14" x14ac:dyDescent="0.25">
      <c r="B770" s="12">
        <v>45414</v>
      </c>
      <c r="C770">
        <v>59123.433594000002</v>
      </c>
      <c r="D770" s="18">
        <v>228.85000600000001</v>
      </c>
      <c r="E770" s="125">
        <f t="shared" si="112"/>
        <v>1.4924669552267567E-2</v>
      </c>
      <c r="F770" s="125">
        <f t="shared" si="113"/>
        <v>8.9295113318960562E-2</v>
      </c>
      <c r="G770" s="127">
        <f t="shared" si="114"/>
        <v>91.475407853259441</v>
      </c>
      <c r="H770" s="127">
        <f t="shared" si="115"/>
        <v>69.711833403532893</v>
      </c>
      <c r="I770" s="126">
        <f t="shared" si="116"/>
        <v>1.0339927613313284</v>
      </c>
      <c r="J770" s="126">
        <f t="shared" si="117"/>
        <v>0.94109628617683794</v>
      </c>
      <c r="K770" s="126">
        <f t="shared" si="118"/>
        <v>0.84133469911150727</v>
      </c>
      <c r="L770" s="126">
        <f t="shared" si="119"/>
        <v>0.8106397570949273</v>
      </c>
      <c r="M770" s="126">
        <f t="shared" si="120"/>
        <v>0.62343590779091052</v>
      </c>
      <c r="N770" s="126">
        <f t="shared" si="121"/>
        <v>0.65575205143426318</v>
      </c>
    </row>
    <row r="771" spans="2:14" x14ac:dyDescent="0.25">
      <c r="B771" s="12">
        <v>45415</v>
      </c>
      <c r="C771">
        <v>62889.835937999997</v>
      </c>
      <c r="D771" s="18">
        <v>223.25</v>
      </c>
      <c r="E771" s="125">
        <f t="shared" si="112"/>
        <v>6.3704052945636302E-2</v>
      </c>
      <c r="F771" s="125">
        <f t="shared" si="113"/>
        <v>-2.4470202548301456E-2</v>
      </c>
      <c r="G771" s="127">
        <f t="shared" si="114"/>
        <v>97.302762078367152</v>
      </c>
      <c r="H771" s="127">
        <f t="shared" si="115"/>
        <v>68.005970720134997</v>
      </c>
      <c r="I771" s="126">
        <f t="shared" si="116"/>
        <v>0.86339576120035777</v>
      </c>
      <c r="J771" s="126">
        <f t="shared" si="117"/>
        <v>0.890373053006565</v>
      </c>
      <c r="K771" s="126">
        <f t="shared" si="118"/>
        <v>0.81159994108719136</v>
      </c>
      <c r="L771" s="126">
        <f t="shared" si="119"/>
        <v>0.79015789276915838</v>
      </c>
      <c r="M771" s="126">
        <f t="shared" si="120"/>
        <v>0.55156533406253427</v>
      </c>
      <c r="N771" s="126">
        <f t="shared" si="121"/>
        <v>0.62855358940318418</v>
      </c>
    </row>
    <row r="772" spans="2:14" x14ac:dyDescent="0.25">
      <c r="B772" s="12">
        <v>45418</v>
      </c>
      <c r="C772">
        <v>63161.949219000002</v>
      </c>
      <c r="D772" s="18">
        <v>226.929993</v>
      </c>
      <c r="E772" s="125">
        <f t="shared" si="112"/>
        <v>4.3268244691918589E-3</v>
      </c>
      <c r="F772" s="125">
        <f t="shared" si="113"/>
        <v>1.6483731243001065E-2</v>
      </c>
      <c r="G772" s="127">
        <f t="shared" si="114"/>
        <v>97.723774050247783</v>
      </c>
      <c r="H772" s="127">
        <f t="shared" si="115"/>
        <v>69.126962864405101</v>
      </c>
      <c r="I772" s="126">
        <f t="shared" si="116"/>
        <v>0.86005002172577316</v>
      </c>
      <c r="J772" s="126">
        <f t="shared" si="117"/>
        <v>0.89282278872755572</v>
      </c>
      <c r="K772" s="126">
        <f t="shared" si="118"/>
        <v>0.80813807168249052</v>
      </c>
      <c r="L772" s="126">
        <f t="shared" si="119"/>
        <v>0.78966470471923988</v>
      </c>
      <c r="M772" s="126">
        <f t="shared" si="120"/>
        <v>0.55270270893402851</v>
      </c>
      <c r="N772" s="126">
        <f t="shared" si="121"/>
        <v>0.62888401951068962</v>
      </c>
    </row>
    <row r="773" spans="2:14" x14ac:dyDescent="0.25">
      <c r="B773" s="12">
        <v>45419</v>
      </c>
      <c r="C773">
        <v>62334.816405999998</v>
      </c>
      <c r="D773" s="18">
        <v>214.33999600000001</v>
      </c>
      <c r="E773" s="125">
        <f t="shared" si="112"/>
        <v>-1.3095428865440906E-2</v>
      </c>
      <c r="F773" s="125">
        <f t="shared" si="113"/>
        <v>-5.5479651823723386E-2</v>
      </c>
      <c r="G773" s="127">
        <f t="shared" si="114"/>
        <v>96.444039318710338</v>
      </c>
      <c r="H773" s="127">
        <f t="shared" si="115"/>
        <v>65.291823033056446</v>
      </c>
      <c r="I773" s="126">
        <f t="shared" si="116"/>
        <v>0.82217503374955447</v>
      </c>
      <c r="J773" s="126">
        <f t="shared" si="117"/>
        <v>0.89266016621809108</v>
      </c>
      <c r="K773" s="126">
        <f t="shared" si="118"/>
        <v>0.81492486863756186</v>
      </c>
      <c r="L773" s="126">
        <f t="shared" si="119"/>
        <v>0.79495534205480656</v>
      </c>
      <c r="M773" s="126">
        <f t="shared" si="120"/>
        <v>0.49836924312080755</v>
      </c>
      <c r="N773" s="126">
        <f t="shared" si="121"/>
        <v>0.63112085167544474</v>
      </c>
    </row>
    <row r="774" spans="2:14" x14ac:dyDescent="0.25">
      <c r="B774" s="12">
        <v>45420</v>
      </c>
      <c r="C774">
        <v>61187.941405999998</v>
      </c>
      <c r="D774" s="18">
        <v>211.199997</v>
      </c>
      <c r="E774" s="125">
        <f t="shared" si="112"/>
        <v>-1.8398626419786956E-2</v>
      </c>
      <c r="F774" s="125">
        <f t="shared" si="113"/>
        <v>-1.4649617703641371E-2</v>
      </c>
      <c r="G774" s="127">
        <f t="shared" si="114"/>
        <v>94.669601468870141</v>
      </c>
      <c r="H774" s="127">
        <f t="shared" si="115"/>
        <v>64.335322786448359</v>
      </c>
      <c r="I774" s="126">
        <f t="shared" si="116"/>
        <v>0.78530590929566257</v>
      </c>
      <c r="J774" s="126">
        <f t="shared" si="117"/>
        <v>0.88238403303788404</v>
      </c>
      <c r="K774" s="126">
        <f t="shared" si="118"/>
        <v>0.81721047021125737</v>
      </c>
      <c r="L774" s="126">
        <f t="shared" si="119"/>
        <v>0.79728694980505299</v>
      </c>
      <c r="M774" s="126">
        <f t="shared" si="120"/>
        <v>0.47779109463238917</v>
      </c>
      <c r="N774" s="126">
        <f t="shared" si="121"/>
        <v>0.62698825287856264</v>
      </c>
    </row>
    <row r="775" spans="2:14" x14ac:dyDescent="0.25">
      <c r="B775" s="12">
        <v>45421</v>
      </c>
      <c r="C775">
        <v>63049.960937999997</v>
      </c>
      <c r="D775" s="18">
        <v>210.449997</v>
      </c>
      <c r="E775" s="125">
        <f t="shared" si="112"/>
        <v>3.0431151779481302E-2</v>
      </c>
      <c r="F775" s="125">
        <f t="shared" si="113"/>
        <v>-3.5511364140786705E-3</v>
      </c>
      <c r="G775" s="127">
        <f t="shared" si="114"/>
        <v>97.550506480072329</v>
      </c>
      <c r="H775" s="127">
        <f t="shared" si="115"/>
        <v>64.106859278989901</v>
      </c>
      <c r="I775" s="126">
        <f t="shared" si="116"/>
        <v>0.71780538445791531</v>
      </c>
      <c r="J775" s="126">
        <f t="shared" si="117"/>
        <v>0.88394203846813091</v>
      </c>
      <c r="K775" s="126">
        <f t="shared" si="118"/>
        <v>0.8144515785428118</v>
      </c>
      <c r="L775" s="126">
        <f t="shared" si="119"/>
        <v>0.79535921812407417</v>
      </c>
      <c r="M775" s="126">
        <f t="shared" si="120"/>
        <v>0.44951331831445307</v>
      </c>
      <c r="N775" s="126">
        <f t="shared" si="121"/>
        <v>0.62194511007873277</v>
      </c>
    </row>
    <row r="776" spans="2:14" x14ac:dyDescent="0.25">
      <c r="B776" s="12">
        <v>45422</v>
      </c>
      <c r="C776">
        <v>60792.777344000002</v>
      </c>
      <c r="D776" s="18">
        <v>200.91999799999999</v>
      </c>
      <c r="E776" s="125">
        <f t="shared" si="112"/>
        <v>-3.579992057758119E-2</v>
      </c>
      <c r="F776" s="125">
        <f t="shared" si="113"/>
        <v>-4.5283911313146796E-2</v>
      </c>
      <c r="G776" s="127">
        <f t="shared" si="114"/>
        <v>94.058206095782921</v>
      </c>
      <c r="H776" s="127">
        <f t="shared" si="115"/>
        <v>61.203849948835739</v>
      </c>
      <c r="I776" s="126">
        <f t="shared" si="116"/>
        <v>0.74312505281127073</v>
      </c>
      <c r="J776" s="126">
        <f t="shared" si="117"/>
        <v>0.88679811062706437</v>
      </c>
      <c r="K776" s="126">
        <f t="shared" si="118"/>
        <v>0.81627177300548381</v>
      </c>
      <c r="L776" s="126">
        <f t="shared" si="119"/>
        <v>0.79896911045472452</v>
      </c>
      <c r="M776" s="126">
        <f t="shared" si="120"/>
        <v>0.48481616817486689</v>
      </c>
      <c r="N776" s="126">
        <f t="shared" si="121"/>
        <v>0.62907290714294306</v>
      </c>
    </row>
    <row r="777" spans="2:14" x14ac:dyDescent="0.25">
      <c r="B777" s="12">
        <v>45425</v>
      </c>
      <c r="C777">
        <v>62901.449219000002</v>
      </c>
      <c r="D777" s="18">
        <v>199.509995</v>
      </c>
      <c r="E777" s="125">
        <f t="shared" si="112"/>
        <v>3.4686223711542841E-2</v>
      </c>
      <c r="F777" s="125">
        <f t="shared" si="113"/>
        <v>-7.0177334960952464E-3</v>
      </c>
      <c r="G777" s="127">
        <f t="shared" si="114"/>
        <v>97.320730074327656</v>
      </c>
      <c r="H777" s="127">
        <f t="shared" si="115"/>
        <v>60.774337640959807</v>
      </c>
      <c r="I777" s="126">
        <f t="shared" si="116"/>
        <v>0.64854755071682979</v>
      </c>
      <c r="J777" s="126">
        <f t="shared" si="117"/>
        <v>0.83554350762913421</v>
      </c>
      <c r="K777" s="126">
        <f t="shared" si="118"/>
        <v>0.81582465280327576</v>
      </c>
      <c r="L777" s="126">
        <f t="shared" si="119"/>
        <v>0.79422050615622863</v>
      </c>
      <c r="M777" s="126">
        <f t="shared" si="120"/>
        <v>0.4386287389303582</v>
      </c>
      <c r="N777" s="126">
        <f t="shared" si="121"/>
        <v>0.62047692436585689</v>
      </c>
    </row>
    <row r="778" spans="2:14" x14ac:dyDescent="0.25">
      <c r="B778" s="12">
        <v>45426</v>
      </c>
      <c r="C778">
        <v>61552.789062999997</v>
      </c>
      <c r="D778" s="18">
        <v>203.050003</v>
      </c>
      <c r="E778" s="125">
        <f t="shared" si="112"/>
        <v>-2.1440843935160547E-2</v>
      </c>
      <c r="F778" s="125">
        <f t="shared" si="113"/>
        <v>1.7743512048105758E-2</v>
      </c>
      <c r="G778" s="127">
        <f t="shared" si="114"/>
        <v>95.234091489148113</v>
      </c>
      <c r="H778" s="127">
        <f t="shared" si="115"/>
        <v>61.852687833107822</v>
      </c>
      <c r="I778" s="126">
        <f t="shared" si="116"/>
        <v>0.47012222841535112</v>
      </c>
      <c r="J778" s="126">
        <f t="shared" si="117"/>
        <v>0.82751104985577351</v>
      </c>
      <c r="K778" s="126">
        <f t="shared" si="118"/>
        <v>0.81005486664982262</v>
      </c>
      <c r="L778" s="126">
        <f t="shared" si="119"/>
        <v>0.7848696647094896</v>
      </c>
      <c r="M778" s="126">
        <f t="shared" si="120"/>
        <v>0.32186060399420086</v>
      </c>
      <c r="N778" s="126">
        <f t="shared" si="121"/>
        <v>0.61752184136102584</v>
      </c>
    </row>
    <row r="779" spans="2:14" x14ac:dyDescent="0.25">
      <c r="B779" s="12">
        <v>45427</v>
      </c>
      <c r="C779">
        <v>66267.492188000004</v>
      </c>
      <c r="D779" s="18">
        <v>219.91000399999999</v>
      </c>
      <c r="E779" s="125">
        <f t="shared" si="112"/>
        <v>7.6596092504832791E-2</v>
      </c>
      <c r="F779" s="125">
        <f t="shared" si="113"/>
        <v>8.3033739231217707E-2</v>
      </c>
      <c r="G779" s="127">
        <f t="shared" si="114"/>
        <v>102.52865077046461</v>
      </c>
      <c r="H779" s="127">
        <f t="shared" si="115"/>
        <v>66.988547785392015</v>
      </c>
      <c r="I779" s="126">
        <f t="shared" si="116"/>
        <v>0.62295203514496977</v>
      </c>
      <c r="J779" s="126">
        <f t="shared" si="117"/>
        <v>0.84002845304246032</v>
      </c>
      <c r="K779" s="126">
        <f t="shared" si="118"/>
        <v>0.81225199648129176</v>
      </c>
      <c r="L779" s="126">
        <f t="shared" si="119"/>
        <v>0.79331538456398409</v>
      </c>
      <c r="M779" s="126">
        <f t="shared" si="120"/>
        <v>0.45061775515417635</v>
      </c>
      <c r="N779" s="126">
        <f t="shared" si="121"/>
        <v>0.64453760258894521</v>
      </c>
    </row>
    <row r="780" spans="2:14" x14ac:dyDescent="0.25">
      <c r="B780" s="12">
        <v>45428</v>
      </c>
      <c r="C780">
        <v>65231.582030999998</v>
      </c>
      <c r="D780" s="18">
        <v>199.16999799999999</v>
      </c>
      <c r="E780" s="125">
        <f t="shared" si="112"/>
        <v>-1.5632252297418159E-2</v>
      </c>
      <c r="F780" s="125">
        <f t="shared" si="113"/>
        <v>-9.4311334740369457E-2</v>
      </c>
      <c r="G780" s="127">
        <f t="shared" si="114"/>
        <v>100.92589703390684</v>
      </c>
      <c r="H780" s="127">
        <f t="shared" si="115"/>
        <v>60.670768431432677</v>
      </c>
      <c r="I780" s="126">
        <f t="shared" si="116"/>
        <v>0.69555970004645773</v>
      </c>
      <c r="J780" s="126">
        <f t="shared" si="117"/>
        <v>0.85471507447369588</v>
      </c>
      <c r="K780" s="126">
        <f t="shared" si="118"/>
        <v>0.83186157167804398</v>
      </c>
      <c r="L780" s="126">
        <f t="shared" si="119"/>
        <v>0.80276952899754928</v>
      </c>
      <c r="M780" s="126">
        <f t="shared" si="120"/>
        <v>0.45012570956390918</v>
      </c>
      <c r="N780" s="126">
        <f t="shared" si="121"/>
        <v>0.64316045376896924</v>
      </c>
    </row>
    <row r="781" spans="2:14" x14ac:dyDescent="0.25">
      <c r="B781" s="12">
        <v>45429</v>
      </c>
      <c r="C781">
        <v>67051.875</v>
      </c>
      <c r="D781" s="18">
        <v>207.60000600000001</v>
      </c>
      <c r="E781" s="125">
        <f t="shared" si="112"/>
        <v>2.7905086958261105E-2</v>
      </c>
      <c r="F781" s="125">
        <f t="shared" si="113"/>
        <v>4.2325692045244834E-2</v>
      </c>
      <c r="G781" s="127">
        <f t="shared" si="114"/>
        <v>103.74224296697851</v>
      </c>
      <c r="H781" s="127">
        <f t="shared" si="115"/>
        <v>63.238700692209861</v>
      </c>
      <c r="I781" s="126">
        <f t="shared" si="116"/>
        <v>0.72639834579834517</v>
      </c>
      <c r="J781" s="126">
        <f t="shared" si="117"/>
        <v>0.85159204565098223</v>
      </c>
      <c r="K781" s="126">
        <f t="shared" si="118"/>
        <v>0.83522808324372977</v>
      </c>
      <c r="L781" s="126">
        <f t="shared" si="119"/>
        <v>0.8044833897125413</v>
      </c>
      <c r="M781" s="126">
        <f t="shared" si="120"/>
        <v>0.45912295333324238</v>
      </c>
      <c r="N781" s="126">
        <f t="shared" si="121"/>
        <v>0.64731978241402544</v>
      </c>
    </row>
    <row r="782" spans="2:14" x14ac:dyDescent="0.25">
      <c r="B782" s="12">
        <v>45432</v>
      </c>
      <c r="C782">
        <v>71448.195313000004</v>
      </c>
      <c r="D782" s="18">
        <v>225.19000199999999</v>
      </c>
      <c r="E782" s="125">
        <f t="shared" si="112"/>
        <v>6.5565956403158099E-2</v>
      </c>
      <c r="F782" s="125">
        <f t="shared" si="113"/>
        <v>8.4730228765022231E-2</v>
      </c>
      <c r="G782" s="127">
        <f t="shared" si="114"/>
        <v>110.54420234651725</v>
      </c>
      <c r="H782" s="127">
        <f t="shared" si="115"/>
        <v>68.59693026866357</v>
      </c>
      <c r="I782" s="126">
        <f t="shared" si="116"/>
        <v>0.81582975172631977</v>
      </c>
      <c r="J782" s="126">
        <f t="shared" si="117"/>
        <v>0.87560358691230955</v>
      </c>
      <c r="K782" s="126">
        <f t="shared" si="118"/>
        <v>0.84484577988000531</v>
      </c>
      <c r="L782" s="126">
        <f t="shared" si="119"/>
        <v>0.79974960820420049</v>
      </c>
      <c r="M782" s="126">
        <f t="shared" si="120"/>
        <v>0.53023547932787829</v>
      </c>
      <c r="N782" s="126">
        <f t="shared" si="121"/>
        <v>0.66855073171017732</v>
      </c>
    </row>
    <row r="783" spans="2:14" x14ac:dyDescent="0.25">
      <c r="B783" s="12">
        <v>45433</v>
      </c>
      <c r="C783">
        <v>70136.53125</v>
      </c>
      <c r="D783" s="18">
        <v>225.779999</v>
      </c>
      <c r="E783" s="125">
        <f t="shared" si="112"/>
        <v>-1.8358253238641931E-2</v>
      </c>
      <c r="F783" s="125">
        <f t="shared" si="113"/>
        <v>2.6199964241753193E-3</v>
      </c>
      <c r="G783" s="127">
        <f t="shared" si="114"/>
        <v>108.51480388577622</v>
      </c>
      <c r="H783" s="127">
        <f t="shared" si="115"/>
        <v>68.776653980676869</v>
      </c>
      <c r="I783" s="126">
        <f t="shared" si="116"/>
        <v>0.74444473872522254</v>
      </c>
      <c r="J783" s="126">
        <f t="shared" si="117"/>
        <v>0.86846027018193628</v>
      </c>
      <c r="K783" s="126">
        <f t="shared" si="118"/>
        <v>0.84747051600259671</v>
      </c>
      <c r="L783" s="126">
        <f t="shared" si="119"/>
        <v>0.83625399544005363</v>
      </c>
      <c r="M783" s="126">
        <f t="shared" si="120"/>
        <v>0.49003499703499848</v>
      </c>
      <c r="N783" s="126">
        <f t="shared" si="121"/>
        <v>0.66617082747049372</v>
      </c>
    </row>
    <row r="784" spans="2:14" x14ac:dyDescent="0.25">
      <c r="B784" s="12">
        <v>45434</v>
      </c>
      <c r="C784">
        <v>69122.335938000004</v>
      </c>
      <c r="D784" s="18">
        <v>231.509995</v>
      </c>
      <c r="E784" s="125">
        <f t="shared" si="112"/>
        <v>-1.4460300415840677E-2</v>
      </c>
      <c r="F784" s="125">
        <f t="shared" si="113"/>
        <v>2.5378669613688842E-2</v>
      </c>
      <c r="G784" s="127">
        <f t="shared" si="114"/>
        <v>106.94564722202186</v>
      </c>
      <c r="H784" s="127">
        <f t="shared" si="115"/>
        <v>70.522113959187465</v>
      </c>
      <c r="I784" s="126">
        <f t="shared" si="116"/>
        <v>0.7382557479263111</v>
      </c>
      <c r="J784" s="126">
        <f t="shared" si="117"/>
        <v>0.79406550293311806</v>
      </c>
      <c r="K784" s="126">
        <f t="shared" si="118"/>
        <v>0.83970416869377285</v>
      </c>
      <c r="L784" s="126">
        <f t="shared" si="119"/>
        <v>0.84232739946424406</v>
      </c>
      <c r="M784" s="126">
        <f t="shared" si="120"/>
        <v>0.49441207484671201</v>
      </c>
      <c r="N784" s="126">
        <f t="shared" si="121"/>
        <v>0.64352554102186932</v>
      </c>
    </row>
    <row r="785" spans="2:14" x14ac:dyDescent="0.25">
      <c r="B785" s="12">
        <v>45435</v>
      </c>
      <c r="C785">
        <v>67929.5625</v>
      </c>
      <c r="D785" s="18">
        <v>218.86000100000001</v>
      </c>
      <c r="E785" s="125">
        <f t="shared" si="112"/>
        <v>-1.7255976983617471E-2</v>
      </c>
      <c r="F785" s="125">
        <f t="shared" si="113"/>
        <v>-5.4641243459056632E-2</v>
      </c>
      <c r="G785" s="127">
        <f t="shared" si="114"/>
        <v>105.10019559506058</v>
      </c>
      <c r="H785" s="127">
        <f t="shared" si="115"/>
        <v>66.668697961096171</v>
      </c>
      <c r="I785" s="126">
        <f t="shared" si="116"/>
        <v>0.73483414024747717</v>
      </c>
      <c r="J785" s="126">
        <f t="shared" si="117"/>
        <v>0.80674053084369379</v>
      </c>
      <c r="K785" s="126">
        <f t="shared" si="118"/>
        <v>0.84529063628274859</v>
      </c>
      <c r="L785" s="126">
        <f t="shared" si="119"/>
        <v>0.84614553939657311</v>
      </c>
      <c r="M785" s="126">
        <f t="shared" si="120"/>
        <v>0.48255228070162604</v>
      </c>
      <c r="N785" s="126">
        <f t="shared" si="121"/>
        <v>0.64393332340168496</v>
      </c>
    </row>
    <row r="786" spans="2:14" x14ac:dyDescent="0.25">
      <c r="B786" s="12">
        <v>45436</v>
      </c>
      <c r="C786">
        <v>68526.101563000004</v>
      </c>
      <c r="D786" s="18">
        <v>237.64999399999999</v>
      </c>
      <c r="E786" s="125">
        <f t="shared" si="112"/>
        <v>8.7817297954775331E-3</v>
      </c>
      <c r="F786" s="125">
        <f t="shared" si="113"/>
        <v>8.5853938198602098E-2</v>
      </c>
      <c r="G786" s="127">
        <f t="shared" si="114"/>
        <v>106.02315711422824</v>
      </c>
      <c r="H786" s="127">
        <f t="shared" si="115"/>
        <v>72.392468235629394</v>
      </c>
      <c r="I786" s="126">
        <f t="shared" si="116"/>
        <v>0.75228440172311806</v>
      </c>
      <c r="J786" s="126">
        <f t="shared" si="117"/>
        <v>0.8782230876729431</v>
      </c>
      <c r="K786" s="126">
        <f t="shared" si="118"/>
        <v>0.84549887932678802</v>
      </c>
      <c r="L786" s="126">
        <f t="shared" si="119"/>
        <v>0.84678732322284311</v>
      </c>
      <c r="M786" s="126">
        <f t="shared" si="120"/>
        <v>0.46680296037869778</v>
      </c>
      <c r="N786" s="126">
        <f t="shared" si="121"/>
        <v>0.65868960683078326</v>
      </c>
    </row>
    <row r="787" spans="2:14" x14ac:dyDescent="0.25">
      <c r="B787" s="12">
        <v>45440</v>
      </c>
      <c r="C787">
        <v>68296.21875</v>
      </c>
      <c r="D787" s="18">
        <v>245</v>
      </c>
      <c r="E787" s="125">
        <f t="shared" ref="E787:E843" si="122">C787/C786-1</f>
        <v>-3.3546751931986529E-3</v>
      </c>
      <c r="F787" s="125">
        <f t="shared" ref="F787:F843" si="123">D787/D786-1</f>
        <v>3.0927861079600882E-2</v>
      </c>
      <c r="G787" s="127">
        <f t="shared" ref="G787:G843" si="124">G786+(G786*E787)</f>
        <v>105.66748385915254</v>
      </c>
      <c r="H787" s="127">
        <f t="shared" ref="H787:H843" si="125">H786+(H786*F787)</f>
        <v>74.631412436430367</v>
      </c>
      <c r="I787" s="126">
        <f t="shared" si="116"/>
        <v>0.78209939441689258</v>
      </c>
      <c r="J787" s="126">
        <f t="shared" si="117"/>
        <v>0.88361727714331939</v>
      </c>
      <c r="K787" s="126">
        <f t="shared" si="118"/>
        <v>0.83775388926571526</v>
      </c>
      <c r="L787" s="126">
        <f t="shared" si="119"/>
        <v>0.84174991535131927</v>
      </c>
      <c r="M787" s="126">
        <f t="shared" ref="M787:M843" si="126">CORREL(E767:E787,F767:F787)</f>
        <v>0.49160978142228456</v>
      </c>
      <c r="N787" s="126">
        <f t="shared" ref="N787:N843" si="127">CORREL(E727:E787,F727:F787)</f>
        <v>0.65977233815330383</v>
      </c>
    </row>
    <row r="788" spans="2:14" x14ac:dyDescent="0.25">
      <c r="B788" s="12">
        <v>45441</v>
      </c>
      <c r="C788">
        <v>67578.09375</v>
      </c>
      <c r="D788" s="18">
        <v>236.64999399999999</v>
      </c>
      <c r="E788" s="125">
        <f t="shared" si="122"/>
        <v>-1.051485738366742E-2</v>
      </c>
      <c r="F788" s="125">
        <f t="shared" si="123"/>
        <v>-3.4081657142857158E-2</v>
      </c>
      <c r="G788" s="127">
        <f t="shared" si="124"/>
        <v>104.55640533628257</v>
      </c>
      <c r="H788" s="127">
        <f t="shared" si="125"/>
        <v>72.087850225684775</v>
      </c>
      <c r="I788" s="126">
        <f t="shared" si="116"/>
        <v>0.79048693221859057</v>
      </c>
      <c r="J788" s="126">
        <f t="shared" si="117"/>
        <v>0.88893985067870152</v>
      </c>
      <c r="K788" s="126">
        <f t="shared" si="118"/>
        <v>0.84967395552634994</v>
      </c>
      <c r="L788" s="126">
        <f t="shared" si="119"/>
        <v>0.84411548559703198</v>
      </c>
      <c r="M788" s="126">
        <f t="shared" si="126"/>
        <v>0.52067593817538727</v>
      </c>
      <c r="N788" s="126">
        <f t="shared" si="127"/>
        <v>0.66048516564611015</v>
      </c>
    </row>
    <row r="789" spans="2:14" x14ac:dyDescent="0.25">
      <c r="B789" s="12">
        <v>45442</v>
      </c>
      <c r="C789">
        <v>68364.992188000004</v>
      </c>
      <c r="D789" s="18">
        <v>234.759995</v>
      </c>
      <c r="E789" s="125">
        <f t="shared" si="122"/>
        <v>1.1644282848685794E-2</v>
      </c>
      <c r="F789" s="125">
        <f t="shared" si="123"/>
        <v>-7.9864738978188132E-3</v>
      </c>
      <c r="G789" s="127">
        <f t="shared" si="124"/>
        <v>105.77388969366008</v>
      </c>
      <c r="H789" s="127">
        <f t="shared" si="125"/>
        <v>71.512122491507469</v>
      </c>
      <c r="I789" s="126">
        <f t="shared" si="116"/>
        <v>0.71253247895383098</v>
      </c>
      <c r="J789" s="126">
        <f t="shared" si="117"/>
        <v>0.8562933597344724</v>
      </c>
      <c r="K789" s="126">
        <f t="shared" si="118"/>
        <v>0.86355574466167517</v>
      </c>
      <c r="L789" s="126">
        <f t="shared" si="119"/>
        <v>0.85109104099290689</v>
      </c>
      <c r="M789" s="126">
        <f t="shared" si="126"/>
        <v>0.46066372523075433</v>
      </c>
      <c r="N789" s="126">
        <f t="shared" si="127"/>
        <v>0.62972531966549905</v>
      </c>
    </row>
    <row r="790" spans="2:14" x14ac:dyDescent="0.25">
      <c r="B790" s="12">
        <v>45443</v>
      </c>
      <c r="C790">
        <v>67491.414063000004</v>
      </c>
      <c r="D790" s="18">
        <v>225.91999799999999</v>
      </c>
      <c r="E790" s="125">
        <f t="shared" si="122"/>
        <v>-1.2778150001066413E-2</v>
      </c>
      <c r="F790" s="125">
        <f t="shared" si="123"/>
        <v>-3.7655465957903145E-2</v>
      </c>
      <c r="G790" s="127">
        <f t="shared" si="124"/>
        <v>104.42229506495823</v>
      </c>
      <c r="H790" s="127">
        <f t="shared" si="125"/>
        <v>68.819300197451113</v>
      </c>
      <c r="I790" s="126">
        <f t="shared" si="116"/>
        <v>0.87277009960380969</v>
      </c>
      <c r="J790" s="126">
        <f t="shared" si="117"/>
        <v>0.86249012443474793</v>
      </c>
      <c r="K790" s="126">
        <f t="shared" si="118"/>
        <v>0.86400952232355699</v>
      </c>
      <c r="L790" s="126">
        <f t="shared" si="119"/>
        <v>0.85399728279700737</v>
      </c>
      <c r="M790" s="126">
        <f t="shared" si="126"/>
        <v>0.53421568033946587</v>
      </c>
      <c r="N790" s="126">
        <f t="shared" si="127"/>
        <v>0.62120136136498882</v>
      </c>
    </row>
    <row r="791" spans="2:14" x14ac:dyDescent="0.25">
      <c r="B791" s="12">
        <v>45446</v>
      </c>
      <c r="C791">
        <v>68804.78125</v>
      </c>
      <c r="D791" s="18">
        <v>231.38999899999999</v>
      </c>
      <c r="E791" s="125">
        <f t="shared" si="122"/>
        <v>1.9459766923449306E-2</v>
      </c>
      <c r="F791" s="125">
        <f t="shared" si="123"/>
        <v>2.421211512227428E-2</v>
      </c>
      <c r="G791" s="127">
        <f t="shared" si="124"/>
        <v>106.45432858853397</v>
      </c>
      <c r="H791" s="127">
        <f t="shared" si="125"/>
        <v>70.48556101646615</v>
      </c>
      <c r="I791" s="126">
        <f t="shared" si="116"/>
        <v>0.85006534149216473</v>
      </c>
      <c r="J791" s="126">
        <f t="shared" si="117"/>
        <v>0.83468127950916893</v>
      </c>
      <c r="K791" s="126">
        <f t="shared" si="118"/>
        <v>0.86628522149259057</v>
      </c>
      <c r="L791" s="126">
        <f t="shared" si="119"/>
        <v>0.85465828482788431</v>
      </c>
      <c r="M791" s="126">
        <f t="shared" si="126"/>
        <v>0.559191893991832</v>
      </c>
      <c r="N791" s="126">
        <f t="shared" si="127"/>
        <v>0.61626827632952252</v>
      </c>
    </row>
    <row r="792" spans="2:14" x14ac:dyDescent="0.25">
      <c r="B792" s="12">
        <v>45447</v>
      </c>
      <c r="C792">
        <v>70567.765625</v>
      </c>
      <c r="D792" s="18">
        <v>244.199997</v>
      </c>
      <c r="E792" s="125">
        <f t="shared" si="122"/>
        <v>2.5622992224831664E-2</v>
      </c>
      <c r="F792" s="125">
        <f t="shared" si="123"/>
        <v>5.5361070294140058E-2</v>
      </c>
      <c r="G792" s="127">
        <f t="shared" si="124"/>
        <v>109.18200702225765</v>
      </c>
      <c r="H792" s="127">
        <f t="shared" si="125"/>
        <v>74.387717114620628</v>
      </c>
      <c r="I792" s="126">
        <f t="shared" si="116"/>
        <v>1.1413020041705193</v>
      </c>
      <c r="J792" s="126">
        <f t="shared" si="117"/>
        <v>0.8438286845813775</v>
      </c>
      <c r="K792" s="126">
        <f t="shared" si="118"/>
        <v>0.86477752932937357</v>
      </c>
      <c r="L792" s="126">
        <f t="shared" si="119"/>
        <v>0.87028083202238049</v>
      </c>
      <c r="M792" s="126">
        <f t="shared" si="126"/>
        <v>0.68109551064886387</v>
      </c>
      <c r="N792" s="126">
        <f t="shared" si="127"/>
        <v>0.61924651357878169</v>
      </c>
    </row>
    <row r="793" spans="2:14" x14ac:dyDescent="0.25">
      <c r="B793" s="12">
        <v>45448</v>
      </c>
      <c r="C793">
        <v>71082.820313000004</v>
      </c>
      <c r="D793" s="18">
        <v>251.39999399999999</v>
      </c>
      <c r="E793" s="125">
        <f t="shared" si="122"/>
        <v>7.2987246151030583E-3</v>
      </c>
      <c r="F793" s="125">
        <f t="shared" si="123"/>
        <v>2.9484017561228759E-2</v>
      </c>
      <c r="G793" s="127">
        <f t="shared" si="124"/>
        <v>109.97889642443735</v>
      </c>
      <c r="H793" s="127">
        <f t="shared" si="125"/>
        <v>76.580965872367813</v>
      </c>
      <c r="I793" s="126">
        <f t="shared" si="116"/>
        <v>1.1442185238171041</v>
      </c>
      <c r="J793" s="126">
        <f t="shared" si="117"/>
        <v>0.83604740250211462</v>
      </c>
      <c r="K793" s="126">
        <f t="shared" si="118"/>
        <v>0.86362366847502825</v>
      </c>
      <c r="L793" s="126">
        <f t="shared" si="119"/>
        <v>0.87992493587263143</v>
      </c>
      <c r="M793" s="126">
        <f t="shared" si="126"/>
        <v>0.67967559208131867</v>
      </c>
      <c r="N793" s="126">
        <f t="shared" si="127"/>
        <v>0.61717327195730964</v>
      </c>
    </row>
    <row r="794" spans="2:14" x14ac:dyDescent="0.25">
      <c r="B794" s="12">
        <v>45449</v>
      </c>
      <c r="C794">
        <v>70757.164063000004</v>
      </c>
      <c r="D794" s="18">
        <v>257.07998700000002</v>
      </c>
      <c r="E794" s="125">
        <f t="shared" si="122"/>
        <v>-4.5813636623593945E-3</v>
      </c>
      <c r="F794" s="125">
        <f t="shared" si="123"/>
        <v>2.2593449226574025E-2</v>
      </c>
      <c r="G794" s="127">
        <f t="shared" si="124"/>
        <v>109.47504310473205</v>
      </c>
      <c r="H794" s="127">
        <f t="shared" si="125"/>
        <v>78.311194036527155</v>
      </c>
      <c r="I794" s="126">
        <f t="shared" si="116"/>
        <v>1.079946027960873</v>
      </c>
      <c r="J794" s="126">
        <f t="shared" si="117"/>
        <v>0.87409171623627857</v>
      </c>
      <c r="K794" s="126">
        <f t="shared" si="118"/>
        <v>0.86206027775664706</v>
      </c>
      <c r="L794" s="126">
        <f t="shared" si="119"/>
        <v>0.87868028599047165</v>
      </c>
      <c r="M794" s="126">
        <f t="shared" si="126"/>
        <v>0.6630301395159296</v>
      </c>
      <c r="N794" s="126">
        <f t="shared" si="127"/>
        <v>0.632516949644647</v>
      </c>
    </row>
    <row r="795" spans="2:14" x14ac:dyDescent="0.25">
      <c r="B795" s="12">
        <v>45450</v>
      </c>
      <c r="C795">
        <v>69342.585938000004</v>
      </c>
      <c r="D795" s="18">
        <v>244.16000399999999</v>
      </c>
      <c r="E795" s="125">
        <f t="shared" si="122"/>
        <v>-1.9992012734434961E-2</v>
      </c>
      <c r="F795" s="125">
        <f t="shared" si="123"/>
        <v>-5.0256665836847181E-2</v>
      </c>
      <c r="G795" s="127">
        <f t="shared" si="124"/>
        <v>107.28641664887944</v>
      </c>
      <c r="H795" s="127">
        <f t="shared" si="125"/>
        <v>74.375534526548904</v>
      </c>
      <c r="I795" s="126">
        <f t="shared" si="116"/>
        <v>1.1320957105920479</v>
      </c>
      <c r="J795" s="126">
        <f t="shared" si="117"/>
        <v>0.88438184990088442</v>
      </c>
      <c r="K795" s="126">
        <f t="shared" si="118"/>
        <v>0.85867146037880537</v>
      </c>
      <c r="L795" s="126">
        <f t="shared" si="119"/>
        <v>0.87835301172707236</v>
      </c>
      <c r="M795" s="126">
        <f t="shared" si="126"/>
        <v>0.67498746584698344</v>
      </c>
      <c r="N795" s="126">
        <f t="shared" si="127"/>
        <v>0.63586274898059691</v>
      </c>
    </row>
    <row r="796" spans="2:14" x14ac:dyDescent="0.25">
      <c r="B796" s="12">
        <v>45453</v>
      </c>
      <c r="C796">
        <v>69512.28125</v>
      </c>
      <c r="D796" s="18">
        <v>249.80999800000001</v>
      </c>
      <c r="E796" s="125">
        <f t="shared" si="122"/>
        <v>2.4472019568424486E-3</v>
      </c>
      <c r="F796" s="125">
        <f t="shared" si="123"/>
        <v>2.3140538611721384E-2</v>
      </c>
      <c r="G796" s="127">
        <f t="shared" si="124"/>
        <v>107.54896817764519</v>
      </c>
      <c r="H796" s="127">
        <f t="shared" si="125"/>
        <v>76.096624455027921</v>
      </c>
      <c r="I796" s="126">
        <f t="shared" si="116"/>
        <v>1.1889754870364782</v>
      </c>
      <c r="J796" s="126">
        <f t="shared" si="117"/>
        <v>0.89583033870086881</v>
      </c>
      <c r="K796" s="126">
        <f t="shared" si="118"/>
        <v>0.85856017825975739</v>
      </c>
      <c r="L796" s="126">
        <f t="shared" si="119"/>
        <v>0.87950960419439139</v>
      </c>
      <c r="M796" s="126">
        <f t="shared" si="126"/>
        <v>0.69588523227821464</v>
      </c>
      <c r="N796" s="126">
        <f t="shared" si="127"/>
        <v>0.64169659517979372</v>
      </c>
    </row>
    <row r="797" spans="2:14" x14ac:dyDescent="0.25">
      <c r="B797" s="12">
        <v>45454</v>
      </c>
      <c r="C797">
        <v>67332.03125</v>
      </c>
      <c r="D797" s="18">
        <v>244.199997</v>
      </c>
      <c r="E797" s="125">
        <f t="shared" si="122"/>
        <v>-3.1364961137712588E-2</v>
      </c>
      <c r="F797" s="125">
        <f t="shared" si="123"/>
        <v>-2.2457071554037644E-2</v>
      </c>
      <c r="G797" s="127">
        <f t="shared" si="124"/>
        <v>104.17569897035226</v>
      </c>
      <c r="H797" s="127">
        <f t="shared" si="125"/>
        <v>74.387717114620628</v>
      </c>
      <c r="I797" s="126">
        <f t="shared" si="116"/>
        <v>1.1474159412031402</v>
      </c>
      <c r="J797" s="126">
        <f t="shared" si="117"/>
        <v>0.87903078085806785</v>
      </c>
      <c r="K797" s="126">
        <f t="shared" si="118"/>
        <v>0.85450670547100238</v>
      </c>
      <c r="L797" s="126">
        <f t="shared" si="119"/>
        <v>0.87430610257770591</v>
      </c>
      <c r="M797" s="126">
        <f t="shared" si="126"/>
        <v>0.67877709194752656</v>
      </c>
      <c r="N797" s="126">
        <f t="shared" si="127"/>
        <v>0.64157833879243786</v>
      </c>
    </row>
    <row r="798" spans="2:14" x14ac:dyDescent="0.25">
      <c r="B798" s="12">
        <v>45455</v>
      </c>
      <c r="C798">
        <v>68241.1875</v>
      </c>
      <c r="D798" s="18">
        <v>254.96000699999999</v>
      </c>
      <c r="E798" s="125">
        <f t="shared" si="122"/>
        <v>1.3502581655740586E-2</v>
      </c>
      <c r="F798" s="125">
        <f t="shared" si="123"/>
        <v>4.4062285553590819E-2</v>
      </c>
      <c r="G798" s="127">
        <f t="shared" si="124"/>
        <v>105.58233985224329</v>
      </c>
      <c r="H798" s="127">
        <f t="shared" si="125"/>
        <v>77.665409947804775</v>
      </c>
      <c r="I798" s="126">
        <f t="shared" si="116"/>
        <v>1.2640089380438755</v>
      </c>
      <c r="J798" s="126">
        <f t="shared" si="117"/>
        <v>0.90552496562882601</v>
      </c>
      <c r="K798" s="126">
        <f t="shared" si="118"/>
        <v>0.85462174267767643</v>
      </c>
      <c r="L798" s="126">
        <f t="shared" si="119"/>
        <v>0.87825638909280856</v>
      </c>
      <c r="M798" s="126">
        <f t="shared" si="126"/>
        <v>0.7229868243094113</v>
      </c>
      <c r="N798" s="126">
        <f t="shared" si="127"/>
        <v>0.65723125698863838</v>
      </c>
    </row>
    <row r="799" spans="2:14" x14ac:dyDescent="0.25">
      <c r="B799" s="12">
        <v>45456</v>
      </c>
      <c r="C799">
        <v>66756.398438000004</v>
      </c>
      <c r="D799" s="18">
        <v>247.63999899999999</v>
      </c>
      <c r="E799" s="125">
        <f t="shared" si="122"/>
        <v>-2.175796049856249E-2</v>
      </c>
      <c r="F799" s="125">
        <f t="shared" si="123"/>
        <v>-2.871041653211126E-2</v>
      </c>
      <c r="G799" s="127">
        <f t="shared" si="124"/>
        <v>103.28508347239239</v>
      </c>
      <c r="H799" s="127">
        <f t="shared" si="125"/>
        <v>75.435603678066116</v>
      </c>
      <c r="I799" s="126">
        <f t="shared" si="116"/>
        <v>1.34140021893949</v>
      </c>
      <c r="J799" s="126">
        <f t="shared" si="117"/>
        <v>0.9124604500283604</v>
      </c>
      <c r="K799" s="126">
        <f t="shared" si="118"/>
        <v>0.86129459152451915</v>
      </c>
      <c r="L799" s="126">
        <f t="shared" si="119"/>
        <v>0.87930702455563303</v>
      </c>
      <c r="M799" s="126">
        <f t="shared" si="126"/>
        <v>0.75484211772790288</v>
      </c>
      <c r="N799" s="126">
        <f t="shared" si="127"/>
        <v>0.65954076055080646</v>
      </c>
    </row>
    <row r="800" spans="2:14" x14ac:dyDescent="0.25">
      <c r="B800" s="12">
        <v>45457</v>
      </c>
      <c r="C800">
        <v>66011.09375</v>
      </c>
      <c r="D800" s="18">
        <v>244.5</v>
      </c>
      <c r="E800" s="125">
        <f t="shared" si="122"/>
        <v>-1.1164543106563896E-2</v>
      </c>
      <c r="F800" s="125">
        <f t="shared" si="123"/>
        <v>-1.2679692346469373E-2</v>
      </c>
      <c r="G800" s="127">
        <f t="shared" si="124"/>
        <v>102.13195270569982</v>
      </c>
      <c r="H800" s="127">
        <f t="shared" si="125"/>
        <v>74.479103431458043</v>
      </c>
      <c r="I800" s="126">
        <f t="shared" si="116"/>
        <v>1.5345103510900397</v>
      </c>
      <c r="J800" s="126">
        <f t="shared" si="117"/>
        <v>0.95514894869852807</v>
      </c>
      <c r="K800" s="126">
        <f t="shared" si="118"/>
        <v>0.86641400882926822</v>
      </c>
      <c r="L800" s="126">
        <f t="shared" si="119"/>
        <v>0.87950213642774766</v>
      </c>
      <c r="M800" s="126">
        <f t="shared" si="126"/>
        <v>0.73604034807007823</v>
      </c>
      <c r="N800" s="126">
        <f t="shared" si="127"/>
        <v>0.66217903318817639</v>
      </c>
    </row>
    <row r="801" spans="2:14" x14ac:dyDescent="0.25">
      <c r="B801" s="12">
        <v>45460</v>
      </c>
      <c r="C801">
        <v>66490.296875</v>
      </c>
      <c r="D801" s="18">
        <v>245.10000600000001</v>
      </c>
      <c r="E801" s="125">
        <f t="shared" si="122"/>
        <v>7.259433191864062E-3</v>
      </c>
      <c r="F801" s="125">
        <f t="shared" si="123"/>
        <v>2.4540122699385769E-3</v>
      </c>
      <c r="G801" s="127">
        <f t="shared" si="124"/>
        <v>102.87337279312146</v>
      </c>
      <c r="H801" s="127">
        <f t="shared" si="125"/>
        <v>74.661876065132859</v>
      </c>
      <c r="I801" s="126">
        <f t="shared" si="116"/>
        <v>1.3935951365303596</v>
      </c>
      <c r="J801" s="126">
        <f t="shared" si="117"/>
        <v>0.91854431224981081</v>
      </c>
      <c r="K801" s="126">
        <f t="shared" si="118"/>
        <v>0.86611219494051916</v>
      </c>
      <c r="L801" s="126">
        <f t="shared" si="119"/>
        <v>0.87166475801601762</v>
      </c>
      <c r="M801" s="126">
        <f t="shared" si="126"/>
        <v>0.75991579994306291</v>
      </c>
      <c r="N801" s="126">
        <f t="shared" si="127"/>
        <v>0.62276662726170307</v>
      </c>
    </row>
    <row r="802" spans="2:14" x14ac:dyDescent="0.25">
      <c r="B802" s="12">
        <v>45461</v>
      </c>
      <c r="C802">
        <v>65140.746094000002</v>
      </c>
      <c r="D802" s="18">
        <v>235.949997</v>
      </c>
      <c r="E802" s="125">
        <f t="shared" si="122"/>
        <v>-2.0296958269521936E-2</v>
      </c>
      <c r="F802" s="125">
        <f t="shared" si="123"/>
        <v>-3.7331737152221933E-2</v>
      </c>
      <c r="G802" s="127">
        <f t="shared" si="124"/>
        <v>100.7853562384945</v>
      </c>
      <c r="H802" s="127">
        <f t="shared" si="125"/>
        <v>71.874618532577543</v>
      </c>
      <c r="I802" s="126">
        <f t="shared" si="116"/>
        <v>1.4483685692010475</v>
      </c>
      <c r="J802" s="126">
        <f t="shared" si="117"/>
        <v>0.9559416288529845</v>
      </c>
      <c r="K802" s="126">
        <f t="shared" si="118"/>
        <v>0.86964549097167032</v>
      </c>
      <c r="L802" s="126">
        <f t="shared" si="119"/>
        <v>0.87352772367311393</v>
      </c>
      <c r="M802" s="126">
        <f t="shared" si="126"/>
        <v>0.76307934502184593</v>
      </c>
      <c r="N802" s="126">
        <f t="shared" si="127"/>
        <v>0.64123359213608377</v>
      </c>
    </row>
    <row r="803" spans="2:14" x14ac:dyDescent="0.25">
      <c r="B803" s="12">
        <v>45463</v>
      </c>
      <c r="C803">
        <v>64828.65625</v>
      </c>
      <c r="D803" s="18">
        <v>235.029999</v>
      </c>
      <c r="E803" s="125">
        <f t="shared" si="122"/>
        <v>-4.7910081279948225E-3</v>
      </c>
      <c r="F803" s="125">
        <f t="shared" si="123"/>
        <v>-3.8991227450618782E-3</v>
      </c>
      <c r="G803" s="127">
        <f t="shared" si="124"/>
        <v>100.30249277757302</v>
      </c>
      <c r="H803" s="127">
        <f t="shared" si="125"/>
        <v>71.594370572664531</v>
      </c>
      <c r="I803" s="126">
        <f t="shared" si="116"/>
        <v>1.7302991959258303</v>
      </c>
      <c r="J803" s="126">
        <f t="shared" si="117"/>
        <v>0.9563318029084904</v>
      </c>
      <c r="K803" s="126">
        <f t="shared" si="118"/>
        <v>0.87196029332999891</v>
      </c>
      <c r="L803" s="126">
        <f t="shared" si="119"/>
        <v>0.87480542585167576</v>
      </c>
      <c r="M803" s="126">
        <f t="shared" si="126"/>
        <v>0.71533559517668399</v>
      </c>
      <c r="N803" s="126">
        <f t="shared" si="127"/>
        <v>0.63925252416667011</v>
      </c>
    </row>
    <row r="804" spans="2:14" x14ac:dyDescent="0.25">
      <c r="B804" s="12">
        <v>45464</v>
      </c>
      <c r="C804">
        <v>64096.199219000002</v>
      </c>
      <c r="D804" s="18">
        <v>225.86000100000001</v>
      </c>
      <c r="E804" s="125">
        <f t="shared" si="122"/>
        <v>-1.129835281754743E-2</v>
      </c>
      <c r="F804" s="125">
        <f t="shared" si="123"/>
        <v>-3.9016287448480069E-2</v>
      </c>
      <c r="G804" s="127">
        <f t="shared" si="124"/>
        <v>99.1692398256925</v>
      </c>
      <c r="H804" s="127">
        <f t="shared" si="125"/>
        <v>68.801024030708447</v>
      </c>
      <c r="I804" s="126">
        <f t="shared" si="116"/>
        <v>1.8521715789663415</v>
      </c>
      <c r="J804" s="126">
        <f t="shared" si="117"/>
        <v>0.95599840331374319</v>
      </c>
      <c r="K804" s="126">
        <f t="shared" si="118"/>
        <v>0.86812374342254828</v>
      </c>
      <c r="L804" s="126">
        <f t="shared" si="119"/>
        <v>0.87721479943953029</v>
      </c>
      <c r="M804" s="126">
        <f t="shared" si="126"/>
        <v>0.73171343380412535</v>
      </c>
      <c r="N804" s="126">
        <f t="shared" si="127"/>
        <v>0.60559916902854261</v>
      </c>
    </row>
    <row r="805" spans="2:14" x14ac:dyDescent="0.25">
      <c r="B805" s="12">
        <v>45467</v>
      </c>
      <c r="C805">
        <v>60277.414062999997</v>
      </c>
      <c r="D805" s="18">
        <v>212.30999800000001</v>
      </c>
      <c r="E805" s="125">
        <f t="shared" si="122"/>
        <v>-5.9578964159048065E-2</v>
      </c>
      <c r="F805" s="125">
        <f t="shared" si="123"/>
        <v>-5.9992928982586902E-2</v>
      </c>
      <c r="G805" s="127">
        <f t="shared" si="124"/>
        <v>93.260839240437519</v>
      </c>
      <c r="H805" s="127">
        <f t="shared" si="125"/>
        <v>64.673449082104895</v>
      </c>
      <c r="I805" s="126">
        <f t="shared" si="116"/>
        <v>1.5985452380560319</v>
      </c>
      <c r="J805" s="126">
        <f t="shared" si="117"/>
        <v>0.95963586489837727</v>
      </c>
      <c r="K805" s="126">
        <f t="shared" si="118"/>
        <v>0.87462255595044991</v>
      </c>
      <c r="L805" s="126">
        <f t="shared" si="119"/>
        <v>0.88006852599112628</v>
      </c>
      <c r="M805" s="126">
        <f t="shared" si="126"/>
        <v>0.77145109736382989</v>
      </c>
      <c r="N805" s="126">
        <f t="shared" si="127"/>
        <v>0.62418959491352322</v>
      </c>
    </row>
    <row r="806" spans="2:14" x14ac:dyDescent="0.25">
      <c r="B806" s="12">
        <v>45468</v>
      </c>
      <c r="C806">
        <v>61804.640625</v>
      </c>
      <c r="D806" s="18">
        <v>221.71000699999999</v>
      </c>
      <c r="E806" s="125">
        <f t="shared" si="122"/>
        <v>2.5336630406934679E-2</v>
      </c>
      <c r="F806" s="125">
        <f t="shared" si="123"/>
        <v>4.4274923878054873E-2</v>
      </c>
      <c r="G806" s="127">
        <f t="shared" si="124"/>
        <v>95.623754655713043</v>
      </c>
      <c r="H806" s="127">
        <f t="shared" si="125"/>
        <v>67.536861117146344</v>
      </c>
      <c r="I806" s="126">
        <f t="shared" si="116"/>
        <v>1.5343725749897961</v>
      </c>
      <c r="J806" s="126">
        <f t="shared" si="117"/>
        <v>0.96637691912797907</v>
      </c>
      <c r="K806" s="126">
        <f t="shared" si="118"/>
        <v>0.87199980925129927</v>
      </c>
      <c r="L806" s="126">
        <f t="shared" si="119"/>
        <v>0.88062538049587447</v>
      </c>
      <c r="M806" s="126">
        <f t="shared" si="126"/>
        <v>0.7896215887269129</v>
      </c>
      <c r="N806" s="126">
        <f t="shared" si="127"/>
        <v>0.63049944167844252</v>
      </c>
    </row>
    <row r="807" spans="2:14" x14ac:dyDescent="0.25">
      <c r="B807" s="12">
        <v>45469</v>
      </c>
      <c r="C807">
        <v>60811.277344000002</v>
      </c>
      <c r="D807" s="18">
        <v>214.58000200000001</v>
      </c>
      <c r="E807" s="125">
        <f t="shared" si="122"/>
        <v>-1.6072632588016056E-2</v>
      </c>
      <c r="F807" s="125">
        <f t="shared" si="123"/>
        <v>-3.2159148323873232E-2</v>
      </c>
      <c r="G807" s="127">
        <f t="shared" si="124"/>
        <v>94.086829180445179</v>
      </c>
      <c r="H807" s="127">
        <f t="shared" si="125"/>
        <v>65.364933183151209</v>
      </c>
      <c r="I807" s="126">
        <f t="shared" si="116"/>
        <v>1.4415362185550522</v>
      </c>
      <c r="J807" s="126">
        <f t="shared" si="117"/>
        <v>0.96510545318601204</v>
      </c>
      <c r="K807" s="126">
        <f t="shared" si="118"/>
        <v>0.94180923934865135</v>
      </c>
      <c r="L807" s="126">
        <f t="shared" si="119"/>
        <v>0.88083439037451017</v>
      </c>
      <c r="M807" s="126">
        <f t="shared" si="126"/>
        <v>0.83461393107789272</v>
      </c>
      <c r="N807" s="126">
        <f t="shared" si="127"/>
        <v>0.62917674763573828</v>
      </c>
    </row>
    <row r="808" spans="2:14" x14ac:dyDescent="0.25">
      <c r="B808" s="12">
        <v>45470</v>
      </c>
      <c r="C808">
        <v>61604.800780999998</v>
      </c>
      <c r="D808" s="18">
        <v>224</v>
      </c>
      <c r="E808" s="125">
        <f t="shared" si="122"/>
        <v>1.3048951965129119E-2</v>
      </c>
      <c r="F808" s="125">
        <f t="shared" si="123"/>
        <v>4.3899701333770969E-2</v>
      </c>
      <c r="G808" s="127">
        <f t="shared" si="124"/>
        <v>95.314563694972122</v>
      </c>
      <c r="H808" s="127">
        <f t="shared" si="125"/>
        <v>68.234434227593439</v>
      </c>
      <c r="I808" s="126">
        <f t="shared" si="116"/>
        <v>1.4814668691640129</v>
      </c>
      <c r="J808" s="126">
        <f t="shared" si="117"/>
        <v>0.96531041504515136</v>
      </c>
      <c r="K808" s="126">
        <f t="shared" si="118"/>
        <v>0.94841812698317518</v>
      </c>
      <c r="L808" s="126">
        <f t="shared" si="119"/>
        <v>0.8525230977005247</v>
      </c>
      <c r="M808" s="126">
        <f t="shared" si="126"/>
        <v>0.85601395551800519</v>
      </c>
      <c r="N808" s="126">
        <f t="shared" si="127"/>
        <v>0.63004313458660277</v>
      </c>
    </row>
    <row r="809" spans="2:14" x14ac:dyDescent="0.25">
      <c r="B809" s="12">
        <v>45471</v>
      </c>
      <c r="C809">
        <v>60320.136719000002</v>
      </c>
      <c r="D809" s="18">
        <v>222.229996</v>
      </c>
      <c r="E809" s="125">
        <f t="shared" si="122"/>
        <v>-2.0853310873723441E-2</v>
      </c>
      <c r="F809" s="125">
        <f t="shared" si="123"/>
        <v>-7.9018035714285562E-3</v>
      </c>
      <c r="G809" s="127">
        <f t="shared" si="124"/>
        <v>93.326939467447559</v>
      </c>
      <c r="H809" s="127">
        <f t="shared" si="125"/>
        <v>67.695259131519435</v>
      </c>
      <c r="I809" s="126">
        <f t="shared" si="116"/>
        <v>1.4325581080059386</v>
      </c>
      <c r="J809" s="126">
        <f t="shared" si="117"/>
        <v>0.99962004236701019</v>
      </c>
      <c r="K809" s="126">
        <f t="shared" si="118"/>
        <v>0.94825613944754183</v>
      </c>
      <c r="L809" s="126">
        <f t="shared" si="119"/>
        <v>0.85399865486795878</v>
      </c>
      <c r="M809" s="126">
        <f t="shared" si="126"/>
        <v>0.85455402849253048</v>
      </c>
      <c r="N809" s="126">
        <f t="shared" si="127"/>
        <v>0.63453739210940041</v>
      </c>
    </row>
    <row r="810" spans="2:14" x14ac:dyDescent="0.25">
      <c r="B810" s="12">
        <v>45474</v>
      </c>
      <c r="C810">
        <v>62851.980469000002</v>
      </c>
      <c r="D810" s="18">
        <v>233.36999499999999</v>
      </c>
      <c r="E810" s="125">
        <f t="shared" si="122"/>
        <v>4.1973441834101566E-2</v>
      </c>
      <c r="F810" s="125">
        <f t="shared" si="123"/>
        <v>5.0128241913841354E-2</v>
      </c>
      <c r="G810" s="127">
        <f t="shared" si="124"/>
        <v>97.244192332739189</v>
      </c>
      <c r="H810" s="127">
        <f t="shared" si="125"/>
        <v>71.088703457684417</v>
      </c>
      <c r="I810" s="126">
        <f t="shared" si="116"/>
        <v>1.4108232769877753</v>
      </c>
      <c r="J810" s="126">
        <f t="shared" si="117"/>
        <v>1.0034618100041632</v>
      </c>
      <c r="K810" s="126">
        <f t="shared" si="118"/>
        <v>0.95030066155749127</v>
      </c>
      <c r="L810" s="126">
        <f t="shared" si="119"/>
        <v>0.85641451418970516</v>
      </c>
      <c r="M810" s="126">
        <f t="shared" si="126"/>
        <v>0.88364260145238671</v>
      </c>
      <c r="N810" s="126">
        <f t="shared" si="127"/>
        <v>0.64262194553150487</v>
      </c>
    </row>
    <row r="811" spans="2:14" x14ac:dyDescent="0.25">
      <c r="B811" s="12">
        <v>45475</v>
      </c>
      <c r="C811">
        <v>62029.015625</v>
      </c>
      <c r="D811" s="18">
        <v>227.509995</v>
      </c>
      <c r="E811" s="125">
        <f t="shared" si="122"/>
        <v>-1.3093697889216216E-2</v>
      </c>
      <c r="F811" s="125">
        <f t="shared" si="123"/>
        <v>-2.5110340341739201E-2</v>
      </c>
      <c r="G811" s="127">
        <f t="shared" si="124"/>
        <v>95.970906256853468</v>
      </c>
      <c r="H811" s="127">
        <f t="shared" si="125"/>
        <v>69.303641919408989</v>
      </c>
      <c r="I811" s="126">
        <f t="shared" si="116"/>
        <v>1.400119535044875</v>
      </c>
      <c r="J811" s="126">
        <f t="shared" si="117"/>
        <v>1.0414213423848566</v>
      </c>
      <c r="K811" s="126">
        <f t="shared" si="118"/>
        <v>0.96280828060152734</v>
      </c>
      <c r="L811" s="126">
        <f t="shared" si="119"/>
        <v>0.8573788638622214</v>
      </c>
      <c r="M811" s="126">
        <f t="shared" si="126"/>
        <v>0.89055118980822268</v>
      </c>
      <c r="N811" s="126">
        <f t="shared" si="127"/>
        <v>0.65690213628512495</v>
      </c>
    </row>
    <row r="812" spans="2:14" x14ac:dyDescent="0.25">
      <c r="B812" s="12">
        <v>45476</v>
      </c>
      <c r="C812">
        <v>60173.921875</v>
      </c>
      <c r="D812" s="18">
        <v>224.94000199999999</v>
      </c>
      <c r="E812" s="125">
        <f t="shared" si="122"/>
        <v>-2.9906870700884158E-2</v>
      </c>
      <c r="F812" s="125">
        <f t="shared" si="123"/>
        <v>-1.1296176240520817E-2</v>
      </c>
      <c r="G812" s="127">
        <f t="shared" si="124"/>
        <v>93.10071677238308</v>
      </c>
      <c r="H812" s="127">
        <f t="shared" si="125"/>
        <v>68.520775766177394</v>
      </c>
      <c r="I812" s="126">
        <f t="shared" si="116"/>
        <v>1.367786571518661</v>
      </c>
      <c r="J812" s="126">
        <f t="shared" si="117"/>
        <v>1.0272362745323891</v>
      </c>
      <c r="K812" s="126">
        <f t="shared" si="118"/>
        <v>0.95491373973369709</v>
      </c>
      <c r="L812" s="126">
        <f t="shared" si="119"/>
        <v>0.85582533194666177</v>
      </c>
      <c r="M812" s="126">
        <f t="shared" si="126"/>
        <v>0.87876704108300219</v>
      </c>
      <c r="N812" s="126">
        <f t="shared" si="127"/>
        <v>0.65525036839541195</v>
      </c>
    </row>
    <row r="813" spans="2:14" x14ac:dyDescent="0.25">
      <c r="B813" s="12">
        <v>45478</v>
      </c>
      <c r="C813">
        <v>56662.375</v>
      </c>
      <c r="D813" s="18">
        <v>223.679993</v>
      </c>
      <c r="E813" s="125">
        <f t="shared" si="122"/>
        <v>-5.8356623028403831E-2</v>
      </c>
      <c r="F813" s="125">
        <f t="shared" si="123"/>
        <v>-5.6015336925265835E-3</v>
      </c>
      <c r="G813" s="127">
        <f t="shared" si="124"/>
        <v>87.66767334002293</v>
      </c>
      <c r="H813" s="127">
        <f t="shared" si="125"/>
        <v>68.136954332085097</v>
      </c>
      <c r="I813" s="126">
        <f t="shared" si="116"/>
        <v>1.0622747334288285</v>
      </c>
      <c r="J813" s="126">
        <f t="shared" si="117"/>
        <v>0.9632899581151837</v>
      </c>
      <c r="K813" s="126">
        <f t="shared" si="118"/>
        <v>0.93641858236537878</v>
      </c>
      <c r="L813" s="126">
        <f t="shared" si="119"/>
        <v>0.84221431049897111</v>
      </c>
      <c r="M813" s="126">
        <f t="shared" si="126"/>
        <v>0.77729263730271847</v>
      </c>
      <c r="N813" s="126">
        <f t="shared" si="127"/>
        <v>0.62373517156409775</v>
      </c>
    </row>
    <row r="814" spans="2:14" x14ac:dyDescent="0.25">
      <c r="B814" s="12">
        <v>45481</v>
      </c>
      <c r="C814">
        <v>56705.097655999998</v>
      </c>
      <c r="D814" s="18">
        <v>220.55999800000001</v>
      </c>
      <c r="E814" s="125">
        <f t="shared" si="122"/>
        <v>7.5398632690570899E-4</v>
      </c>
      <c r="F814" s="125">
        <f t="shared" si="123"/>
        <v>-1.3948475937228699E-2</v>
      </c>
      <c r="G814" s="127">
        <f t="shared" si="124"/>
        <v>87.733773567032941</v>
      </c>
      <c r="H814" s="127">
        <f t="shared" si="125"/>
        <v>67.186547664147952</v>
      </c>
      <c r="I814" s="126">
        <f t="shared" si="116"/>
        <v>1.0196751733305203</v>
      </c>
      <c r="J814" s="126">
        <f t="shared" si="117"/>
        <v>0.94780629675931183</v>
      </c>
      <c r="K814" s="126">
        <f t="shared" si="118"/>
        <v>0.93325069482733081</v>
      </c>
      <c r="L814" s="126">
        <f t="shared" si="119"/>
        <v>0.84240836437292477</v>
      </c>
      <c r="M814" s="126">
        <f t="shared" si="126"/>
        <v>0.75879820738639181</v>
      </c>
      <c r="N814" s="126">
        <f t="shared" si="127"/>
        <v>0.61460310216434799</v>
      </c>
    </row>
    <row r="815" spans="2:14" x14ac:dyDescent="0.25">
      <c r="B815" s="12">
        <v>45482</v>
      </c>
      <c r="C815">
        <v>58009.226562999997</v>
      </c>
      <c r="D815" s="18">
        <v>219.970001</v>
      </c>
      <c r="E815" s="125">
        <f t="shared" si="122"/>
        <v>2.2998442131454633E-2</v>
      </c>
      <c r="F815" s="125">
        <f t="shared" si="123"/>
        <v>-2.6749954903427797E-3</v>
      </c>
      <c r="G815" s="127">
        <f t="shared" si="124"/>
        <v>89.751513681388488</v>
      </c>
      <c r="H815" s="127">
        <f t="shared" si="125"/>
        <v>67.006823952134653</v>
      </c>
      <c r="I815" s="126">
        <f t="shared" ref="I815:I843" si="128">SLOPE($F795:$F815,$E795:$E815)</f>
        <v>0.93432795065795204</v>
      </c>
      <c r="J815" s="126">
        <f t="shared" ref="J815:J843" si="129">SLOPE($F755:$F815,$E755:$E815)</f>
        <v>0.92946365543134479</v>
      </c>
      <c r="K815" s="126">
        <f t="shared" ref="K815:K843" si="130">SLOPE($F695:$F815,$E695:$E815)</f>
        <v>0.92649084430555861</v>
      </c>
      <c r="L815" s="126">
        <f t="shared" ref="L815:L843" si="131">SLOPE($F575:$F815,$E575:$E815)</f>
        <v>0.84037750406773382</v>
      </c>
      <c r="M815" s="126">
        <f t="shared" si="126"/>
        <v>0.73981288118378774</v>
      </c>
      <c r="N815" s="126">
        <f t="shared" si="127"/>
        <v>0.60614269708336521</v>
      </c>
    </row>
    <row r="816" spans="2:14" x14ac:dyDescent="0.25">
      <c r="B816" s="12">
        <v>45483</v>
      </c>
      <c r="C816">
        <v>57742.496094000002</v>
      </c>
      <c r="D816" s="18">
        <v>219.55999800000001</v>
      </c>
      <c r="E816" s="125">
        <f t="shared" si="122"/>
        <v>-4.5980697348260158E-3</v>
      </c>
      <c r="F816" s="125">
        <f t="shared" si="123"/>
        <v>-1.8639041602768192E-3</v>
      </c>
      <c r="G816" s="127">
        <f t="shared" si="124"/>
        <v>89.338829962675277</v>
      </c>
      <c r="H816" s="127">
        <f t="shared" si="125"/>
        <v>66.881929654203333</v>
      </c>
      <c r="I816" s="126">
        <f t="shared" si="128"/>
        <v>0.90434423660751007</v>
      </c>
      <c r="J816" s="126">
        <f t="shared" si="129"/>
        <v>0.9343064130662514</v>
      </c>
      <c r="K816" s="126">
        <f t="shared" si="130"/>
        <v>0.92610052510874119</v>
      </c>
      <c r="L816" s="126">
        <f t="shared" si="131"/>
        <v>0.84026267405034072</v>
      </c>
      <c r="M816" s="126">
        <f t="shared" si="126"/>
        <v>0.74983551832837936</v>
      </c>
      <c r="N816" s="126">
        <f t="shared" si="127"/>
        <v>0.61540555937435304</v>
      </c>
    </row>
    <row r="817" spans="2:14" x14ac:dyDescent="0.25">
      <c r="B817" s="12">
        <v>45484</v>
      </c>
      <c r="C817">
        <v>57344.914062999997</v>
      </c>
      <c r="D817" s="18">
        <v>214.63000500000001</v>
      </c>
      <c r="E817" s="125">
        <f t="shared" si="122"/>
        <v>-6.885432010988457E-3</v>
      </c>
      <c r="F817" s="125">
        <f t="shared" si="123"/>
        <v>-2.2453967229494998E-2</v>
      </c>
      <c r="G817" s="127">
        <f t="shared" si="124"/>
        <v>88.723693523026014</v>
      </c>
      <c r="H817" s="127">
        <f t="shared" si="125"/>
        <v>65.380164997502462</v>
      </c>
      <c r="I817" s="126">
        <f t="shared" si="128"/>
        <v>0.88539727662533807</v>
      </c>
      <c r="J817" s="126">
        <f t="shared" si="129"/>
        <v>0.914306083980305</v>
      </c>
      <c r="K817" s="126">
        <f t="shared" si="130"/>
        <v>0.92790887467940042</v>
      </c>
      <c r="L817" s="126">
        <f t="shared" si="131"/>
        <v>0.84097196102482019</v>
      </c>
      <c r="M817" s="126">
        <f t="shared" si="126"/>
        <v>0.74177509669664321</v>
      </c>
      <c r="N817" s="126">
        <f t="shared" si="127"/>
        <v>0.60302300064072911</v>
      </c>
    </row>
    <row r="818" spans="2:14" x14ac:dyDescent="0.25">
      <c r="B818" s="12">
        <v>45485</v>
      </c>
      <c r="C818">
        <v>57899.464844000002</v>
      </c>
      <c r="D818" s="18">
        <v>218.020004</v>
      </c>
      <c r="E818" s="125">
        <f t="shared" si="122"/>
        <v>9.6704440151531568E-3</v>
      </c>
      <c r="F818" s="125">
        <f t="shared" si="123"/>
        <v>1.5794618278092143E-2</v>
      </c>
      <c r="G818" s="127">
        <f t="shared" si="124"/>
        <v>89.581691034058039</v>
      </c>
      <c r="H818" s="127">
        <f t="shared" si="125"/>
        <v>66.412819746596696</v>
      </c>
      <c r="I818" s="126">
        <f t="shared" si="128"/>
        <v>0.90214620808661483</v>
      </c>
      <c r="J818" s="126">
        <f t="shared" si="129"/>
        <v>0.86897370201795465</v>
      </c>
      <c r="K818" s="126">
        <f t="shared" si="130"/>
        <v>0.91715040228355549</v>
      </c>
      <c r="L818" s="126">
        <f t="shared" si="131"/>
        <v>0.83876763628684936</v>
      </c>
      <c r="M818" s="126">
        <f t="shared" si="126"/>
        <v>0.74438978660692801</v>
      </c>
      <c r="N818" s="126">
        <f t="shared" si="127"/>
        <v>0.57685801587776964</v>
      </c>
    </row>
    <row r="819" spans="2:14" x14ac:dyDescent="0.25">
      <c r="B819" s="12">
        <v>45488</v>
      </c>
      <c r="C819">
        <v>64870.152344000002</v>
      </c>
      <c r="D819" s="18">
        <v>242.85000600000001</v>
      </c>
      <c r="E819" s="125">
        <f t="shared" si="122"/>
        <v>0.12039295214180812</v>
      </c>
      <c r="F819" s="125">
        <f t="shared" si="123"/>
        <v>0.11388864115423103</v>
      </c>
      <c r="G819" s="127">
        <f t="shared" si="124"/>
        <v>100.36669527550363</v>
      </c>
      <c r="H819" s="127">
        <f t="shared" si="125"/>
        <v>73.976485542757473</v>
      </c>
      <c r="I819" s="126">
        <f t="shared" si="128"/>
        <v>0.90306531661499834</v>
      </c>
      <c r="J819" s="126">
        <f t="shared" si="129"/>
        <v>0.88642735251324312</v>
      </c>
      <c r="K819" s="126">
        <f t="shared" si="130"/>
        <v>0.91788249529630495</v>
      </c>
      <c r="L819" s="126">
        <f t="shared" si="131"/>
        <v>0.84395951250846879</v>
      </c>
      <c r="M819" s="126">
        <f t="shared" si="126"/>
        <v>0.87116394219428728</v>
      </c>
      <c r="N819" s="126">
        <f t="shared" si="127"/>
        <v>0.63740999574170087</v>
      </c>
    </row>
    <row r="820" spans="2:14" x14ac:dyDescent="0.25">
      <c r="B820" s="12">
        <v>45489</v>
      </c>
      <c r="C820">
        <v>65097.148437999997</v>
      </c>
      <c r="D820" s="18">
        <v>251.490005</v>
      </c>
      <c r="E820" s="125">
        <f t="shared" si="122"/>
        <v>3.4992378743965435E-3</v>
      </c>
      <c r="F820" s="125">
        <f t="shared" si="123"/>
        <v>3.5577511989025812E-2</v>
      </c>
      <c r="G820" s="127">
        <f t="shared" si="124"/>
        <v>100.71790221693969</v>
      </c>
      <c r="H820" s="127">
        <f t="shared" si="125"/>
        <v>76.608384844060922</v>
      </c>
      <c r="I820" s="126">
        <f t="shared" si="128"/>
        <v>0.90088350278598772</v>
      </c>
      <c r="J820" s="126">
        <f t="shared" si="129"/>
        <v>0.89437869332197095</v>
      </c>
      <c r="K820" s="126">
        <f t="shared" si="130"/>
        <v>0.94340309388041088</v>
      </c>
      <c r="L820" s="126">
        <f t="shared" si="131"/>
        <v>0.84505701362160945</v>
      </c>
      <c r="M820" s="126">
        <f t="shared" si="126"/>
        <v>0.85618775738404274</v>
      </c>
      <c r="N820" s="126">
        <f t="shared" si="127"/>
        <v>0.6334800013513725</v>
      </c>
    </row>
    <row r="821" spans="2:14" x14ac:dyDescent="0.25">
      <c r="B821" s="12">
        <v>45490</v>
      </c>
      <c r="C821">
        <v>64118.792969000002</v>
      </c>
      <c r="D821" s="18">
        <v>249.10000600000001</v>
      </c>
      <c r="E821" s="125">
        <f t="shared" si="122"/>
        <v>-1.5029160147188358E-2</v>
      </c>
      <c r="F821" s="125">
        <f t="shared" si="123"/>
        <v>-9.5033558093093884E-3</v>
      </c>
      <c r="G821" s="127">
        <f t="shared" si="124"/>
        <v>99.20419673483245</v>
      </c>
      <c r="H821" s="127">
        <f t="shared" si="125"/>
        <v>75.880348104911306</v>
      </c>
      <c r="I821" s="126">
        <f t="shared" si="128"/>
        <v>0.89805024488401719</v>
      </c>
      <c r="J821" s="126">
        <f t="shared" si="129"/>
        <v>0.90293119378363862</v>
      </c>
      <c r="K821" s="126">
        <f t="shared" si="130"/>
        <v>0.9441895177308981</v>
      </c>
      <c r="L821" s="126">
        <f t="shared" si="131"/>
        <v>0.84769410647981447</v>
      </c>
      <c r="M821" s="126">
        <f t="shared" si="126"/>
        <v>0.85613836262205256</v>
      </c>
      <c r="N821" s="126">
        <f t="shared" si="127"/>
        <v>0.63452452777583335</v>
      </c>
    </row>
    <row r="822" spans="2:14" x14ac:dyDescent="0.25">
      <c r="B822" s="12">
        <v>45491</v>
      </c>
      <c r="C822">
        <v>63974.066405999998</v>
      </c>
      <c r="D822" s="18">
        <v>233.240005</v>
      </c>
      <c r="E822" s="125">
        <f t="shared" si="122"/>
        <v>-2.2571629361453072E-3</v>
      </c>
      <c r="F822" s="125">
        <f t="shared" si="123"/>
        <v>-6.3669211633820666E-2</v>
      </c>
      <c r="G822" s="127">
        <f t="shared" si="124"/>
        <v>98.980276698852521</v>
      </c>
      <c r="H822" s="127">
        <f t="shared" si="125"/>
        <v>71.049106162571718</v>
      </c>
      <c r="I822" s="126">
        <f t="shared" si="128"/>
        <v>0.90247883337277501</v>
      </c>
      <c r="J822" s="126">
        <f t="shared" si="129"/>
        <v>0.90907588539988549</v>
      </c>
      <c r="K822" s="126">
        <f t="shared" si="130"/>
        <v>0.9472664265933286</v>
      </c>
      <c r="L822" s="126">
        <f t="shared" si="131"/>
        <v>0.84696308790504216</v>
      </c>
      <c r="M822" s="126">
        <f t="shared" si="126"/>
        <v>0.80669441181721779</v>
      </c>
      <c r="N822" s="126">
        <f t="shared" si="127"/>
        <v>0.63046454638905658</v>
      </c>
    </row>
    <row r="823" spans="2:14" x14ac:dyDescent="0.25">
      <c r="B823" s="12">
        <v>45492</v>
      </c>
      <c r="C823">
        <v>66710.15625</v>
      </c>
      <c r="D823" s="18">
        <v>257.790009</v>
      </c>
      <c r="E823" s="125">
        <f t="shared" si="122"/>
        <v>4.2768734234211347E-2</v>
      </c>
      <c r="F823" s="125">
        <f t="shared" si="123"/>
        <v>0.10525640316291374</v>
      </c>
      <c r="G823" s="127">
        <f t="shared" si="124"/>
        <v>103.21353784741444</v>
      </c>
      <c r="H823" s="127">
        <f t="shared" si="125"/>
        <v>78.52747952518402</v>
      </c>
      <c r="I823" s="126">
        <f t="shared" si="128"/>
        <v>0.98425029190175128</v>
      </c>
      <c r="J823" s="126">
        <f t="shared" si="129"/>
        <v>0.93504239416262247</v>
      </c>
      <c r="K823" s="126">
        <f t="shared" si="130"/>
        <v>0.96233209784156004</v>
      </c>
      <c r="L823" s="126">
        <f t="shared" si="131"/>
        <v>0.85734918536045235</v>
      </c>
      <c r="M823" s="126">
        <f t="shared" si="126"/>
        <v>0.80062464404841138</v>
      </c>
      <c r="N823" s="126">
        <f t="shared" si="127"/>
        <v>0.6314741726927503</v>
      </c>
    </row>
    <row r="824" spans="2:14" x14ac:dyDescent="0.25">
      <c r="B824" s="12">
        <v>45495</v>
      </c>
      <c r="C824">
        <v>67585.25</v>
      </c>
      <c r="D824" s="18">
        <v>265.14999399999999</v>
      </c>
      <c r="E824" s="125">
        <f t="shared" si="122"/>
        <v>1.3117848903254625E-2</v>
      </c>
      <c r="F824" s="125">
        <f t="shared" si="123"/>
        <v>2.85503112729244E-2</v>
      </c>
      <c r="G824" s="127">
        <f t="shared" si="124"/>
        <v>104.56747744166718</v>
      </c>
      <c r="H824" s="127">
        <f t="shared" si="125"/>
        <v>80.769463509106217</v>
      </c>
      <c r="I824" s="126">
        <f t="shared" si="128"/>
        <v>0.98800936900047176</v>
      </c>
      <c r="J824" s="126">
        <f t="shared" si="129"/>
        <v>0.9439668203528242</v>
      </c>
      <c r="K824" s="126">
        <f t="shared" si="130"/>
        <v>0.96682081337231363</v>
      </c>
      <c r="L824" s="126">
        <f t="shared" si="131"/>
        <v>0.85678936333305711</v>
      </c>
      <c r="M824" s="126">
        <f t="shared" si="126"/>
        <v>0.80086586691641559</v>
      </c>
      <c r="N824" s="126">
        <f t="shared" si="127"/>
        <v>0.6412231257203278</v>
      </c>
    </row>
    <row r="825" spans="2:14" x14ac:dyDescent="0.25">
      <c r="B825" s="12">
        <v>45496</v>
      </c>
      <c r="C825">
        <v>65927.671875</v>
      </c>
      <c r="D825" s="18">
        <v>257.63000499999998</v>
      </c>
      <c r="E825" s="125">
        <f t="shared" si="122"/>
        <v>-2.4525737864400932E-2</v>
      </c>
      <c r="F825" s="125">
        <f t="shared" si="123"/>
        <v>-2.836126407756967E-2</v>
      </c>
      <c r="G825" s="127">
        <f t="shared" si="124"/>
        <v>102.00288290079119</v>
      </c>
      <c r="H825" s="127">
        <f t="shared" si="125"/>
        <v>78.478739425120835</v>
      </c>
      <c r="I825" s="126">
        <f t="shared" si="128"/>
        <v>0.98094976854042104</v>
      </c>
      <c r="J825" s="126">
        <f t="shared" si="129"/>
        <v>0.93427970649060976</v>
      </c>
      <c r="K825" s="126">
        <f t="shared" si="130"/>
        <v>0.96345955653883297</v>
      </c>
      <c r="L825" s="126">
        <f t="shared" si="131"/>
        <v>0.85784660093148146</v>
      </c>
      <c r="M825" s="126">
        <f t="shared" si="126"/>
        <v>0.81062012519017368</v>
      </c>
      <c r="N825" s="126">
        <f t="shared" si="127"/>
        <v>0.63711763959996104</v>
      </c>
    </row>
    <row r="826" spans="2:14" x14ac:dyDescent="0.25">
      <c r="B826" s="12">
        <v>45497</v>
      </c>
      <c r="C826">
        <v>65372.132812999997</v>
      </c>
      <c r="D826" s="18">
        <v>245.05999800000001</v>
      </c>
      <c r="E826" s="125">
        <f t="shared" si="122"/>
        <v>-8.426492945986519E-3</v>
      </c>
      <c r="F826" s="125">
        <f t="shared" si="123"/>
        <v>-4.8790927904534986E-2</v>
      </c>
      <c r="G826" s="127">
        <f t="shared" si="124"/>
        <v>101.14335632755738</v>
      </c>
      <c r="H826" s="127">
        <f t="shared" si="125"/>
        <v>74.649688907790974</v>
      </c>
      <c r="I826" s="126">
        <f t="shared" si="128"/>
        <v>0.98692346825517041</v>
      </c>
      <c r="J826" s="126">
        <f t="shared" si="129"/>
        <v>0.94140014211607437</v>
      </c>
      <c r="K826" s="126">
        <f t="shared" si="130"/>
        <v>0.96619825113782609</v>
      </c>
      <c r="L826" s="126">
        <f t="shared" si="131"/>
        <v>0.85966154614426371</v>
      </c>
      <c r="M826" s="126">
        <f t="shared" si="126"/>
        <v>0.77319497896481493</v>
      </c>
      <c r="N826" s="126">
        <f t="shared" si="127"/>
        <v>0.63579443031085048</v>
      </c>
    </row>
    <row r="827" spans="2:14" x14ac:dyDescent="0.25">
      <c r="B827" s="12">
        <v>45498</v>
      </c>
      <c r="C827">
        <v>65777.226563000004</v>
      </c>
      <c r="D827" s="18">
        <v>231.520004</v>
      </c>
      <c r="E827" s="125">
        <f t="shared" si="122"/>
        <v>6.1967344886666442E-3</v>
      </c>
      <c r="F827" s="125">
        <f t="shared" si="123"/>
        <v>-5.5251751042616148E-2</v>
      </c>
      <c r="G827" s="127">
        <f t="shared" si="124"/>
        <v>101.77011485201186</v>
      </c>
      <c r="H827" s="127">
        <f t="shared" si="125"/>
        <v>70.525162880848967</v>
      </c>
      <c r="I827" s="126">
        <f t="shared" si="128"/>
        <v>0.96620587539463143</v>
      </c>
      <c r="J827" s="126">
        <f t="shared" si="129"/>
        <v>0.94950264994312217</v>
      </c>
      <c r="K827" s="126">
        <f t="shared" si="130"/>
        <v>0.96418949459806802</v>
      </c>
      <c r="L827" s="126">
        <f t="shared" si="131"/>
        <v>0.85745795211179598</v>
      </c>
      <c r="M827" s="126">
        <f t="shared" si="126"/>
        <v>0.73127028201545829</v>
      </c>
      <c r="N827" s="126">
        <f t="shared" si="127"/>
        <v>0.64015856054158438</v>
      </c>
    </row>
    <row r="828" spans="2:14" x14ac:dyDescent="0.25">
      <c r="B828" s="12">
        <v>45499</v>
      </c>
      <c r="C828">
        <v>67912.0625</v>
      </c>
      <c r="D828" s="18">
        <v>242.929993</v>
      </c>
      <c r="E828" s="125">
        <f t="shared" si="122"/>
        <v>3.2455548045269067E-2</v>
      </c>
      <c r="F828" s="125">
        <f t="shared" si="123"/>
        <v>4.9282950945353177E-2</v>
      </c>
      <c r="G828" s="127">
        <f t="shared" si="124"/>
        <v>105.07311970416389</v>
      </c>
      <c r="H828" s="127">
        <f t="shared" si="125"/>
        <v>74.000851023518891</v>
      </c>
      <c r="I828" s="126">
        <f t="shared" si="128"/>
        <v>0.9713117063169987</v>
      </c>
      <c r="J828" s="126">
        <f t="shared" si="129"/>
        <v>0.95903652785714144</v>
      </c>
      <c r="K828" s="126">
        <f t="shared" si="130"/>
        <v>0.96741402835623413</v>
      </c>
      <c r="L828" s="126">
        <f t="shared" si="131"/>
        <v>0.85933639600529377</v>
      </c>
      <c r="M828" s="126">
        <f t="shared" si="126"/>
        <v>0.7352456724850791</v>
      </c>
      <c r="N828" s="126">
        <f t="shared" si="127"/>
        <v>0.6620888463707002</v>
      </c>
    </row>
    <row r="829" spans="2:14" x14ac:dyDescent="0.25">
      <c r="B829" s="12">
        <v>45502</v>
      </c>
      <c r="C829">
        <v>66819.914063000004</v>
      </c>
      <c r="D829" s="18">
        <v>234.199997</v>
      </c>
      <c r="E829" s="125">
        <f t="shared" si="122"/>
        <v>-1.6081803390965987E-2</v>
      </c>
      <c r="F829" s="125">
        <f t="shared" si="123"/>
        <v>-3.5936262509998151E-2</v>
      </c>
      <c r="G829" s="127">
        <f t="shared" si="124"/>
        <v>103.38335445140609</v>
      </c>
      <c r="H829" s="127">
        <f t="shared" si="125"/>
        <v>71.341537015174453</v>
      </c>
      <c r="I829" s="126">
        <f t="shared" si="128"/>
        <v>0.97856069116018829</v>
      </c>
      <c r="J829" s="126">
        <f t="shared" si="129"/>
        <v>0.94911531161536766</v>
      </c>
      <c r="K829" s="126">
        <f t="shared" si="130"/>
        <v>0.97036371205644134</v>
      </c>
      <c r="L829" s="126">
        <f t="shared" si="131"/>
        <v>0.86065934540504874</v>
      </c>
      <c r="M829" s="126">
        <f t="shared" si="126"/>
        <v>0.74496747789241324</v>
      </c>
      <c r="N829" s="126">
        <f t="shared" si="127"/>
        <v>0.6502237803766755</v>
      </c>
    </row>
    <row r="830" spans="2:14" x14ac:dyDescent="0.25">
      <c r="B830" s="12">
        <v>45503</v>
      </c>
      <c r="C830">
        <v>66201.015625</v>
      </c>
      <c r="D830" s="18">
        <v>224.46000699999999</v>
      </c>
      <c r="E830" s="125">
        <f t="shared" si="122"/>
        <v>-9.2621854828559558E-3</v>
      </c>
      <c r="F830" s="125">
        <f t="shared" si="123"/>
        <v>-4.1588343829056518E-2</v>
      </c>
      <c r="G830" s="127">
        <f t="shared" si="124"/>
        <v>102.42579864663733</v>
      </c>
      <c r="H830" s="127">
        <f t="shared" si="125"/>
        <v>68.374560644494011</v>
      </c>
      <c r="I830" s="126">
        <f t="shared" si="128"/>
        <v>1.0103394438056597</v>
      </c>
      <c r="J830" s="126">
        <f t="shared" si="129"/>
        <v>1.0062323429491142</v>
      </c>
      <c r="K830" s="126">
        <f t="shared" si="130"/>
        <v>0.9646159408877002</v>
      </c>
      <c r="L830" s="126">
        <f t="shared" si="131"/>
        <v>0.86244361724885776</v>
      </c>
      <c r="M830" s="126">
        <f t="shared" si="126"/>
        <v>0.74704288103426342</v>
      </c>
      <c r="N830" s="126">
        <f t="shared" si="127"/>
        <v>0.67632935948320549</v>
      </c>
    </row>
    <row r="831" spans="2:14" x14ac:dyDescent="0.25">
      <c r="B831" s="12">
        <v>45504</v>
      </c>
      <c r="C831">
        <v>64619.25</v>
      </c>
      <c r="D831" s="18">
        <v>224.36000100000001</v>
      </c>
      <c r="E831" s="125">
        <f t="shared" si="122"/>
        <v>-2.3893373992326827E-2</v>
      </c>
      <c r="F831" s="125">
        <f t="shared" si="123"/>
        <v>-4.4554039419586466E-4</v>
      </c>
      <c r="G831" s="127">
        <f t="shared" si="124"/>
        <v>99.978500733110465</v>
      </c>
      <c r="H831" s="127">
        <f t="shared" si="125"/>
        <v>68.34409701579149</v>
      </c>
      <c r="I831" s="126">
        <f t="shared" si="128"/>
        <v>0.96330784484755017</v>
      </c>
      <c r="J831" s="126">
        <f t="shared" si="129"/>
        <v>0.97779092097845721</v>
      </c>
      <c r="K831" s="126">
        <f t="shared" si="130"/>
        <v>0.96067718370719901</v>
      </c>
      <c r="L831" s="126">
        <f t="shared" si="131"/>
        <v>0.8597484612273173</v>
      </c>
      <c r="M831" s="126">
        <f t="shared" si="126"/>
        <v>0.72143132811092214</v>
      </c>
      <c r="N831" s="126">
        <f t="shared" si="127"/>
        <v>0.68208693532033648</v>
      </c>
    </row>
    <row r="832" spans="2:14" x14ac:dyDescent="0.25">
      <c r="B832" s="12">
        <v>45505</v>
      </c>
      <c r="C832">
        <v>65357.5</v>
      </c>
      <c r="D832" s="18">
        <v>212.63999899999999</v>
      </c>
      <c r="E832" s="125">
        <f t="shared" si="122"/>
        <v>1.1424614182306447E-2</v>
      </c>
      <c r="F832" s="125">
        <f t="shared" si="123"/>
        <v>-5.2237484167242498E-2</v>
      </c>
      <c r="G832" s="127">
        <f t="shared" si="124"/>
        <v>101.1207165305117</v>
      </c>
      <c r="H832" s="127">
        <f t="shared" si="125"/>
        <v>64.773973330004594</v>
      </c>
      <c r="I832" s="126">
        <f t="shared" si="128"/>
        <v>0.93596285749812758</v>
      </c>
      <c r="J832" s="126">
        <f t="shared" si="129"/>
        <v>1.0679162099204893</v>
      </c>
      <c r="K832" s="126">
        <f t="shared" si="130"/>
        <v>0.95923751019858472</v>
      </c>
      <c r="L832" s="126">
        <f t="shared" si="131"/>
        <v>0.85859974942939732</v>
      </c>
      <c r="M832" s="126">
        <f t="shared" si="126"/>
        <v>0.68305159070233978</v>
      </c>
      <c r="N832" s="126">
        <f t="shared" si="127"/>
        <v>0.71282539657131516</v>
      </c>
    </row>
    <row r="833" spans="2:14" x14ac:dyDescent="0.25">
      <c r="B833" s="12">
        <v>45506</v>
      </c>
      <c r="C833">
        <v>61415.066405999998</v>
      </c>
      <c r="D833" s="18">
        <v>204.44000199999999</v>
      </c>
      <c r="E833" s="125">
        <f t="shared" si="122"/>
        <v>-6.0321058700225749E-2</v>
      </c>
      <c r="F833" s="125">
        <f t="shared" si="123"/>
        <v>-3.8562815267883854E-2</v>
      </c>
      <c r="G833" s="127">
        <f t="shared" si="124"/>
        <v>95.021007852865822</v>
      </c>
      <c r="H833" s="127">
        <f t="shared" si="125"/>
        <v>62.276106562312791</v>
      </c>
      <c r="I833" s="126">
        <f t="shared" si="128"/>
        <v>0.90899039458643505</v>
      </c>
      <c r="J833" s="126">
        <f t="shared" si="129"/>
        <v>1.0380195049882437</v>
      </c>
      <c r="K833" s="126">
        <f t="shared" si="130"/>
        <v>0.94493749656007231</v>
      </c>
      <c r="L833" s="126">
        <f t="shared" si="131"/>
        <v>0.86032058446039894</v>
      </c>
      <c r="M833" s="126">
        <f t="shared" si="126"/>
        <v>0.69250270352393317</v>
      </c>
      <c r="N833" s="126">
        <f t="shared" si="127"/>
        <v>0.71329856544557169</v>
      </c>
    </row>
    <row r="834" spans="2:14" x14ac:dyDescent="0.25">
      <c r="B834" s="12">
        <v>45509</v>
      </c>
      <c r="C834">
        <v>53991.457030999998</v>
      </c>
      <c r="D834" s="18">
        <v>189.470001</v>
      </c>
      <c r="E834" s="125">
        <f t="shared" si="122"/>
        <v>-0.12087602944079445</v>
      </c>
      <c r="F834" s="125">
        <f t="shared" si="123"/>
        <v>-7.3224422097197928E-2</v>
      </c>
      <c r="G834" s="127">
        <f t="shared" si="124"/>
        <v>83.535245710148857</v>
      </c>
      <c r="H834" s="127">
        <f t="shared" si="125"/>
        <v>57.715974648823924</v>
      </c>
      <c r="I834" s="126">
        <f t="shared" si="128"/>
        <v>0.8574083122591426</v>
      </c>
      <c r="J834" s="126">
        <f t="shared" si="129"/>
        <v>0.94151741873326522</v>
      </c>
      <c r="K834" s="126">
        <f t="shared" si="130"/>
        <v>0.91017141306072213</v>
      </c>
      <c r="L834" s="126">
        <f t="shared" si="131"/>
        <v>0.84549315303349448</v>
      </c>
      <c r="M834" s="126">
        <f t="shared" si="126"/>
        <v>0.74040437676325721</v>
      </c>
      <c r="N834" s="126">
        <f t="shared" si="127"/>
        <v>0.71787338334504125</v>
      </c>
    </row>
    <row r="835" spans="2:14" x14ac:dyDescent="0.25">
      <c r="B835" s="12">
        <v>45510</v>
      </c>
      <c r="C835">
        <v>56034.316405999998</v>
      </c>
      <c r="D835" s="18">
        <v>194.16999799999999</v>
      </c>
      <c r="E835" s="125">
        <f t="shared" si="122"/>
        <v>3.7836715053402914E-2</v>
      </c>
      <c r="F835" s="125">
        <f t="shared" si="123"/>
        <v>2.4806021930616762E-2</v>
      </c>
      <c r="G835" s="127">
        <f t="shared" si="124"/>
        <v>86.695944998999764</v>
      </c>
      <c r="H835" s="127">
        <f t="shared" si="125"/>
        <v>59.147678381709568</v>
      </c>
      <c r="I835" s="126">
        <f t="shared" si="128"/>
        <v>0.8554835069866179</v>
      </c>
      <c r="J835" s="126">
        <f t="shared" si="129"/>
        <v>0.9358190060874384</v>
      </c>
      <c r="K835" s="126">
        <f t="shared" si="130"/>
        <v>0.91410013055311501</v>
      </c>
      <c r="L835" s="126">
        <f t="shared" si="131"/>
        <v>0.84440189712869285</v>
      </c>
      <c r="M835" s="126">
        <f t="shared" si="126"/>
        <v>0.74646165141120713</v>
      </c>
      <c r="N835" s="126">
        <f t="shared" si="127"/>
        <v>0.71844789054224734</v>
      </c>
    </row>
    <row r="836" spans="2:14" x14ac:dyDescent="0.25">
      <c r="B836" s="12">
        <v>45511</v>
      </c>
      <c r="C836">
        <v>55027.460937999997</v>
      </c>
      <c r="D836" s="18">
        <v>178.91000399999999</v>
      </c>
      <c r="E836" s="125">
        <f t="shared" si="122"/>
        <v>-1.7968550926985016E-2</v>
      </c>
      <c r="F836" s="125">
        <f t="shared" si="123"/>
        <v>-7.8590895386423276E-2</v>
      </c>
      <c r="G836" s="127">
        <f t="shared" si="124"/>
        <v>85.138144496122138</v>
      </c>
      <c r="H836" s="127">
        <f t="shared" si="125"/>
        <v>54.499209377662822</v>
      </c>
      <c r="I836" s="126">
        <f t="shared" si="128"/>
        <v>0.8901416670302198</v>
      </c>
      <c r="J836" s="126">
        <f t="shared" si="129"/>
        <v>0.96487463836982368</v>
      </c>
      <c r="K836" s="126">
        <f t="shared" si="130"/>
        <v>0.91989089310494976</v>
      </c>
      <c r="L836" s="126">
        <f t="shared" si="131"/>
        <v>0.84955089834934594</v>
      </c>
      <c r="M836" s="126">
        <f t="shared" si="126"/>
        <v>0.73871813612467008</v>
      </c>
      <c r="N836" s="126">
        <f t="shared" si="127"/>
        <v>0.71936990780156818</v>
      </c>
    </row>
    <row r="837" spans="2:14" x14ac:dyDescent="0.25">
      <c r="B837" s="12">
        <v>45512</v>
      </c>
      <c r="C837">
        <v>61710.136719000002</v>
      </c>
      <c r="D837" s="18">
        <v>192.320007</v>
      </c>
      <c r="E837" s="125">
        <f t="shared" si="122"/>
        <v>0.12144256098840267</v>
      </c>
      <c r="F837" s="125">
        <f t="shared" si="123"/>
        <v>7.4953902521851301E-2</v>
      </c>
      <c r="G837" s="127">
        <f t="shared" si="124"/>
        <v>95.477538801531892</v>
      </c>
      <c r="H837" s="127">
        <f t="shared" si="125"/>
        <v>58.584137804874125</v>
      </c>
      <c r="I837" s="126">
        <f t="shared" si="128"/>
        <v>0.83519162866453822</v>
      </c>
      <c r="J837" s="126">
        <f t="shared" si="129"/>
        <v>0.89990936681017775</v>
      </c>
      <c r="K837" s="126">
        <f t="shared" si="130"/>
        <v>0.87269434127645973</v>
      </c>
      <c r="L837" s="126">
        <f t="shared" si="131"/>
        <v>0.83621610291792159</v>
      </c>
      <c r="M837" s="126">
        <f t="shared" si="126"/>
        <v>0.76604175063971647</v>
      </c>
      <c r="N837" s="126">
        <f t="shared" si="127"/>
        <v>0.72203066823430762</v>
      </c>
    </row>
    <row r="838" spans="2:14" x14ac:dyDescent="0.25">
      <c r="B838" s="12">
        <v>45513</v>
      </c>
      <c r="C838">
        <v>60880.113280999998</v>
      </c>
      <c r="D838" s="18">
        <v>196.28999300000001</v>
      </c>
      <c r="E838" s="125">
        <f t="shared" si="122"/>
        <v>-1.345035811182127E-2</v>
      </c>
      <c r="F838" s="125">
        <f t="shared" si="123"/>
        <v>2.0642605321868679E-2</v>
      </c>
      <c r="G838" s="127">
        <f t="shared" si="124"/>
        <v>94.193331713015979</v>
      </c>
      <c r="H838" s="127">
        <f t="shared" si="125"/>
        <v>59.793467039702108</v>
      </c>
      <c r="I838" s="126">
        <f t="shared" si="128"/>
        <v>0.82043401603912436</v>
      </c>
      <c r="J838" s="126">
        <f t="shared" si="129"/>
        <v>0.9101341810329745</v>
      </c>
      <c r="K838" s="126">
        <f t="shared" si="130"/>
        <v>0.87001696447271859</v>
      </c>
      <c r="L838" s="126">
        <f t="shared" si="131"/>
        <v>0.83200757422207494</v>
      </c>
      <c r="M838" s="126">
        <f t="shared" si="126"/>
        <v>0.75238672872948509</v>
      </c>
      <c r="N838" s="126">
        <f t="shared" si="127"/>
        <v>0.72506367267388971</v>
      </c>
    </row>
    <row r="839" spans="2:14" x14ac:dyDescent="0.25">
      <c r="B839" s="12">
        <v>45516</v>
      </c>
      <c r="C839">
        <v>59354.515625</v>
      </c>
      <c r="D839" s="18">
        <v>191.740005</v>
      </c>
      <c r="E839" s="125">
        <f t="shared" si="122"/>
        <v>-2.5059047590112127E-2</v>
      </c>
      <c r="F839" s="125">
        <f t="shared" si="123"/>
        <v>-2.3179928484688528E-2</v>
      </c>
      <c r="G839" s="127">
        <f t="shared" si="124"/>
        <v>91.832936530948288</v>
      </c>
      <c r="H839" s="127">
        <f t="shared" si="125"/>
        <v>58.40745874987023</v>
      </c>
      <c r="I839" s="126">
        <f t="shared" si="128"/>
        <v>0.81685105292499538</v>
      </c>
      <c r="J839" s="126">
        <f t="shared" si="129"/>
        <v>0.91987656961798747</v>
      </c>
      <c r="K839" s="126">
        <f t="shared" si="130"/>
        <v>0.86923348641140152</v>
      </c>
      <c r="L839" s="126">
        <f t="shared" si="131"/>
        <v>0.832724618516128</v>
      </c>
      <c r="M839" s="126">
        <f t="shared" si="126"/>
        <v>0.75434500881272493</v>
      </c>
      <c r="N839" s="126">
        <f t="shared" si="127"/>
        <v>0.73284135433616548</v>
      </c>
    </row>
    <row r="840" spans="2:14" x14ac:dyDescent="0.25">
      <c r="B840" s="12">
        <v>45517</v>
      </c>
      <c r="C840">
        <v>60609.566405999998</v>
      </c>
      <c r="D840" s="18">
        <v>197.94000199999999</v>
      </c>
      <c r="E840" s="125">
        <f t="shared" si="122"/>
        <v>2.114499238658385E-2</v>
      </c>
      <c r="F840" s="125">
        <f t="shared" si="123"/>
        <v>3.2335437771580322E-2</v>
      </c>
      <c r="G840" s="127">
        <f t="shared" si="124"/>
        <v>93.774743274732828</v>
      </c>
      <c r="H840" s="127">
        <f t="shared" si="125"/>
        <v>60.296089497672803</v>
      </c>
      <c r="I840" s="126">
        <f t="shared" si="128"/>
        <v>0.76288288367172363</v>
      </c>
      <c r="J840" s="126">
        <f t="shared" si="129"/>
        <v>0.91106939866240821</v>
      </c>
      <c r="K840" s="126">
        <f t="shared" si="130"/>
        <v>0.87075627518683496</v>
      </c>
      <c r="L840" s="126">
        <f t="shared" si="131"/>
        <v>0.83343683552631775</v>
      </c>
      <c r="M840" s="126">
        <f t="shared" si="126"/>
        <v>0.68045353144828191</v>
      </c>
      <c r="N840" s="126">
        <f t="shared" si="127"/>
        <v>0.71790987349970536</v>
      </c>
    </row>
    <row r="841" spans="2:14" x14ac:dyDescent="0.25">
      <c r="B841" s="12">
        <v>45518</v>
      </c>
      <c r="C841">
        <v>58737.269530999998</v>
      </c>
      <c r="D841" s="18">
        <v>195.96000699999999</v>
      </c>
      <c r="E841" s="125">
        <f t="shared" si="122"/>
        <v>-3.0891111519561254E-2</v>
      </c>
      <c r="F841" s="125">
        <f t="shared" si="123"/>
        <v>-1.0003005860331315E-2</v>
      </c>
      <c r="G841" s="127">
        <f t="shared" si="124"/>
        <v>90.877937222514831</v>
      </c>
      <c r="H841" s="127">
        <f t="shared" si="125"/>
        <v>59.69294736107252</v>
      </c>
      <c r="I841" s="126">
        <f t="shared" si="128"/>
        <v>0.74269207138597326</v>
      </c>
      <c r="J841" s="126">
        <f t="shared" si="129"/>
        <v>0.88941045164261334</v>
      </c>
      <c r="K841" s="126">
        <f t="shared" si="130"/>
        <v>0.86478163390291474</v>
      </c>
      <c r="L841" s="126">
        <f t="shared" si="131"/>
        <v>0.81189990651205723</v>
      </c>
      <c r="M841" s="126">
        <f t="shared" si="126"/>
        <v>0.68195759042182713</v>
      </c>
      <c r="N841" s="126">
        <f t="shared" si="127"/>
        <v>0.72988170281155607</v>
      </c>
    </row>
    <row r="842" spans="2:14" x14ac:dyDescent="0.25">
      <c r="B842" s="12">
        <v>45519</v>
      </c>
      <c r="C842">
        <v>57560.097655999998</v>
      </c>
      <c r="D842" s="18">
        <v>197.11999499999999</v>
      </c>
      <c r="E842" s="125">
        <f t="shared" si="122"/>
        <v>-2.0041310813379232E-2</v>
      </c>
      <c r="F842" s="125">
        <f t="shared" si="123"/>
        <v>5.9195139751142545E-3</v>
      </c>
      <c r="G842" s="127">
        <f t="shared" si="124"/>
        <v>89.056624236559642</v>
      </c>
      <c r="H842" s="127">
        <f t="shared" si="125"/>
        <v>60.04630059719215</v>
      </c>
      <c r="I842" s="126">
        <f t="shared" si="128"/>
        <v>0.73427870960514996</v>
      </c>
      <c r="J842" s="126">
        <f t="shared" si="129"/>
        <v>0.87823423748277751</v>
      </c>
      <c r="K842" s="126">
        <f t="shared" si="130"/>
        <v>0.86608228673484222</v>
      </c>
      <c r="L842" s="126">
        <f t="shared" si="131"/>
        <v>0.81021434742196441</v>
      </c>
      <c r="M842" s="126">
        <f t="shared" si="126"/>
        <v>0.67354770191107038</v>
      </c>
      <c r="N842" s="126">
        <f t="shared" si="127"/>
        <v>0.72370476317079024</v>
      </c>
    </row>
    <row r="843" spans="2:14" x14ac:dyDescent="0.25">
      <c r="B843" s="12">
        <v>45520</v>
      </c>
      <c r="C843">
        <v>58894.105469000002</v>
      </c>
      <c r="D843" s="18">
        <v>205.30999800000001</v>
      </c>
      <c r="E843" s="125">
        <f t="shared" si="122"/>
        <v>2.3175912955751388E-2</v>
      </c>
      <c r="F843" s="125">
        <f t="shared" si="123"/>
        <v>4.1548311727585219E-2</v>
      </c>
      <c r="G843" s="127">
        <f t="shared" si="124"/>
        <v>91.120592807999202</v>
      </c>
      <c r="H843" s="127">
        <f t="shared" si="125"/>
        <v>62.541123012492577</v>
      </c>
      <c r="I843" s="126">
        <f t="shared" si="128"/>
        <v>0.75440016405267218</v>
      </c>
      <c r="J843" s="126">
        <f t="shared" si="129"/>
        <v>0.86165781970747735</v>
      </c>
      <c r="K843" s="126">
        <f t="shared" si="130"/>
        <v>0.86700175367227195</v>
      </c>
      <c r="L843" s="126">
        <f t="shared" si="131"/>
        <v>0.80943243709636747</v>
      </c>
      <c r="M843" s="126">
        <f t="shared" si="126"/>
        <v>0.70332840792555285</v>
      </c>
      <c r="N843" s="126">
        <f t="shared" si="127"/>
        <v>0.70894519681121859</v>
      </c>
    </row>
    <row r="844" spans="2:14" x14ac:dyDescent="0.25">
      <c r="B844" s="12"/>
      <c r="D844" s="18"/>
    </row>
    <row r="845" spans="2:14" x14ac:dyDescent="0.25">
      <c r="B845" s="12"/>
      <c r="D845" s="18"/>
    </row>
    <row r="846" spans="2:14" x14ac:dyDescent="0.25">
      <c r="B846" s="12"/>
      <c r="D846" s="18"/>
    </row>
    <row r="847" spans="2:14" x14ac:dyDescent="0.25">
      <c r="B847" s="12"/>
      <c r="D847" s="18"/>
    </row>
    <row r="848" spans="2:14" x14ac:dyDescent="0.25">
      <c r="B848" s="12"/>
      <c r="D848" s="18"/>
    </row>
    <row r="849" spans="2:4" x14ac:dyDescent="0.25">
      <c r="B849" s="12"/>
      <c r="D849" s="18"/>
    </row>
    <row r="850" spans="2:4" x14ac:dyDescent="0.25">
      <c r="B850" s="12"/>
      <c r="D850" s="18"/>
    </row>
    <row r="851" spans="2:4" x14ac:dyDescent="0.25">
      <c r="B851" s="12"/>
      <c r="D851" s="18"/>
    </row>
    <row r="852" spans="2:4" x14ac:dyDescent="0.25">
      <c r="B852" s="12"/>
      <c r="D852" s="18"/>
    </row>
    <row r="853" spans="2:4" x14ac:dyDescent="0.25">
      <c r="B853" s="12"/>
      <c r="D853" s="18"/>
    </row>
    <row r="854" spans="2:4" x14ac:dyDescent="0.25">
      <c r="B854" s="12"/>
      <c r="D854" s="18"/>
    </row>
    <row r="855" spans="2:4" x14ac:dyDescent="0.25">
      <c r="B855" s="12"/>
      <c r="D855" s="18"/>
    </row>
    <row r="856" spans="2:4" x14ac:dyDescent="0.25">
      <c r="B856" s="12"/>
      <c r="D856" s="18"/>
    </row>
    <row r="857" spans="2:4" x14ac:dyDescent="0.25">
      <c r="B857" s="12"/>
      <c r="D857" s="18"/>
    </row>
    <row r="858" spans="2:4" x14ac:dyDescent="0.25">
      <c r="B858" s="12"/>
      <c r="D858" s="18"/>
    </row>
    <row r="859" spans="2:4" x14ac:dyDescent="0.25">
      <c r="B859" s="12"/>
      <c r="D859" s="18"/>
    </row>
    <row r="860" spans="2:4" x14ac:dyDescent="0.25">
      <c r="B860" s="12"/>
      <c r="D860" s="18"/>
    </row>
    <row r="861" spans="2:4" x14ac:dyDescent="0.25">
      <c r="B861" s="12"/>
      <c r="D861" s="18"/>
    </row>
    <row r="862" spans="2:4" x14ac:dyDescent="0.25">
      <c r="B862" s="12"/>
      <c r="D862" s="18"/>
    </row>
    <row r="863" spans="2:4" x14ac:dyDescent="0.25">
      <c r="B863" s="12"/>
      <c r="D863" s="18"/>
    </row>
    <row r="864" spans="2:4" x14ac:dyDescent="0.25">
      <c r="B864" s="12"/>
      <c r="D864" s="18"/>
    </row>
    <row r="865" spans="2:4" x14ac:dyDescent="0.25">
      <c r="B865" s="12"/>
      <c r="D865" s="18"/>
    </row>
    <row r="866" spans="2:4" x14ac:dyDescent="0.25">
      <c r="B866" s="12"/>
      <c r="D866" s="18"/>
    </row>
    <row r="867" spans="2:4" x14ac:dyDescent="0.25">
      <c r="B867" s="12"/>
      <c r="D867" s="18"/>
    </row>
    <row r="868" spans="2:4" x14ac:dyDescent="0.25">
      <c r="B868" s="12"/>
      <c r="D868" s="18"/>
    </row>
    <row r="869" spans="2:4" x14ac:dyDescent="0.25">
      <c r="B869" s="12"/>
      <c r="D869" s="18"/>
    </row>
    <row r="870" spans="2:4" x14ac:dyDescent="0.25">
      <c r="B870" s="12"/>
      <c r="D870" s="18"/>
    </row>
    <row r="871" spans="2:4" x14ac:dyDescent="0.25">
      <c r="B871" s="12"/>
      <c r="D871" s="18"/>
    </row>
    <row r="872" spans="2:4" x14ac:dyDescent="0.25">
      <c r="B872" s="12"/>
      <c r="D872" s="18"/>
    </row>
    <row r="873" spans="2:4" x14ac:dyDescent="0.25">
      <c r="B873" s="12"/>
      <c r="D873" s="18"/>
    </row>
    <row r="874" spans="2:4" x14ac:dyDescent="0.25">
      <c r="B874" s="12"/>
      <c r="D874" s="18"/>
    </row>
    <row r="875" spans="2:4" x14ac:dyDescent="0.25">
      <c r="B875" s="12"/>
      <c r="D875" s="18"/>
    </row>
    <row r="876" spans="2:4" x14ac:dyDescent="0.25">
      <c r="B876" s="12"/>
      <c r="D876" s="18"/>
    </row>
    <row r="877" spans="2:4" x14ac:dyDescent="0.25">
      <c r="B877" s="12"/>
      <c r="D877" s="18"/>
    </row>
    <row r="878" spans="2:4" x14ac:dyDescent="0.25">
      <c r="B878" s="12"/>
      <c r="D878" s="18"/>
    </row>
    <row r="879" spans="2:4" x14ac:dyDescent="0.25">
      <c r="B879" s="12"/>
      <c r="D879" s="18"/>
    </row>
    <row r="880" spans="2:4" x14ac:dyDescent="0.25">
      <c r="B880" s="12"/>
      <c r="D880" s="18"/>
    </row>
    <row r="881" spans="2:4" x14ac:dyDescent="0.25">
      <c r="B881" s="12"/>
      <c r="D881" s="18"/>
    </row>
    <row r="882" spans="2:4" x14ac:dyDescent="0.25">
      <c r="B882" s="12"/>
      <c r="D882" s="18"/>
    </row>
    <row r="883" spans="2:4" x14ac:dyDescent="0.25">
      <c r="B883" s="12"/>
      <c r="D883" s="18"/>
    </row>
    <row r="884" spans="2:4" x14ac:dyDescent="0.25">
      <c r="B884" s="12"/>
      <c r="D884" s="18"/>
    </row>
    <row r="885" spans="2:4" x14ac:dyDescent="0.25">
      <c r="B885" s="12"/>
      <c r="D885" s="18"/>
    </row>
    <row r="886" spans="2:4" x14ac:dyDescent="0.25">
      <c r="B886" s="12"/>
      <c r="D886" s="18"/>
    </row>
    <row r="887" spans="2:4" x14ac:dyDescent="0.25">
      <c r="B887" s="12"/>
      <c r="D887" s="18"/>
    </row>
    <row r="888" spans="2:4" x14ac:dyDescent="0.25">
      <c r="B888" s="12"/>
      <c r="D888" s="18"/>
    </row>
    <row r="889" spans="2:4" x14ac:dyDescent="0.25">
      <c r="B889" s="12"/>
      <c r="D889" s="18"/>
    </row>
    <row r="890" spans="2:4" x14ac:dyDescent="0.25">
      <c r="B890" s="12"/>
      <c r="D890" s="18"/>
    </row>
    <row r="891" spans="2:4" x14ac:dyDescent="0.25">
      <c r="B891" s="12"/>
      <c r="D891" s="18"/>
    </row>
    <row r="892" spans="2:4" x14ac:dyDescent="0.25">
      <c r="B892" s="12"/>
      <c r="D892" s="18"/>
    </row>
    <row r="893" spans="2:4" x14ac:dyDescent="0.25">
      <c r="B893" s="12"/>
      <c r="D893" s="18"/>
    </row>
    <row r="894" spans="2:4" x14ac:dyDescent="0.25">
      <c r="B894" s="12"/>
      <c r="D894" s="18"/>
    </row>
    <row r="895" spans="2:4" x14ac:dyDescent="0.25">
      <c r="B895" s="12"/>
      <c r="D895" s="18"/>
    </row>
    <row r="896" spans="2:4" x14ac:dyDescent="0.25">
      <c r="B896" s="12"/>
      <c r="D896" s="18"/>
    </row>
    <row r="897" spans="2:4" x14ac:dyDescent="0.25">
      <c r="B897" s="12"/>
      <c r="D897" s="18"/>
    </row>
    <row r="898" spans="2:4" x14ac:dyDescent="0.25">
      <c r="B898" s="12"/>
      <c r="D898" s="18"/>
    </row>
    <row r="899" spans="2:4" x14ac:dyDescent="0.25">
      <c r="B899" s="12"/>
      <c r="D899" s="18"/>
    </row>
    <row r="900" spans="2:4" x14ac:dyDescent="0.25">
      <c r="B900" s="12"/>
      <c r="D900" s="18"/>
    </row>
    <row r="901" spans="2:4" x14ac:dyDescent="0.25">
      <c r="B901" s="12"/>
      <c r="D901" s="18"/>
    </row>
    <row r="902" spans="2:4" x14ac:dyDescent="0.25">
      <c r="B902" s="12"/>
      <c r="D902" s="18"/>
    </row>
    <row r="903" spans="2:4" x14ac:dyDescent="0.25">
      <c r="B903" s="12"/>
      <c r="D903" s="18"/>
    </row>
    <row r="904" spans="2:4" x14ac:dyDescent="0.25">
      <c r="B904" s="12"/>
      <c r="D904" s="18"/>
    </row>
    <row r="905" spans="2:4" x14ac:dyDescent="0.25">
      <c r="B905" s="12"/>
      <c r="D905" s="18"/>
    </row>
    <row r="906" spans="2:4" x14ac:dyDescent="0.25">
      <c r="B906" s="12"/>
      <c r="D906" s="18"/>
    </row>
    <row r="907" spans="2:4" x14ac:dyDescent="0.25">
      <c r="B907" s="12"/>
      <c r="D907" s="18"/>
    </row>
    <row r="908" spans="2:4" x14ac:dyDescent="0.25">
      <c r="B908" s="12"/>
      <c r="D908" s="18"/>
    </row>
    <row r="909" spans="2:4" x14ac:dyDescent="0.25">
      <c r="B909" s="12"/>
      <c r="D909" s="18"/>
    </row>
    <row r="910" spans="2:4" x14ac:dyDescent="0.25">
      <c r="B910" s="12"/>
      <c r="D910" s="18"/>
    </row>
    <row r="911" spans="2:4" x14ac:dyDescent="0.25">
      <c r="B911" s="12"/>
      <c r="D911" s="18"/>
    </row>
    <row r="912" spans="2:4" x14ac:dyDescent="0.25">
      <c r="B912" s="12"/>
      <c r="D912" s="18"/>
    </row>
    <row r="913" spans="2:4" x14ac:dyDescent="0.25">
      <c r="B913" s="12"/>
      <c r="D913" s="18"/>
    </row>
    <row r="914" spans="2:4" x14ac:dyDescent="0.25">
      <c r="B914" s="12"/>
      <c r="D914" s="18"/>
    </row>
    <row r="915" spans="2:4" x14ac:dyDescent="0.25">
      <c r="B915" s="12"/>
      <c r="D915" s="18"/>
    </row>
    <row r="916" spans="2:4" x14ac:dyDescent="0.25">
      <c r="B916" s="12"/>
      <c r="D916" s="18"/>
    </row>
    <row r="917" spans="2:4" x14ac:dyDescent="0.25">
      <c r="B917" s="12"/>
      <c r="D917" s="18"/>
    </row>
    <row r="918" spans="2:4" x14ac:dyDescent="0.25">
      <c r="B918" s="12"/>
      <c r="D918" s="18"/>
    </row>
    <row r="919" spans="2:4" x14ac:dyDescent="0.25">
      <c r="B919" s="12"/>
      <c r="D919" s="18"/>
    </row>
    <row r="920" spans="2:4" x14ac:dyDescent="0.25">
      <c r="B920" s="12"/>
      <c r="D920" s="18"/>
    </row>
    <row r="921" spans="2:4" x14ac:dyDescent="0.25">
      <c r="B921" s="12"/>
      <c r="D921" s="18"/>
    </row>
    <row r="922" spans="2:4" x14ac:dyDescent="0.25">
      <c r="B922" s="12"/>
      <c r="D922" s="18"/>
    </row>
    <row r="923" spans="2:4" x14ac:dyDescent="0.25">
      <c r="B923" s="12"/>
      <c r="D923" s="18"/>
    </row>
    <row r="924" spans="2:4" x14ac:dyDescent="0.25">
      <c r="B924" s="12"/>
      <c r="D924" s="18"/>
    </row>
    <row r="925" spans="2:4" x14ac:dyDescent="0.25">
      <c r="B925" s="12"/>
      <c r="D925" s="18"/>
    </row>
    <row r="926" spans="2:4" x14ac:dyDescent="0.25">
      <c r="B926" s="12"/>
      <c r="D926" s="18"/>
    </row>
    <row r="927" spans="2:4" x14ac:dyDescent="0.25">
      <c r="B927" s="12"/>
      <c r="D927" s="18"/>
    </row>
    <row r="928" spans="2:4" x14ac:dyDescent="0.25">
      <c r="B928" s="12"/>
      <c r="D928" s="18"/>
    </row>
    <row r="929" spans="2:4" x14ac:dyDescent="0.25">
      <c r="B929" s="12"/>
      <c r="D929" s="18"/>
    </row>
    <row r="930" spans="2:4" x14ac:dyDescent="0.25">
      <c r="B930" s="12"/>
      <c r="D930" s="18"/>
    </row>
    <row r="931" spans="2:4" x14ac:dyDescent="0.25">
      <c r="B931" s="12"/>
      <c r="D931" s="18"/>
    </row>
    <row r="932" spans="2:4" x14ac:dyDescent="0.25">
      <c r="B932" s="12"/>
      <c r="D932" s="18"/>
    </row>
    <row r="933" spans="2:4" x14ac:dyDescent="0.25">
      <c r="B933" s="12"/>
      <c r="D933" s="18"/>
    </row>
    <row r="934" spans="2:4" x14ac:dyDescent="0.25">
      <c r="B934" s="12"/>
      <c r="D934" s="18"/>
    </row>
    <row r="935" spans="2:4" x14ac:dyDescent="0.25">
      <c r="B935" s="12"/>
      <c r="D935" s="18"/>
    </row>
    <row r="936" spans="2:4" x14ac:dyDescent="0.25">
      <c r="B936" s="12"/>
      <c r="D936" s="18"/>
    </row>
    <row r="937" spans="2:4" x14ac:dyDescent="0.25">
      <c r="B937" s="12"/>
      <c r="D937" s="18"/>
    </row>
    <row r="938" spans="2:4" x14ac:dyDescent="0.25">
      <c r="B938" s="12"/>
      <c r="D938" s="18"/>
    </row>
    <row r="939" spans="2:4" x14ac:dyDescent="0.25">
      <c r="B939" s="12"/>
      <c r="D939" s="18"/>
    </row>
    <row r="940" spans="2:4" x14ac:dyDescent="0.25">
      <c r="B940" s="12"/>
      <c r="D940" s="18"/>
    </row>
    <row r="941" spans="2:4" x14ac:dyDescent="0.25">
      <c r="B941" s="12"/>
      <c r="D941" s="18"/>
    </row>
    <row r="942" spans="2:4" x14ac:dyDescent="0.25">
      <c r="B942" s="12"/>
      <c r="D942" s="18"/>
    </row>
    <row r="943" spans="2:4" x14ac:dyDescent="0.25">
      <c r="B943" s="12"/>
      <c r="D943" s="18"/>
    </row>
    <row r="944" spans="2:4" x14ac:dyDescent="0.25">
      <c r="B944" s="12"/>
      <c r="D944" s="18"/>
    </row>
    <row r="945" spans="2:4" x14ac:dyDescent="0.25">
      <c r="B945" s="12"/>
      <c r="D945" s="18"/>
    </row>
    <row r="946" spans="2:4" x14ac:dyDescent="0.25">
      <c r="B946" s="12"/>
      <c r="D946" s="18"/>
    </row>
    <row r="947" spans="2:4" x14ac:dyDescent="0.25">
      <c r="B947" s="12"/>
      <c r="D947" s="18"/>
    </row>
    <row r="948" spans="2:4" x14ac:dyDescent="0.25">
      <c r="B948" s="12"/>
      <c r="D948" s="18"/>
    </row>
    <row r="949" spans="2:4" x14ac:dyDescent="0.25">
      <c r="B949" s="12"/>
      <c r="D949" s="18"/>
    </row>
    <row r="950" spans="2:4" x14ac:dyDescent="0.25">
      <c r="B950" s="12"/>
      <c r="D950" s="18"/>
    </row>
    <row r="951" spans="2:4" x14ac:dyDescent="0.25">
      <c r="B951" s="12"/>
      <c r="D951" s="18"/>
    </row>
    <row r="952" spans="2:4" x14ac:dyDescent="0.25">
      <c r="B952" s="12"/>
      <c r="D952" s="18"/>
    </row>
    <row r="953" spans="2:4" x14ac:dyDescent="0.25">
      <c r="B953" s="12"/>
      <c r="D953" s="18"/>
    </row>
    <row r="954" spans="2:4" x14ac:dyDescent="0.25">
      <c r="B954" s="12"/>
      <c r="D954" s="18"/>
    </row>
    <row r="955" spans="2:4" x14ac:dyDescent="0.25">
      <c r="B955" s="12"/>
      <c r="D955" s="18"/>
    </row>
    <row r="956" spans="2:4" x14ac:dyDescent="0.25">
      <c r="B956" s="12"/>
      <c r="D956" s="18"/>
    </row>
    <row r="957" spans="2:4" x14ac:dyDescent="0.25">
      <c r="B957" s="12"/>
      <c r="D957" s="18"/>
    </row>
    <row r="958" spans="2:4" x14ac:dyDescent="0.25">
      <c r="B958" s="12"/>
      <c r="D958" s="18"/>
    </row>
    <row r="959" spans="2:4" x14ac:dyDescent="0.25">
      <c r="B959" s="12"/>
      <c r="D959" s="18"/>
    </row>
    <row r="960" spans="2:4" x14ac:dyDescent="0.25">
      <c r="B960" s="12"/>
      <c r="D960" s="18"/>
    </row>
    <row r="961" spans="2:4" x14ac:dyDescent="0.25">
      <c r="B961" s="12"/>
      <c r="D961" s="18"/>
    </row>
    <row r="962" spans="2:4" x14ac:dyDescent="0.25">
      <c r="B962" s="12"/>
      <c r="D962" s="18"/>
    </row>
    <row r="963" spans="2:4" x14ac:dyDescent="0.25">
      <c r="B963" s="12"/>
      <c r="D963" s="18"/>
    </row>
    <row r="964" spans="2:4" x14ac:dyDescent="0.25">
      <c r="B964" s="12"/>
      <c r="D964" s="18"/>
    </row>
    <row r="965" spans="2:4" x14ac:dyDescent="0.25">
      <c r="B965" s="12"/>
      <c r="D965" s="18"/>
    </row>
    <row r="966" spans="2:4" x14ac:dyDescent="0.25">
      <c r="B966" s="12"/>
      <c r="D966" s="18"/>
    </row>
    <row r="967" spans="2:4" x14ac:dyDescent="0.25">
      <c r="B967" s="12"/>
      <c r="D967" s="18"/>
    </row>
    <row r="968" spans="2:4" x14ac:dyDescent="0.25">
      <c r="B968" s="12"/>
      <c r="D968" s="18"/>
    </row>
    <row r="969" spans="2:4" x14ac:dyDescent="0.25">
      <c r="B969" s="12"/>
      <c r="D969" s="18"/>
    </row>
    <row r="970" spans="2:4" x14ac:dyDescent="0.25">
      <c r="B970" s="12"/>
      <c r="D970" s="18"/>
    </row>
    <row r="971" spans="2:4" x14ac:dyDescent="0.25">
      <c r="B971" s="12"/>
      <c r="D971" s="18"/>
    </row>
    <row r="972" spans="2:4" x14ac:dyDescent="0.25">
      <c r="B972" s="12"/>
      <c r="D972" s="18"/>
    </row>
    <row r="973" spans="2:4" x14ac:dyDescent="0.25">
      <c r="B973" s="12"/>
      <c r="D973" s="18"/>
    </row>
    <row r="974" spans="2:4" x14ac:dyDescent="0.25">
      <c r="B974" s="12"/>
      <c r="D974" s="18"/>
    </row>
    <row r="975" spans="2:4" x14ac:dyDescent="0.25">
      <c r="B975" s="12"/>
      <c r="D975" s="18"/>
    </row>
    <row r="976" spans="2:4" x14ac:dyDescent="0.25">
      <c r="B976" s="12"/>
      <c r="D976" s="18"/>
    </row>
    <row r="977" spans="2:4" x14ac:dyDescent="0.25">
      <c r="B977" s="12"/>
      <c r="D977" s="18"/>
    </row>
    <row r="978" spans="2:4" x14ac:dyDescent="0.25">
      <c r="B978" s="12"/>
      <c r="D978" s="18"/>
    </row>
    <row r="979" spans="2:4" x14ac:dyDescent="0.25">
      <c r="B979" s="12"/>
      <c r="D979" s="18"/>
    </row>
    <row r="980" spans="2:4" x14ac:dyDescent="0.25">
      <c r="B980" s="12"/>
      <c r="D980" s="18"/>
    </row>
    <row r="981" spans="2:4" x14ac:dyDescent="0.25">
      <c r="B981" s="12"/>
      <c r="D981" s="18"/>
    </row>
    <row r="982" spans="2:4" x14ac:dyDescent="0.25">
      <c r="B982" s="12"/>
      <c r="D982" s="18"/>
    </row>
    <row r="983" spans="2:4" x14ac:dyDescent="0.25">
      <c r="B983" s="12"/>
      <c r="D983" s="18"/>
    </row>
    <row r="984" spans="2:4" x14ac:dyDescent="0.25">
      <c r="B984" s="12"/>
      <c r="D984" s="18"/>
    </row>
    <row r="985" spans="2:4" x14ac:dyDescent="0.25">
      <c r="B985" s="12"/>
      <c r="D985" s="18"/>
    </row>
    <row r="986" spans="2:4" x14ac:dyDescent="0.25">
      <c r="B986" s="12"/>
      <c r="D986" s="18"/>
    </row>
    <row r="987" spans="2:4" x14ac:dyDescent="0.25">
      <c r="B987" s="12"/>
      <c r="D987" s="18"/>
    </row>
    <row r="988" spans="2:4" x14ac:dyDescent="0.25">
      <c r="B988" s="12"/>
      <c r="D988" s="18"/>
    </row>
    <row r="989" spans="2:4" x14ac:dyDescent="0.25">
      <c r="B989" s="12"/>
      <c r="D989" s="18"/>
    </row>
    <row r="990" spans="2:4" x14ac:dyDescent="0.25">
      <c r="B990" s="12"/>
      <c r="D990" s="18"/>
    </row>
    <row r="991" spans="2:4" x14ac:dyDescent="0.25">
      <c r="B991" s="12"/>
      <c r="D991" s="18"/>
    </row>
    <row r="992" spans="2:4" x14ac:dyDescent="0.25">
      <c r="B992" s="12"/>
      <c r="D992" s="18"/>
    </row>
    <row r="993" spans="2:4" x14ac:dyDescent="0.25">
      <c r="B993" s="12"/>
      <c r="D993" s="18"/>
    </row>
    <row r="994" spans="2:4" x14ac:dyDescent="0.25">
      <c r="B994" s="12"/>
      <c r="D994" s="18"/>
    </row>
    <row r="995" spans="2:4" x14ac:dyDescent="0.25">
      <c r="B995" s="12"/>
      <c r="D995" s="18"/>
    </row>
    <row r="996" spans="2:4" x14ac:dyDescent="0.25">
      <c r="B996" s="12"/>
      <c r="D996" s="18"/>
    </row>
    <row r="997" spans="2:4" x14ac:dyDescent="0.25">
      <c r="B997" s="12"/>
      <c r="D997" s="18"/>
    </row>
    <row r="998" spans="2:4" x14ac:dyDescent="0.25">
      <c r="B998" s="12"/>
      <c r="D998" s="18"/>
    </row>
    <row r="999" spans="2:4" x14ac:dyDescent="0.25">
      <c r="B999" s="12"/>
      <c r="D999" s="18"/>
    </row>
    <row r="1000" spans="2:4" x14ac:dyDescent="0.25">
      <c r="B1000" s="12"/>
      <c r="D1000" s="18"/>
    </row>
    <row r="1001" spans="2:4" x14ac:dyDescent="0.25">
      <c r="B1001" s="12"/>
      <c r="D1001" s="18"/>
    </row>
    <row r="1002" spans="2:4" x14ac:dyDescent="0.25">
      <c r="B1002" s="12"/>
      <c r="D1002" s="18"/>
    </row>
    <row r="1003" spans="2:4" x14ac:dyDescent="0.25">
      <c r="B1003" s="12"/>
      <c r="D1003" s="18"/>
    </row>
    <row r="1004" spans="2:4" x14ac:dyDescent="0.25">
      <c r="B1004" s="12"/>
      <c r="D1004" s="18"/>
    </row>
    <row r="1005" spans="2:4" x14ac:dyDescent="0.25">
      <c r="B1005" s="12"/>
      <c r="D1005" s="18"/>
    </row>
    <row r="1006" spans="2:4" x14ac:dyDescent="0.25">
      <c r="B1006" s="12"/>
      <c r="D1006" s="18"/>
    </row>
    <row r="1007" spans="2:4" x14ac:dyDescent="0.25">
      <c r="B1007" s="12"/>
      <c r="D1007" s="18"/>
    </row>
    <row r="1008" spans="2:4" x14ac:dyDescent="0.25">
      <c r="B1008" s="12"/>
      <c r="D1008" s="18"/>
    </row>
    <row r="1009" spans="2:4" x14ac:dyDescent="0.25">
      <c r="B1009" s="12"/>
      <c r="D1009" s="18"/>
    </row>
    <row r="1010" spans="2:4" x14ac:dyDescent="0.25">
      <c r="B1010" s="12"/>
      <c r="D1010" s="18"/>
    </row>
    <row r="1011" spans="2:4" x14ac:dyDescent="0.25">
      <c r="B1011" s="12"/>
      <c r="D1011" s="18"/>
    </row>
    <row r="1012" spans="2:4" x14ac:dyDescent="0.25">
      <c r="B1012" s="12"/>
      <c r="D1012" s="18"/>
    </row>
    <row r="1013" spans="2:4" x14ac:dyDescent="0.25">
      <c r="B1013" s="12"/>
      <c r="D1013" s="18"/>
    </row>
    <row r="1014" spans="2:4" x14ac:dyDescent="0.25">
      <c r="B1014" s="12"/>
      <c r="D1014" s="18"/>
    </row>
    <row r="1015" spans="2:4" x14ac:dyDescent="0.25">
      <c r="B1015" s="12"/>
      <c r="D1015" s="18"/>
    </row>
    <row r="1016" spans="2:4" x14ac:dyDescent="0.25">
      <c r="B1016" s="12"/>
      <c r="D1016" s="18"/>
    </row>
    <row r="1017" spans="2:4" x14ac:dyDescent="0.25">
      <c r="B1017" s="12"/>
      <c r="D1017" s="18"/>
    </row>
    <row r="1018" spans="2:4" x14ac:dyDescent="0.25">
      <c r="B1018" s="12"/>
      <c r="D1018" s="18"/>
    </row>
    <row r="1019" spans="2:4" x14ac:dyDescent="0.25">
      <c r="B1019" s="12"/>
      <c r="D1019" s="18"/>
    </row>
    <row r="1020" spans="2:4" x14ac:dyDescent="0.25">
      <c r="B1020" s="12"/>
      <c r="D1020" s="18"/>
    </row>
    <row r="1021" spans="2:4" x14ac:dyDescent="0.25">
      <c r="B1021" s="12"/>
      <c r="D1021" s="18"/>
    </row>
    <row r="1022" spans="2:4" x14ac:dyDescent="0.25">
      <c r="B1022" s="12"/>
      <c r="D1022" s="18"/>
    </row>
    <row r="1023" spans="2:4" x14ac:dyDescent="0.25">
      <c r="B1023" s="12"/>
      <c r="D1023" s="18"/>
    </row>
    <row r="1024" spans="2:4" x14ac:dyDescent="0.25">
      <c r="B1024" s="12"/>
      <c r="D1024" s="18"/>
    </row>
    <row r="1025" spans="2:4" x14ac:dyDescent="0.25">
      <c r="B1025" s="12"/>
      <c r="D1025" s="18"/>
    </row>
    <row r="1026" spans="2:4" x14ac:dyDescent="0.25">
      <c r="B1026" s="12"/>
      <c r="D1026" s="18"/>
    </row>
    <row r="1027" spans="2:4" x14ac:dyDescent="0.25">
      <c r="B1027" s="12"/>
      <c r="D1027" s="18"/>
    </row>
    <row r="1028" spans="2:4" x14ac:dyDescent="0.25">
      <c r="B1028" s="12"/>
      <c r="D1028" s="18"/>
    </row>
    <row r="1029" spans="2:4" x14ac:dyDescent="0.25">
      <c r="B1029" s="12"/>
      <c r="D1029" s="18"/>
    </row>
    <row r="1030" spans="2:4" x14ac:dyDescent="0.25">
      <c r="B1030" s="12"/>
      <c r="D1030" s="18"/>
    </row>
    <row r="1031" spans="2:4" x14ac:dyDescent="0.25">
      <c r="B1031" s="12"/>
      <c r="D1031" s="18"/>
    </row>
    <row r="1032" spans="2:4" x14ac:dyDescent="0.25">
      <c r="B1032" s="12"/>
      <c r="D1032" s="18"/>
    </row>
    <row r="1033" spans="2:4" x14ac:dyDescent="0.25">
      <c r="B1033" s="12"/>
      <c r="D1033" s="18"/>
    </row>
    <row r="1034" spans="2:4" x14ac:dyDescent="0.25">
      <c r="B1034" s="12"/>
      <c r="D1034" s="18"/>
    </row>
    <row r="1035" spans="2:4" x14ac:dyDescent="0.25">
      <c r="B1035" s="12"/>
      <c r="D1035" s="18"/>
    </row>
    <row r="1036" spans="2:4" x14ac:dyDescent="0.25">
      <c r="B1036" s="12"/>
      <c r="D1036" s="18"/>
    </row>
    <row r="1037" spans="2:4" x14ac:dyDescent="0.25">
      <c r="B1037" s="12"/>
      <c r="D1037" s="18"/>
    </row>
    <row r="1038" spans="2:4" x14ac:dyDescent="0.25">
      <c r="B1038" s="12"/>
      <c r="D1038" s="18"/>
    </row>
    <row r="1039" spans="2:4" x14ac:dyDescent="0.25">
      <c r="B1039" s="12"/>
      <c r="D1039" s="18"/>
    </row>
    <row r="1040" spans="2:4" x14ac:dyDescent="0.25">
      <c r="B1040" s="12"/>
      <c r="D1040" s="18"/>
    </row>
    <row r="1041" spans="2:4" x14ac:dyDescent="0.25">
      <c r="B1041" s="12"/>
      <c r="D1041" s="18"/>
    </row>
    <row r="1042" spans="2:4" x14ac:dyDescent="0.25">
      <c r="B1042" s="12"/>
      <c r="D1042" s="18"/>
    </row>
    <row r="1043" spans="2:4" x14ac:dyDescent="0.25">
      <c r="B1043" s="12"/>
      <c r="D1043" s="18"/>
    </row>
    <row r="1044" spans="2:4" x14ac:dyDescent="0.25">
      <c r="B1044" s="12"/>
      <c r="D1044" s="18"/>
    </row>
    <row r="1045" spans="2:4" x14ac:dyDescent="0.25">
      <c r="B1045" s="12"/>
      <c r="D1045" s="18"/>
    </row>
    <row r="1046" spans="2:4" x14ac:dyDescent="0.25">
      <c r="B1046" s="12"/>
      <c r="D1046" s="18"/>
    </row>
    <row r="1047" spans="2:4" x14ac:dyDescent="0.25">
      <c r="B1047" s="12"/>
      <c r="D1047" s="18"/>
    </row>
    <row r="1048" spans="2:4" x14ac:dyDescent="0.25">
      <c r="B1048" s="12"/>
      <c r="D1048" s="18"/>
    </row>
    <row r="1049" spans="2:4" x14ac:dyDescent="0.25">
      <c r="B1049" s="12"/>
      <c r="D1049" s="18"/>
    </row>
    <row r="1050" spans="2:4" x14ac:dyDescent="0.25">
      <c r="B1050" s="12"/>
      <c r="D1050" s="18"/>
    </row>
    <row r="1051" spans="2:4" x14ac:dyDescent="0.25">
      <c r="B1051" s="12"/>
      <c r="D1051" s="18"/>
    </row>
    <row r="1052" spans="2:4" x14ac:dyDescent="0.25">
      <c r="B1052" s="12"/>
      <c r="D1052" s="18"/>
    </row>
    <row r="1053" spans="2:4" x14ac:dyDescent="0.25">
      <c r="B1053" s="12"/>
      <c r="D1053" s="18"/>
    </row>
    <row r="1054" spans="2:4" x14ac:dyDescent="0.25">
      <c r="B1054" s="12"/>
      <c r="D1054" s="18"/>
    </row>
    <row r="1055" spans="2:4" x14ac:dyDescent="0.25">
      <c r="B1055" s="12"/>
      <c r="D1055" s="18"/>
    </row>
    <row r="1056" spans="2:4" x14ac:dyDescent="0.25">
      <c r="B1056" s="12"/>
      <c r="D1056" s="18"/>
    </row>
    <row r="1057" spans="2:4" x14ac:dyDescent="0.25">
      <c r="B1057" s="12"/>
      <c r="D1057" s="18"/>
    </row>
    <row r="1058" spans="2:4" x14ac:dyDescent="0.25">
      <c r="B1058" s="12"/>
      <c r="D1058" s="18"/>
    </row>
    <row r="1059" spans="2:4" x14ac:dyDescent="0.25">
      <c r="B1059" s="12"/>
      <c r="D1059" s="18"/>
    </row>
    <row r="1060" spans="2:4" x14ac:dyDescent="0.25">
      <c r="B1060" s="12"/>
      <c r="D1060" s="18"/>
    </row>
    <row r="1061" spans="2:4" x14ac:dyDescent="0.25">
      <c r="B1061" s="12"/>
      <c r="D1061" s="18"/>
    </row>
    <row r="1062" spans="2:4" x14ac:dyDescent="0.25">
      <c r="B1062" s="12"/>
      <c r="D1062" s="18"/>
    </row>
    <row r="1063" spans="2:4" x14ac:dyDescent="0.25">
      <c r="B1063" s="12"/>
      <c r="D1063" s="18"/>
    </row>
    <row r="1064" spans="2:4" x14ac:dyDescent="0.25">
      <c r="B1064" s="12"/>
      <c r="D1064" s="18"/>
    </row>
    <row r="1065" spans="2:4" x14ac:dyDescent="0.25">
      <c r="B1065" s="12"/>
      <c r="D1065" s="18"/>
    </row>
    <row r="1066" spans="2:4" x14ac:dyDescent="0.25">
      <c r="B1066" s="12"/>
      <c r="D1066" s="18"/>
    </row>
    <row r="1067" spans="2:4" x14ac:dyDescent="0.25">
      <c r="B1067" s="12"/>
      <c r="D1067" s="18"/>
    </row>
    <row r="1068" spans="2:4" x14ac:dyDescent="0.25">
      <c r="B1068" s="12"/>
      <c r="D1068" s="18"/>
    </row>
    <row r="1069" spans="2:4" x14ac:dyDescent="0.25">
      <c r="B1069" s="12"/>
      <c r="D1069" s="18"/>
    </row>
    <row r="1070" spans="2:4" x14ac:dyDescent="0.25">
      <c r="B1070" s="12"/>
      <c r="D1070" s="18"/>
    </row>
    <row r="1071" spans="2:4" x14ac:dyDescent="0.25">
      <c r="B1071" s="12"/>
      <c r="D1071" s="18"/>
    </row>
    <row r="1072" spans="2:4" x14ac:dyDescent="0.25">
      <c r="B1072" s="12"/>
      <c r="D1072" s="18"/>
    </row>
    <row r="1073" spans="2:4" x14ac:dyDescent="0.25">
      <c r="B1073" s="12"/>
      <c r="D1073" s="18"/>
    </row>
    <row r="1074" spans="2:4" x14ac:dyDescent="0.25">
      <c r="B1074" s="12"/>
      <c r="D1074" s="18"/>
    </row>
    <row r="1075" spans="2:4" x14ac:dyDescent="0.25">
      <c r="B1075" s="12"/>
      <c r="D1075" s="18"/>
    </row>
    <row r="1076" spans="2:4" x14ac:dyDescent="0.25">
      <c r="B1076" s="12"/>
      <c r="D1076" s="18"/>
    </row>
    <row r="1077" spans="2:4" x14ac:dyDescent="0.25">
      <c r="B1077" s="12"/>
      <c r="D1077" s="18"/>
    </row>
    <row r="1078" spans="2:4" x14ac:dyDescent="0.25">
      <c r="B1078" s="12"/>
      <c r="D1078" s="18"/>
    </row>
    <row r="1079" spans="2:4" x14ac:dyDescent="0.25">
      <c r="B1079" s="12"/>
      <c r="D1079" s="18"/>
    </row>
    <row r="1080" spans="2:4" x14ac:dyDescent="0.25">
      <c r="B1080" s="12"/>
      <c r="D1080" s="18"/>
    </row>
    <row r="1081" spans="2:4" x14ac:dyDescent="0.25">
      <c r="B1081" s="12"/>
      <c r="D1081" s="18"/>
    </row>
    <row r="1082" spans="2:4" x14ac:dyDescent="0.25">
      <c r="B1082" s="12"/>
      <c r="D1082" s="18"/>
    </row>
    <row r="1083" spans="2:4" x14ac:dyDescent="0.25">
      <c r="B1083" s="12"/>
      <c r="D1083" s="18"/>
    </row>
    <row r="1084" spans="2:4" x14ac:dyDescent="0.25">
      <c r="B1084" s="12"/>
      <c r="D1084" s="18"/>
    </row>
    <row r="1085" spans="2:4" x14ac:dyDescent="0.25">
      <c r="B1085" s="12"/>
      <c r="D1085" s="18"/>
    </row>
    <row r="1086" spans="2:4" x14ac:dyDescent="0.25">
      <c r="B1086" s="12"/>
      <c r="D1086" s="18"/>
    </row>
    <row r="1087" spans="2:4" x14ac:dyDescent="0.25">
      <c r="B1087" s="12"/>
      <c r="D1087" s="18"/>
    </row>
    <row r="1088" spans="2:4" x14ac:dyDescent="0.25">
      <c r="B1088" s="12"/>
      <c r="D1088" s="18"/>
    </row>
    <row r="1089" spans="2:4" x14ac:dyDescent="0.25">
      <c r="B1089" s="12"/>
      <c r="D1089" s="18"/>
    </row>
    <row r="1090" spans="2:4" x14ac:dyDescent="0.25">
      <c r="B1090" s="12"/>
      <c r="D1090" s="18"/>
    </row>
    <row r="1091" spans="2:4" x14ac:dyDescent="0.25">
      <c r="B1091" s="12"/>
      <c r="D1091" s="18"/>
    </row>
    <row r="1092" spans="2:4" x14ac:dyDescent="0.25">
      <c r="B1092" s="12"/>
      <c r="D1092" s="18"/>
    </row>
    <row r="1093" spans="2:4" x14ac:dyDescent="0.25">
      <c r="B1093" s="12"/>
      <c r="D1093" s="18"/>
    </row>
    <row r="1094" spans="2:4" x14ac:dyDescent="0.25">
      <c r="B1094" s="12"/>
      <c r="D1094" s="18"/>
    </row>
    <row r="1095" spans="2:4" x14ac:dyDescent="0.25">
      <c r="B1095" s="12"/>
      <c r="D1095" s="18"/>
    </row>
    <row r="1096" spans="2:4" x14ac:dyDescent="0.25">
      <c r="B1096" s="12"/>
      <c r="D1096" s="18"/>
    </row>
    <row r="1097" spans="2:4" x14ac:dyDescent="0.25">
      <c r="B1097" s="12"/>
      <c r="D1097" s="18"/>
    </row>
    <row r="1098" spans="2:4" x14ac:dyDescent="0.25">
      <c r="B1098" s="12"/>
      <c r="D1098" s="18"/>
    </row>
    <row r="1099" spans="2:4" x14ac:dyDescent="0.25">
      <c r="B1099" s="12"/>
      <c r="D1099" s="18"/>
    </row>
    <row r="1100" spans="2:4" x14ac:dyDescent="0.25">
      <c r="B1100" s="12"/>
      <c r="D1100" s="18"/>
    </row>
    <row r="1101" spans="2:4" x14ac:dyDescent="0.25">
      <c r="B1101" s="12"/>
      <c r="D1101" s="18"/>
    </row>
    <row r="1102" spans="2:4" x14ac:dyDescent="0.25">
      <c r="B1102" s="12"/>
      <c r="D1102" s="18"/>
    </row>
    <row r="1103" spans="2:4" x14ac:dyDescent="0.25">
      <c r="B1103" s="12"/>
      <c r="D1103" s="18"/>
    </row>
    <row r="1104" spans="2:4" x14ac:dyDescent="0.25">
      <c r="B1104" s="12"/>
      <c r="D1104" s="18"/>
    </row>
    <row r="1105" spans="2:4" x14ac:dyDescent="0.25">
      <c r="B1105" s="12"/>
      <c r="D1105" s="18"/>
    </row>
    <row r="1106" spans="2:4" x14ac:dyDescent="0.25">
      <c r="B1106" s="12"/>
      <c r="D1106" s="18"/>
    </row>
    <row r="1107" spans="2:4" x14ac:dyDescent="0.25">
      <c r="B1107" s="12"/>
      <c r="D1107" s="18"/>
    </row>
    <row r="1108" spans="2:4" x14ac:dyDescent="0.25">
      <c r="B1108" s="12"/>
      <c r="D1108" s="18"/>
    </row>
    <row r="1109" spans="2:4" x14ac:dyDescent="0.25">
      <c r="B1109" s="12"/>
      <c r="D1109" s="18"/>
    </row>
    <row r="1110" spans="2:4" x14ac:dyDescent="0.25">
      <c r="B1110" s="12"/>
      <c r="D1110" s="18"/>
    </row>
    <row r="1111" spans="2:4" x14ac:dyDescent="0.25">
      <c r="B1111" s="12"/>
      <c r="D1111" s="18"/>
    </row>
    <row r="1112" spans="2:4" x14ac:dyDescent="0.25">
      <c r="B1112" s="12"/>
      <c r="D1112" s="18"/>
    </row>
    <row r="1113" spans="2:4" x14ac:dyDescent="0.25">
      <c r="B1113" s="12"/>
      <c r="D1113" s="18"/>
    </row>
    <row r="1114" spans="2:4" x14ac:dyDescent="0.25">
      <c r="B1114" s="12"/>
      <c r="D1114" s="18"/>
    </row>
    <row r="1115" spans="2:4" x14ac:dyDescent="0.25">
      <c r="B1115" s="12"/>
      <c r="D1115" s="18"/>
    </row>
    <row r="1116" spans="2:4" x14ac:dyDescent="0.25">
      <c r="B1116" s="12"/>
      <c r="D1116" s="18"/>
    </row>
    <row r="1117" spans="2:4" x14ac:dyDescent="0.25">
      <c r="B1117" s="12"/>
      <c r="D1117" s="18"/>
    </row>
    <row r="1118" spans="2:4" x14ac:dyDescent="0.25">
      <c r="B1118" s="12"/>
      <c r="D1118" s="18"/>
    </row>
    <row r="1119" spans="2:4" x14ac:dyDescent="0.25">
      <c r="B1119" s="12"/>
      <c r="D1119" s="18"/>
    </row>
    <row r="1120" spans="2:4" x14ac:dyDescent="0.25">
      <c r="B1120" s="12"/>
      <c r="D1120" s="18"/>
    </row>
    <row r="1121" spans="2:4" x14ac:dyDescent="0.25">
      <c r="B1121" s="12"/>
      <c r="D1121" s="18"/>
    </row>
    <row r="1122" spans="2:4" x14ac:dyDescent="0.25">
      <c r="B1122" s="12"/>
      <c r="D1122" s="18"/>
    </row>
    <row r="1123" spans="2:4" x14ac:dyDescent="0.25">
      <c r="B1123" s="12"/>
      <c r="D1123" s="18"/>
    </row>
    <row r="1124" spans="2:4" x14ac:dyDescent="0.25">
      <c r="B1124" s="12"/>
      <c r="D1124" s="18"/>
    </row>
    <row r="1125" spans="2:4" x14ac:dyDescent="0.25">
      <c r="B1125" s="12"/>
      <c r="D1125" s="18"/>
    </row>
    <row r="1126" spans="2:4" x14ac:dyDescent="0.25">
      <c r="B1126" s="12"/>
      <c r="D1126" s="18"/>
    </row>
    <row r="1127" spans="2:4" x14ac:dyDescent="0.25">
      <c r="B1127" s="12"/>
      <c r="D1127" s="18"/>
    </row>
    <row r="1128" spans="2:4" x14ac:dyDescent="0.25">
      <c r="B1128" s="12"/>
      <c r="D1128" s="18"/>
    </row>
    <row r="1129" spans="2:4" x14ac:dyDescent="0.25">
      <c r="B1129" s="12"/>
      <c r="D1129" s="18"/>
    </row>
    <row r="1130" spans="2:4" x14ac:dyDescent="0.25">
      <c r="B1130" s="12"/>
      <c r="D1130" s="18"/>
    </row>
    <row r="1131" spans="2:4" x14ac:dyDescent="0.25">
      <c r="B1131" s="12"/>
      <c r="D1131" s="18"/>
    </row>
    <row r="1132" spans="2:4" x14ac:dyDescent="0.25">
      <c r="B1132" s="12"/>
      <c r="D1132" s="18"/>
    </row>
    <row r="1133" spans="2:4" x14ac:dyDescent="0.25">
      <c r="B1133" s="12"/>
      <c r="D1133" s="18"/>
    </row>
    <row r="1134" spans="2:4" x14ac:dyDescent="0.25">
      <c r="B1134" s="12"/>
      <c r="D1134" s="18"/>
    </row>
    <row r="1135" spans="2:4" x14ac:dyDescent="0.25">
      <c r="B1135" s="12"/>
      <c r="D1135" s="18"/>
    </row>
    <row r="1136" spans="2:4" x14ac:dyDescent="0.25">
      <c r="B1136" s="12"/>
      <c r="D1136" s="18"/>
    </row>
    <row r="1137" spans="2:4" x14ac:dyDescent="0.25">
      <c r="B1137" s="12"/>
      <c r="D1137" s="18"/>
    </row>
    <row r="1138" spans="2:4" x14ac:dyDescent="0.25">
      <c r="B1138" s="12"/>
      <c r="D1138" s="18"/>
    </row>
    <row r="1139" spans="2:4" x14ac:dyDescent="0.25">
      <c r="B1139" s="12"/>
      <c r="D1139" s="18"/>
    </row>
    <row r="1140" spans="2:4" x14ac:dyDescent="0.25">
      <c r="B1140" s="12"/>
      <c r="D1140" s="18"/>
    </row>
    <row r="1141" spans="2:4" x14ac:dyDescent="0.25">
      <c r="B1141" s="12"/>
      <c r="D1141" s="18"/>
    </row>
    <row r="1142" spans="2:4" x14ac:dyDescent="0.25">
      <c r="B1142" s="12"/>
      <c r="D1142" s="18"/>
    </row>
    <row r="1143" spans="2:4" x14ac:dyDescent="0.25">
      <c r="B1143" s="12"/>
      <c r="D1143" s="18"/>
    </row>
    <row r="1144" spans="2:4" x14ac:dyDescent="0.25">
      <c r="B1144" s="12"/>
      <c r="D1144" s="18"/>
    </row>
    <row r="1145" spans="2:4" x14ac:dyDescent="0.25">
      <c r="B1145" s="12"/>
      <c r="D1145" s="18"/>
    </row>
    <row r="1146" spans="2:4" x14ac:dyDescent="0.25">
      <c r="B1146" s="12"/>
      <c r="D1146" s="18"/>
    </row>
    <row r="1147" spans="2:4" x14ac:dyDescent="0.25">
      <c r="B1147" s="12"/>
      <c r="D1147" s="18"/>
    </row>
    <row r="1148" spans="2:4" x14ac:dyDescent="0.25">
      <c r="B1148" s="12"/>
      <c r="D1148" s="18"/>
    </row>
    <row r="1149" spans="2:4" x14ac:dyDescent="0.25">
      <c r="B1149" s="12"/>
      <c r="D1149" s="18"/>
    </row>
    <row r="1150" spans="2:4" x14ac:dyDescent="0.25">
      <c r="B1150" s="12"/>
      <c r="D1150" s="18"/>
    </row>
    <row r="1151" spans="2:4" x14ac:dyDescent="0.25">
      <c r="B1151" s="12"/>
      <c r="D1151" s="18"/>
    </row>
    <row r="1152" spans="2:4" x14ac:dyDescent="0.25">
      <c r="B1152" s="12"/>
      <c r="D1152" s="18"/>
    </row>
    <row r="1153" spans="2:4" x14ac:dyDescent="0.25">
      <c r="B1153" s="12"/>
      <c r="D1153" s="18"/>
    </row>
    <row r="1154" spans="2:4" x14ac:dyDescent="0.25">
      <c r="B1154" s="12"/>
      <c r="D1154" s="18"/>
    </row>
    <row r="1155" spans="2:4" x14ac:dyDescent="0.25">
      <c r="B1155" s="12"/>
      <c r="D1155" s="18"/>
    </row>
    <row r="1156" spans="2:4" x14ac:dyDescent="0.25">
      <c r="B1156" s="12"/>
      <c r="D1156" s="18"/>
    </row>
    <row r="1157" spans="2:4" x14ac:dyDescent="0.25">
      <c r="B1157" s="12"/>
      <c r="D1157" s="18"/>
    </row>
    <row r="1158" spans="2:4" x14ac:dyDescent="0.25">
      <c r="B1158" s="12"/>
      <c r="D1158" s="18"/>
    </row>
    <row r="1159" spans="2:4" x14ac:dyDescent="0.25">
      <c r="B1159" s="12"/>
      <c r="D1159" s="18"/>
    </row>
    <row r="1160" spans="2:4" x14ac:dyDescent="0.25">
      <c r="B1160" s="12"/>
      <c r="D1160" s="18"/>
    </row>
    <row r="1161" spans="2:4" x14ac:dyDescent="0.25">
      <c r="B1161" s="12"/>
      <c r="D1161" s="18"/>
    </row>
    <row r="1162" spans="2:4" x14ac:dyDescent="0.25">
      <c r="B1162" s="12"/>
      <c r="D1162" s="18"/>
    </row>
    <row r="1163" spans="2:4" x14ac:dyDescent="0.25">
      <c r="B1163" s="12"/>
      <c r="D1163" s="18"/>
    </row>
    <row r="1164" spans="2:4" x14ac:dyDescent="0.25">
      <c r="B1164" s="12"/>
      <c r="D1164" s="18"/>
    </row>
    <row r="1165" spans="2:4" x14ac:dyDescent="0.25">
      <c r="B1165" s="12"/>
      <c r="D1165" s="18"/>
    </row>
    <row r="1166" spans="2:4" x14ac:dyDescent="0.25">
      <c r="B1166" s="12"/>
      <c r="D1166" s="18"/>
    </row>
    <row r="1167" spans="2:4" x14ac:dyDescent="0.25">
      <c r="B1167" s="12"/>
      <c r="D1167" s="18"/>
    </row>
    <row r="1168" spans="2:4" x14ac:dyDescent="0.25">
      <c r="B1168" s="12"/>
      <c r="D1168" s="18"/>
    </row>
    <row r="1169" spans="2:4" x14ac:dyDescent="0.25">
      <c r="B1169" s="12"/>
      <c r="D1169" s="18"/>
    </row>
    <row r="1170" spans="2:4" x14ac:dyDescent="0.25">
      <c r="B1170" s="12"/>
      <c r="D1170" s="18"/>
    </row>
    <row r="1171" spans="2:4" x14ac:dyDescent="0.25">
      <c r="B1171" s="12"/>
      <c r="D1171" s="18"/>
    </row>
    <row r="1172" spans="2:4" x14ac:dyDescent="0.25">
      <c r="B1172" s="12"/>
      <c r="D1172" s="18"/>
    </row>
    <row r="1173" spans="2:4" x14ac:dyDescent="0.25">
      <c r="B1173" s="12"/>
      <c r="D1173" s="18"/>
    </row>
    <row r="1174" spans="2:4" x14ac:dyDescent="0.25">
      <c r="B1174" s="12"/>
      <c r="D1174" s="18"/>
    </row>
    <row r="1175" spans="2:4" x14ac:dyDescent="0.25">
      <c r="B1175" s="12"/>
      <c r="D1175" s="18"/>
    </row>
    <row r="1176" spans="2:4" x14ac:dyDescent="0.25">
      <c r="B1176" s="12"/>
      <c r="D1176" s="18"/>
    </row>
    <row r="1177" spans="2:4" x14ac:dyDescent="0.25">
      <c r="B1177" s="12"/>
      <c r="D1177" s="18"/>
    </row>
    <row r="1178" spans="2:4" x14ac:dyDescent="0.25">
      <c r="B1178" s="12"/>
      <c r="D1178" s="18"/>
    </row>
    <row r="1179" spans="2:4" x14ac:dyDescent="0.25">
      <c r="B1179" s="12"/>
      <c r="D1179" s="18"/>
    </row>
    <row r="1180" spans="2:4" x14ac:dyDescent="0.25">
      <c r="B1180" s="12"/>
      <c r="D1180" s="18"/>
    </row>
    <row r="1181" spans="2:4" x14ac:dyDescent="0.25">
      <c r="B1181" s="12"/>
      <c r="D1181" s="18"/>
    </row>
    <row r="1182" spans="2:4" x14ac:dyDescent="0.25">
      <c r="B1182" s="12"/>
      <c r="D1182" s="18"/>
    </row>
    <row r="1183" spans="2:4" x14ac:dyDescent="0.25">
      <c r="B1183" s="12"/>
      <c r="D1183" s="18"/>
    </row>
    <row r="1184" spans="2:4" x14ac:dyDescent="0.25">
      <c r="B1184" s="12"/>
      <c r="D1184" s="18"/>
    </row>
    <row r="1185" spans="2:4" x14ac:dyDescent="0.25">
      <c r="B1185" s="12"/>
      <c r="D1185" s="18"/>
    </row>
    <row r="1186" spans="2:4" x14ac:dyDescent="0.25">
      <c r="B1186" s="12"/>
      <c r="D1186" s="18"/>
    </row>
    <row r="1187" spans="2:4" x14ac:dyDescent="0.25">
      <c r="B1187" s="12"/>
      <c r="D1187" s="18"/>
    </row>
    <row r="1188" spans="2:4" x14ac:dyDescent="0.25">
      <c r="B1188" s="12"/>
      <c r="D1188" s="18"/>
    </row>
    <row r="1189" spans="2:4" x14ac:dyDescent="0.25">
      <c r="B1189" s="12"/>
      <c r="D1189" s="18"/>
    </row>
    <row r="1190" spans="2:4" x14ac:dyDescent="0.25">
      <c r="B1190" s="12"/>
      <c r="D1190" s="18"/>
    </row>
    <row r="1191" spans="2:4" x14ac:dyDescent="0.25">
      <c r="B1191" s="12"/>
      <c r="D1191" s="18"/>
    </row>
    <row r="1192" spans="2:4" x14ac:dyDescent="0.25">
      <c r="B1192" s="12"/>
      <c r="D1192" s="18"/>
    </row>
    <row r="1193" spans="2:4" x14ac:dyDescent="0.25">
      <c r="B1193" s="12"/>
      <c r="D1193" s="18"/>
    </row>
    <row r="1194" spans="2:4" x14ac:dyDescent="0.25">
      <c r="B1194" s="12"/>
      <c r="D1194" s="18"/>
    </row>
    <row r="1195" spans="2:4" x14ac:dyDescent="0.25">
      <c r="B1195" s="12"/>
      <c r="D1195" s="18"/>
    </row>
    <row r="1196" spans="2:4" x14ac:dyDescent="0.25">
      <c r="B1196" s="12"/>
      <c r="D1196" s="18"/>
    </row>
    <row r="1197" spans="2:4" x14ac:dyDescent="0.25">
      <c r="B1197" s="12"/>
      <c r="D1197" s="18"/>
    </row>
    <row r="1198" spans="2:4" x14ac:dyDescent="0.25">
      <c r="B1198" s="12"/>
      <c r="D1198" s="18"/>
    </row>
    <row r="1199" spans="2:4" x14ac:dyDescent="0.25">
      <c r="B1199" s="12"/>
      <c r="D1199" s="18"/>
    </row>
    <row r="1200" spans="2:4" x14ac:dyDescent="0.25">
      <c r="B1200" s="12"/>
      <c r="D1200" s="18"/>
    </row>
    <row r="1201" spans="2:4" x14ac:dyDescent="0.25">
      <c r="B1201" s="12"/>
      <c r="D1201" s="18"/>
    </row>
    <row r="1202" spans="2:4" x14ac:dyDescent="0.25">
      <c r="B1202" s="12"/>
      <c r="D1202" s="18"/>
    </row>
    <row r="1203" spans="2:4" x14ac:dyDescent="0.25">
      <c r="B1203" s="12"/>
      <c r="D1203" s="18"/>
    </row>
    <row r="1204" spans="2:4" x14ac:dyDescent="0.25">
      <c r="B1204" s="12"/>
      <c r="D1204" s="18"/>
    </row>
    <row r="1205" spans="2:4" x14ac:dyDescent="0.25">
      <c r="B1205" s="12"/>
      <c r="D1205" s="18"/>
    </row>
    <row r="1206" spans="2:4" x14ac:dyDescent="0.25">
      <c r="B1206" s="12"/>
      <c r="D1206" s="18"/>
    </row>
    <row r="1207" spans="2:4" x14ac:dyDescent="0.25">
      <c r="B1207" s="12"/>
      <c r="D1207" s="18"/>
    </row>
    <row r="1208" spans="2:4" x14ac:dyDescent="0.25">
      <c r="B1208" s="12"/>
      <c r="D1208" s="18"/>
    </row>
    <row r="1209" spans="2:4" x14ac:dyDescent="0.25">
      <c r="B1209" s="12"/>
      <c r="D1209" s="18"/>
    </row>
    <row r="1210" spans="2:4" x14ac:dyDescent="0.25">
      <c r="B1210" s="12"/>
      <c r="D1210" s="18"/>
    </row>
    <row r="1211" spans="2:4" x14ac:dyDescent="0.25">
      <c r="B1211" s="12"/>
      <c r="D1211" s="18"/>
    </row>
    <row r="1212" spans="2:4" x14ac:dyDescent="0.25">
      <c r="B1212" s="12"/>
      <c r="D1212" s="18"/>
    </row>
    <row r="1213" spans="2:4" x14ac:dyDescent="0.25">
      <c r="B1213" s="12"/>
      <c r="D1213" s="18"/>
    </row>
    <row r="1214" spans="2:4" x14ac:dyDescent="0.25">
      <c r="B1214" s="12"/>
      <c r="D1214" s="18"/>
    </row>
    <row r="1215" spans="2:4" x14ac:dyDescent="0.25">
      <c r="B1215" s="12"/>
      <c r="D1215" s="18"/>
    </row>
    <row r="1216" spans="2:4" x14ac:dyDescent="0.25">
      <c r="B1216" s="12"/>
      <c r="D1216" s="18"/>
    </row>
    <row r="1217" spans="2:4" x14ac:dyDescent="0.25">
      <c r="B1217" s="12"/>
      <c r="D1217" s="18"/>
    </row>
    <row r="1218" spans="2:4" x14ac:dyDescent="0.25">
      <c r="B1218" s="12"/>
      <c r="D1218" s="18"/>
    </row>
    <row r="1219" spans="2:4" x14ac:dyDescent="0.25">
      <c r="B1219" s="12"/>
      <c r="D1219" s="18"/>
    </row>
    <row r="1220" spans="2:4" x14ac:dyDescent="0.25">
      <c r="B1220" s="12"/>
      <c r="D1220" s="18"/>
    </row>
    <row r="1221" spans="2:4" x14ac:dyDescent="0.25">
      <c r="B1221" s="12"/>
      <c r="D1221" s="18"/>
    </row>
    <row r="1222" spans="2:4" x14ac:dyDescent="0.25">
      <c r="B1222" s="12"/>
      <c r="D1222" s="18"/>
    </row>
    <row r="1223" spans="2:4" x14ac:dyDescent="0.25">
      <c r="B1223" s="12"/>
      <c r="D1223" s="18"/>
    </row>
    <row r="1224" spans="2:4" x14ac:dyDescent="0.25">
      <c r="B1224" s="12"/>
      <c r="D1224" s="18"/>
    </row>
    <row r="1225" spans="2:4" x14ac:dyDescent="0.25">
      <c r="B1225" s="12"/>
      <c r="D1225" s="18"/>
    </row>
    <row r="1226" spans="2:4" x14ac:dyDescent="0.25">
      <c r="B1226" s="12"/>
      <c r="D1226" s="18"/>
    </row>
    <row r="1227" spans="2:4" x14ac:dyDescent="0.25">
      <c r="B1227" s="12"/>
      <c r="D1227" s="18"/>
    </row>
    <row r="1228" spans="2:4" x14ac:dyDescent="0.25">
      <c r="B1228" s="12"/>
      <c r="D1228" s="18"/>
    </row>
    <row r="1229" spans="2:4" x14ac:dyDescent="0.25">
      <c r="B1229" s="12"/>
      <c r="D1229" s="18"/>
    </row>
    <row r="1230" spans="2:4" x14ac:dyDescent="0.25">
      <c r="B1230" s="12"/>
      <c r="D1230" s="18"/>
    </row>
    <row r="1231" spans="2:4" x14ac:dyDescent="0.25">
      <c r="B1231" s="12"/>
      <c r="D1231" s="18"/>
    </row>
    <row r="1232" spans="2:4" x14ac:dyDescent="0.25">
      <c r="B1232" s="12"/>
      <c r="D1232" s="18"/>
    </row>
    <row r="1233" spans="2:4" x14ac:dyDescent="0.25">
      <c r="B1233" s="12"/>
      <c r="D1233" s="18"/>
    </row>
    <row r="1234" spans="2:4" x14ac:dyDescent="0.25">
      <c r="B1234" s="12"/>
      <c r="D1234" s="18"/>
    </row>
    <row r="1235" spans="2:4" x14ac:dyDescent="0.25">
      <c r="B1235" s="12"/>
      <c r="D1235" s="18"/>
    </row>
    <row r="1236" spans="2:4" x14ac:dyDescent="0.25">
      <c r="B1236" s="12"/>
      <c r="D1236" s="18"/>
    </row>
    <row r="1237" spans="2:4" x14ac:dyDescent="0.25">
      <c r="B1237" s="12"/>
      <c r="D1237" s="18"/>
    </row>
    <row r="1238" spans="2:4" x14ac:dyDescent="0.25">
      <c r="B1238" s="12"/>
      <c r="D1238" s="18"/>
    </row>
    <row r="1239" spans="2:4" x14ac:dyDescent="0.25">
      <c r="B1239" s="12"/>
      <c r="D1239" s="18"/>
    </row>
    <row r="1240" spans="2:4" x14ac:dyDescent="0.25">
      <c r="B1240" s="12"/>
      <c r="D1240" s="18"/>
    </row>
    <row r="1241" spans="2:4" x14ac:dyDescent="0.25">
      <c r="B1241" s="12"/>
      <c r="D1241" s="18"/>
    </row>
    <row r="1242" spans="2:4" x14ac:dyDescent="0.25">
      <c r="B1242" s="12"/>
      <c r="D1242" s="18"/>
    </row>
    <row r="1243" spans="2:4" x14ac:dyDescent="0.25">
      <c r="B1243" s="12"/>
      <c r="D1243" s="18"/>
    </row>
    <row r="1244" spans="2:4" x14ac:dyDescent="0.25">
      <c r="B1244" s="12"/>
      <c r="D1244" s="18"/>
    </row>
    <row r="1245" spans="2:4" x14ac:dyDescent="0.25">
      <c r="B1245" s="12"/>
      <c r="D1245" s="18"/>
    </row>
    <row r="1246" spans="2:4" x14ac:dyDescent="0.25">
      <c r="B1246" s="12"/>
      <c r="D1246" s="18"/>
    </row>
    <row r="1247" spans="2:4" x14ac:dyDescent="0.25">
      <c r="B1247" s="12"/>
      <c r="D1247" s="18"/>
    </row>
    <row r="1248" spans="2:4" x14ac:dyDescent="0.25">
      <c r="B1248" s="12"/>
      <c r="D1248" s="18"/>
    </row>
    <row r="1249" spans="2:4" x14ac:dyDescent="0.25">
      <c r="B1249" s="12"/>
      <c r="D1249" s="18"/>
    </row>
    <row r="1250" spans="2:4" x14ac:dyDescent="0.25">
      <c r="B1250" s="12"/>
      <c r="D1250" s="18"/>
    </row>
    <row r="1251" spans="2:4" x14ac:dyDescent="0.25">
      <c r="B1251" s="12"/>
      <c r="D1251" s="18"/>
    </row>
    <row r="1252" spans="2:4" x14ac:dyDescent="0.25">
      <c r="B1252" s="12"/>
      <c r="D1252" s="18"/>
    </row>
    <row r="1253" spans="2:4" x14ac:dyDescent="0.25">
      <c r="B1253" s="12"/>
      <c r="D1253" s="18"/>
    </row>
    <row r="1254" spans="2:4" x14ac:dyDescent="0.25">
      <c r="B1254" s="12"/>
      <c r="D1254" s="18"/>
    </row>
    <row r="1255" spans="2:4" x14ac:dyDescent="0.25">
      <c r="B1255" s="12"/>
      <c r="D1255" s="18"/>
    </row>
    <row r="1256" spans="2:4" x14ac:dyDescent="0.25">
      <c r="B1256" s="12"/>
      <c r="D1256" s="18"/>
    </row>
    <row r="1257" spans="2:4" x14ac:dyDescent="0.25">
      <c r="B1257" s="12"/>
      <c r="D1257" s="18"/>
    </row>
    <row r="1258" spans="2:4" x14ac:dyDescent="0.25">
      <c r="B1258" s="12"/>
      <c r="D1258" s="18"/>
    </row>
    <row r="1259" spans="2:4" x14ac:dyDescent="0.25">
      <c r="B1259" s="12"/>
      <c r="D1259" s="18"/>
    </row>
    <row r="1260" spans="2:4" x14ac:dyDescent="0.25">
      <c r="B1260" s="12"/>
      <c r="D1260" s="18"/>
    </row>
    <row r="1261" spans="2:4" x14ac:dyDescent="0.25">
      <c r="B1261" s="12"/>
      <c r="D1261" s="18"/>
    </row>
    <row r="1262" spans="2:4" x14ac:dyDescent="0.25">
      <c r="B1262" s="12"/>
      <c r="D1262" s="18"/>
    </row>
    <row r="1263" spans="2:4" x14ac:dyDescent="0.25">
      <c r="B1263" s="12"/>
      <c r="D1263" s="18"/>
    </row>
    <row r="1264" spans="2:4" x14ac:dyDescent="0.25">
      <c r="B1264" s="12"/>
      <c r="D1264" s="18"/>
    </row>
    <row r="1265" spans="2:4" x14ac:dyDescent="0.25">
      <c r="B1265" s="12"/>
      <c r="D1265" s="18"/>
    </row>
    <row r="1266" spans="2:4" x14ac:dyDescent="0.25">
      <c r="B1266" s="12"/>
      <c r="D1266" s="18"/>
    </row>
    <row r="1267" spans="2:4" x14ac:dyDescent="0.25">
      <c r="B1267" s="12"/>
      <c r="D1267" s="18"/>
    </row>
    <row r="1268" spans="2:4" x14ac:dyDescent="0.25">
      <c r="B1268" s="12"/>
      <c r="D1268" s="18"/>
    </row>
    <row r="1269" spans="2:4" x14ac:dyDescent="0.25">
      <c r="B1269" s="12"/>
      <c r="D1269" s="18"/>
    </row>
    <row r="1270" spans="2:4" x14ac:dyDescent="0.25">
      <c r="B1270" s="12"/>
      <c r="D1270" s="18"/>
    </row>
    <row r="1271" spans="2:4" x14ac:dyDescent="0.25">
      <c r="B1271" s="12"/>
      <c r="D1271" s="18"/>
    </row>
    <row r="1272" spans="2:4" x14ac:dyDescent="0.25">
      <c r="B1272" s="12"/>
      <c r="D1272" s="18"/>
    </row>
    <row r="1273" spans="2:4" x14ac:dyDescent="0.25">
      <c r="B1273" s="12"/>
      <c r="D1273" s="18"/>
    </row>
    <row r="1274" spans="2:4" x14ac:dyDescent="0.25">
      <c r="B1274" s="12"/>
      <c r="D1274" s="18"/>
    </row>
    <row r="1275" spans="2:4" x14ac:dyDescent="0.25">
      <c r="B1275" s="12"/>
      <c r="D1275" s="18"/>
    </row>
    <row r="1276" spans="2:4" x14ac:dyDescent="0.25">
      <c r="B1276" s="12"/>
      <c r="D1276" s="18"/>
    </row>
    <row r="1277" spans="2:4" x14ac:dyDescent="0.25">
      <c r="B1277" s="12"/>
      <c r="D1277" s="18"/>
    </row>
    <row r="1278" spans="2:4" x14ac:dyDescent="0.25">
      <c r="B1278" s="12"/>
      <c r="D1278" s="18"/>
    </row>
    <row r="1279" spans="2:4" x14ac:dyDescent="0.25">
      <c r="B1279" s="12"/>
      <c r="D1279" s="18"/>
    </row>
    <row r="1280" spans="2:4" x14ac:dyDescent="0.25">
      <c r="B1280" s="12"/>
      <c r="D1280" s="18"/>
    </row>
    <row r="1281" spans="2:4" x14ac:dyDescent="0.25">
      <c r="B1281" s="12"/>
      <c r="D1281" s="18"/>
    </row>
    <row r="1282" spans="2:4" x14ac:dyDescent="0.25">
      <c r="B1282" s="12"/>
      <c r="D1282" s="18"/>
    </row>
    <row r="1283" spans="2:4" x14ac:dyDescent="0.25">
      <c r="B1283" s="12"/>
      <c r="D1283" s="18"/>
    </row>
    <row r="1284" spans="2:4" x14ac:dyDescent="0.25">
      <c r="B1284" s="12"/>
      <c r="D1284" s="18"/>
    </row>
    <row r="1285" spans="2:4" x14ac:dyDescent="0.25">
      <c r="B1285" s="12"/>
      <c r="D1285" s="18"/>
    </row>
    <row r="1286" spans="2:4" x14ac:dyDescent="0.25">
      <c r="B1286" s="12"/>
      <c r="D1286" s="18"/>
    </row>
    <row r="1287" spans="2:4" x14ac:dyDescent="0.25">
      <c r="B1287" s="12"/>
      <c r="D1287" s="18"/>
    </row>
    <row r="1288" spans="2:4" x14ac:dyDescent="0.25">
      <c r="B1288" s="12"/>
      <c r="D1288" s="18"/>
    </row>
    <row r="1289" spans="2:4" x14ac:dyDescent="0.25">
      <c r="B1289" s="12"/>
      <c r="D1289" s="18"/>
    </row>
    <row r="1290" spans="2:4" x14ac:dyDescent="0.25">
      <c r="B1290" s="12"/>
      <c r="D1290" s="18"/>
    </row>
    <row r="1291" spans="2:4" x14ac:dyDescent="0.25">
      <c r="B1291" s="12"/>
      <c r="D1291" s="18"/>
    </row>
    <row r="1292" spans="2:4" x14ac:dyDescent="0.25">
      <c r="B1292" s="12"/>
      <c r="D1292" s="18"/>
    </row>
    <row r="1293" spans="2:4" x14ac:dyDescent="0.25">
      <c r="B1293" s="12"/>
      <c r="D1293" s="18"/>
    </row>
    <row r="1294" spans="2:4" x14ac:dyDescent="0.25">
      <c r="B1294" s="12"/>
      <c r="D1294" s="18"/>
    </row>
    <row r="1295" spans="2:4" x14ac:dyDescent="0.25">
      <c r="B1295" s="12"/>
      <c r="D1295" s="18"/>
    </row>
    <row r="1296" spans="2:4" x14ac:dyDescent="0.25">
      <c r="B1296" s="12"/>
      <c r="D1296" s="18"/>
    </row>
    <row r="1297" spans="2:4" x14ac:dyDescent="0.25">
      <c r="B1297" s="12"/>
      <c r="D1297" s="18"/>
    </row>
    <row r="1298" spans="2:4" x14ac:dyDescent="0.25">
      <c r="B1298" s="12"/>
      <c r="D1298" s="18"/>
    </row>
    <row r="1299" spans="2:4" x14ac:dyDescent="0.25">
      <c r="B1299" s="12"/>
      <c r="D1299" s="18"/>
    </row>
    <row r="1300" spans="2:4" x14ac:dyDescent="0.25">
      <c r="B1300" s="12"/>
      <c r="D1300" s="18"/>
    </row>
    <row r="1301" spans="2:4" x14ac:dyDescent="0.25">
      <c r="B1301" s="12"/>
      <c r="D1301" s="18"/>
    </row>
    <row r="1302" spans="2:4" x14ac:dyDescent="0.25">
      <c r="B1302" s="12"/>
      <c r="D1302" s="18"/>
    </row>
    <row r="1303" spans="2:4" x14ac:dyDescent="0.25">
      <c r="B1303" s="12"/>
      <c r="D1303" s="18"/>
    </row>
    <row r="1304" spans="2:4" x14ac:dyDescent="0.25">
      <c r="B1304" s="12"/>
      <c r="D1304" s="18"/>
    </row>
    <row r="1305" spans="2:4" x14ac:dyDescent="0.25">
      <c r="B1305" s="12"/>
      <c r="D1305" s="18"/>
    </row>
    <row r="1306" spans="2:4" x14ac:dyDescent="0.25">
      <c r="B1306" s="12"/>
      <c r="D1306" s="18"/>
    </row>
    <row r="1307" spans="2:4" x14ac:dyDescent="0.25">
      <c r="B1307" s="12"/>
      <c r="D1307" s="18"/>
    </row>
    <row r="1308" spans="2:4" x14ac:dyDescent="0.25">
      <c r="B1308" s="12"/>
      <c r="D1308" s="18"/>
    </row>
    <row r="1309" spans="2:4" x14ac:dyDescent="0.25">
      <c r="B1309" s="12"/>
      <c r="D1309" s="18"/>
    </row>
    <row r="1310" spans="2:4" x14ac:dyDescent="0.25">
      <c r="B1310" s="12"/>
      <c r="D1310" s="18"/>
    </row>
    <row r="1311" spans="2:4" x14ac:dyDescent="0.25">
      <c r="B1311" s="12"/>
      <c r="D1311" s="18"/>
    </row>
    <row r="1312" spans="2:4" x14ac:dyDescent="0.25">
      <c r="B1312" s="12"/>
      <c r="D1312" s="18"/>
    </row>
    <row r="1313" spans="2:4" x14ac:dyDescent="0.25">
      <c r="B1313" s="12"/>
      <c r="D1313" s="18"/>
    </row>
    <row r="1314" spans="2:4" x14ac:dyDescent="0.25">
      <c r="B1314" s="12"/>
      <c r="D1314" s="18"/>
    </row>
    <row r="1315" spans="2:4" x14ac:dyDescent="0.25">
      <c r="B1315" s="12"/>
      <c r="D1315" s="18"/>
    </row>
    <row r="1316" spans="2:4" x14ac:dyDescent="0.25">
      <c r="B1316" s="12"/>
      <c r="D1316" s="18"/>
    </row>
    <row r="1317" spans="2:4" x14ac:dyDescent="0.25">
      <c r="B1317" s="12"/>
      <c r="D1317" s="18"/>
    </row>
    <row r="1318" spans="2:4" x14ac:dyDescent="0.25">
      <c r="B1318" s="12"/>
      <c r="D1318" s="18"/>
    </row>
    <row r="1319" spans="2:4" x14ac:dyDescent="0.25">
      <c r="B1319" s="12"/>
      <c r="D1319" s="18"/>
    </row>
    <row r="1320" spans="2:4" x14ac:dyDescent="0.25">
      <c r="B1320" s="12"/>
      <c r="D1320" s="18"/>
    </row>
    <row r="1321" spans="2:4" x14ac:dyDescent="0.25">
      <c r="B1321" s="12"/>
      <c r="D1321" s="18"/>
    </row>
    <row r="1322" spans="2:4" x14ac:dyDescent="0.25">
      <c r="B1322" s="12"/>
      <c r="D1322" s="18"/>
    </row>
    <row r="1323" spans="2:4" x14ac:dyDescent="0.25">
      <c r="B1323" s="12"/>
      <c r="D1323" s="18"/>
    </row>
    <row r="1324" spans="2:4" x14ac:dyDescent="0.25">
      <c r="B1324" s="12"/>
      <c r="D1324" s="18"/>
    </row>
    <row r="1325" spans="2:4" x14ac:dyDescent="0.25">
      <c r="B1325" s="12"/>
      <c r="D1325" s="18"/>
    </row>
    <row r="1326" spans="2:4" x14ac:dyDescent="0.25">
      <c r="B1326" s="12"/>
      <c r="D1326" s="18"/>
    </row>
    <row r="1327" spans="2:4" x14ac:dyDescent="0.25">
      <c r="B1327" s="12"/>
      <c r="D1327" s="18"/>
    </row>
    <row r="1328" spans="2:4" x14ac:dyDescent="0.25">
      <c r="B1328" s="12"/>
      <c r="D1328" s="18"/>
    </row>
    <row r="1329" spans="2:4" x14ac:dyDescent="0.25">
      <c r="B1329" s="12"/>
      <c r="D1329" s="18"/>
    </row>
    <row r="1330" spans="2:4" x14ac:dyDescent="0.25">
      <c r="B1330" s="12"/>
      <c r="D1330" s="18"/>
    </row>
    <row r="1331" spans="2:4" x14ac:dyDescent="0.25">
      <c r="B1331" s="12"/>
      <c r="D1331" s="18"/>
    </row>
    <row r="1332" spans="2:4" x14ac:dyDescent="0.25">
      <c r="B1332" s="12"/>
      <c r="D1332" s="18"/>
    </row>
    <row r="1333" spans="2:4" x14ac:dyDescent="0.25">
      <c r="B1333" s="12"/>
      <c r="D1333" s="18"/>
    </row>
    <row r="1334" spans="2:4" x14ac:dyDescent="0.25">
      <c r="B1334" s="12"/>
      <c r="D1334" s="18"/>
    </row>
    <row r="1335" spans="2:4" x14ac:dyDescent="0.25">
      <c r="B1335" s="12"/>
      <c r="D1335" s="18"/>
    </row>
    <row r="1336" spans="2:4" x14ac:dyDescent="0.25">
      <c r="B1336" s="12"/>
      <c r="D1336" s="18"/>
    </row>
    <row r="1337" spans="2:4" x14ac:dyDescent="0.25">
      <c r="B1337" s="12"/>
      <c r="D1337" s="18"/>
    </row>
    <row r="1338" spans="2:4" x14ac:dyDescent="0.25">
      <c r="B1338" s="12"/>
      <c r="D1338" s="18"/>
    </row>
    <row r="1339" spans="2:4" x14ac:dyDescent="0.25">
      <c r="B1339" s="12"/>
      <c r="D1339" s="18"/>
    </row>
    <row r="1340" spans="2:4" x14ac:dyDescent="0.25">
      <c r="B1340" s="12"/>
      <c r="D1340" s="18"/>
    </row>
    <row r="1341" spans="2:4" x14ac:dyDescent="0.25">
      <c r="B1341" s="12"/>
      <c r="D1341" s="18"/>
    </row>
    <row r="1342" spans="2:4" x14ac:dyDescent="0.25">
      <c r="B1342" s="12"/>
      <c r="D1342" s="18"/>
    </row>
    <row r="1343" spans="2:4" x14ac:dyDescent="0.25">
      <c r="B1343" s="12"/>
      <c r="D1343" s="18"/>
    </row>
    <row r="1344" spans="2:4" x14ac:dyDescent="0.25">
      <c r="B1344" s="12"/>
      <c r="D1344" s="18"/>
    </row>
    <row r="1345" spans="2:4" x14ac:dyDescent="0.25">
      <c r="B1345" s="12"/>
      <c r="D1345" s="18"/>
    </row>
    <row r="1346" spans="2:4" x14ac:dyDescent="0.25">
      <c r="B1346" s="12"/>
      <c r="D1346" s="18"/>
    </row>
    <row r="1347" spans="2:4" x14ac:dyDescent="0.25">
      <c r="B1347" s="12"/>
      <c r="D1347" s="18"/>
    </row>
    <row r="1348" spans="2:4" x14ac:dyDescent="0.25">
      <c r="B1348" s="12"/>
      <c r="D1348" s="18"/>
    </row>
    <row r="1349" spans="2:4" x14ac:dyDescent="0.25">
      <c r="B1349" s="12"/>
      <c r="D1349" s="18"/>
    </row>
    <row r="1350" spans="2:4" x14ac:dyDescent="0.25">
      <c r="B1350" s="12"/>
      <c r="D1350" s="18"/>
    </row>
    <row r="1351" spans="2:4" x14ac:dyDescent="0.25">
      <c r="B1351" s="12"/>
      <c r="D1351" s="18"/>
    </row>
    <row r="1352" spans="2:4" x14ac:dyDescent="0.25">
      <c r="B1352" s="12"/>
      <c r="D1352" s="18"/>
    </row>
    <row r="1353" spans="2:4" x14ac:dyDescent="0.25">
      <c r="B1353" s="12"/>
      <c r="D1353" s="18"/>
    </row>
    <row r="1354" spans="2:4" x14ac:dyDescent="0.25">
      <c r="B1354" s="12"/>
      <c r="D1354" s="18"/>
    </row>
    <row r="1355" spans="2:4" x14ac:dyDescent="0.25">
      <c r="B1355" s="12"/>
      <c r="D1355" s="18"/>
    </row>
    <row r="1356" spans="2:4" x14ac:dyDescent="0.25">
      <c r="B1356" s="12"/>
      <c r="D1356" s="18"/>
    </row>
    <row r="1357" spans="2:4" x14ac:dyDescent="0.25">
      <c r="B1357" s="12"/>
      <c r="D1357" s="18"/>
    </row>
    <row r="1358" spans="2:4" x14ac:dyDescent="0.25">
      <c r="B1358" s="12"/>
      <c r="D1358" s="18"/>
    </row>
    <row r="1359" spans="2:4" x14ac:dyDescent="0.25">
      <c r="B1359" s="12"/>
      <c r="D1359" s="18"/>
    </row>
    <row r="1360" spans="2:4" x14ac:dyDescent="0.25">
      <c r="B1360" s="12"/>
      <c r="D1360" s="18"/>
    </row>
    <row r="1361" spans="2:4" x14ac:dyDescent="0.25">
      <c r="B1361" s="12"/>
      <c r="D1361" s="18"/>
    </row>
    <row r="1362" spans="2:4" x14ac:dyDescent="0.25">
      <c r="B1362" s="12"/>
      <c r="D1362" s="18"/>
    </row>
    <row r="1363" spans="2:4" x14ac:dyDescent="0.25">
      <c r="B1363" s="12"/>
      <c r="D1363" s="18"/>
    </row>
    <row r="1364" spans="2:4" x14ac:dyDescent="0.25">
      <c r="B1364" s="12"/>
      <c r="D1364" s="18"/>
    </row>
    <row r="1365" spans="2:4" x14ac:dyDescent="0.25">
      <c r="B1365" s="12"/>
      <c r="D1365" s="18"/>
    </row>
    <row r="1366" spans="2:4" x14ac:dyDescent="0.25">
      <c r="B1366" s="12"/>
      <c r="D1366" s="18"/>
    </row>
    <row r="1367" spans="2:4" x14ac:dyDescent="0.25">
      <c r="B1367" s="12"/>
      <c r="D1367" s="18"/>
    </row>
    <row r="1368" spans="2:4" x14ac:dyDescent="0.25">
      <c r="B1368" s="12"/>
      <c r="D1368" s="18"/>
    </row>
    <row r="1369" spans="2:4" x14ac:dyDescent="0.25">
      <c r="B1369" s="12"/>
      <c r="D1369" s="18"/>
    </row>
    <row r="1370" spans="2:4" x14ac:dyDescent="0.25">
      <c r="B1370" s="12"/>
      <c r="D1370" s="18"/>
    </row>
    <row r="1371" spans="2:4" x14ac:dyDescent="0.25">
      <c r="B1371" s="12"/>
      <c r="D1371" s="18"/>
    </row>
    <row r="1372" spans="2:4" x14ac:dyDescent="0.25">
      <c r="B1372" s="12"/>
      <c r="D1372" s="18"/>
    </row>
    <row r="1373" spans="2:4" x14ac:dyDescent="0.25">
      <c r="B1373" s="12"/>
      <c r="D1373" s="18"/>
    </row>
    <row r="1374" spans="2:4" x14ac:dyDescent="0.25">
      <c r="B1374" s="12"/>
      <c r="D1374" s="18"/>
    </row>
    <row r="1375" spans="2:4" x14ac:dyDescent="0.25">
      <c r="B1375" s="12"/>
      <c r="D1375" s="18"/>
    </row>
    <row r="1376" spans="2:4" x14ac:dyDescent="0.25">
      <c r="B1376" s="12"/>
      <c r="D1376" s="18"/>
    </row>
    <row r="1377" spans="2:4" x14ac:dyDescent="0.25">
      <c r="B1377" s="12"/>
      <c r="D1377" s="18"/>
    </row>
    <row r="1378" spans="2:4" x14ac:dyDescent="0.25">
      <c r="B1378" s="12"/>
      <c r="D1378" s="18"/>
    </row>
    <row r="1379" spans="2:4" x14ac:dyDescent="0.25">
      <c r="B1379" s="12"/>
      <c r="D1379" s="18"/>
    </row>
    <row r="1380" spans="2:4" x14ac:dyDescent="0.25">
      <c r="B1380" s="12"/>
      <c r="D1380" s="18"/>
    </row>
    <row r="1381" spans="2:4" x14ac:dyDescent="0.25">
      <c r="B1381" s="12"/>
      <c r="D1381" s="18"/>
    </row>
    <row r="1382" spans="2:4" x14ac:dyDescent="0.25">
      <c r="B1382" s="12"/>
      <c r="D1382" s="18"/>
    </row>
    <row r="1383" spans="2:4" x14ac:dyDescent="0.25">
      <c r="B1383" s="12"/>
      <c r="D1383" s="18"/>
    </row>
    <row r="1384" spans="2:4" x14ac:dyDescent="0.25">
      <c r="B1384" s="12"/>
      <c r="D1384" s="18"/>
    </row>
    <row r="1385" spans="2:4" x14ac:dyDescent="0.25">
      <c r="B1385" s="12"/>
      <c r="D1385" s="18"/>
    </row>
    <row r="1386" spans="2:4" x14ac:dyDescent="0.25">
      <c r="B1386" s="12"/>
      <c r="D1386" s="18"/>
    </row>
    <row r="1387" spans="2:4" x14ac:dyDescent="0.25">
      <c r="B1387" s="12"/>
      <c r="D1387" s="18"/>
    </row>
    <row r="1388" spans="2:4" x14ac:dyDescent="0.25">
      <c r="B1388" s="12"/>
      <c r="D1388" s="18"/>
    </row>
    <row r="1389" spans="2:4" x14ac:dyDescent="0.25">
      <c r="B1389" s="12"/>
      <c r="D1389" s="18"/>
    </row>
    <row r="1390" spans="2:4" x14ac:dyDescent="0.25">
      <c r="B1390" s="12"/>
      <c r="D1390" s="18"/>
    </row>
    <row r="1391" spans="2:4" x14ac:dyDescent="0.25">
      <c r="B1391" s="12"/>
      <c r="D1391" s="18"/>
    </row>
    <row r="1392" spans="2:4" x14ac:dyDescent="0.25">
      <c r="B1392" s="12"/>
      <c r="D1392" s="18"/>
    </row>
    <row r="1393" spans="2:4" x14ac:dyDescent="0.25">
      <c r="B1393" s="12"/>
      <c r="D1393" s="18"/>
    </row>
    <row r="1394" spans="2:4" x14ac:dyDescent="0.25">
      <c r="B1394" s="12"/>
      <c r="D1394" s="18"/>
    </row>
    <row r="1395" spans="2:4" x14ac:dyDescent="0.25">
      <c r="B1395" s="12"/>
      <c r="D1395" s="18"/>
    </row>
    <row r="1396" spans="2:4" x14ac:dyDescent="0.25">
      <c r="B1396" s="12"/>
      <c r="D1396" s="18"/>
    </row>
    <row r="1397" spans="2:4" x14ac:dyDescent="0.25">
      <c r="B1397" s="12"/>
      <c r="D1397" s="18"/>
    </row>
    <row r="1398" spans="2:4" x14ac:dyDescent="0.25">
      <c r="B1398" s="12"/>
      <c r="D1398" s="18"/>
    </row>
    <row r="1399" spans="2:4" x14ac:dyDescent="0.25">
      <c r="B1399" s="12"/>
      <c r="D1399" s="18"/>
    </row>
    <row r="1400" spans="2:4" x14ac:dyDescent="0.25">
      <c r="B1400" s="12"/>
      <c r="D1400" s="18"/>
    </row>
    <row r="1401" spans="2:4" x14ac:dyDescent="0.25">
      <c r="B1401" s="12"/>
      <c r="D1401" s="18"/>
    </row>
    <row r="1402" spans="2:4" x14ac:dyDescent="0.25">
      <c r="B1402" s="12"/>
      <c r="D1402" s="18"/>
    </row>
    <row r="1403" spans="2:4" x14ac:dyDescent="0.25">
      <c r="B1403" s="12"/>
      <c r="D1403" s="18"/>
    </row>
    <row r="1404" spans="2:4" x14ac:dyDescent="0.25">
      <c r="B1404" s="12"/>
      <c r="D1404" s="18"/>
    </row>
    <row r="1405" spans="2:4" x14ac:dyDescent="0.25">
      <c r="B1405" s="12"/>
      <c r="D1405" s="18"/>
    </row>
    <row r="1406" spans="2:4" x14ac:dyDescent="0.25">
      <c r="B1406" s="12"/>
      <c r="D1406" s="18"/>
    </row>
    <row r="1407" spans="2:4" x14ac:dyDescent="0.25">
      <c r="B1407" s="12"/>
      <c r="D1407" s="18"/>
    </row>
    <row r="1408" spans="2:4" x14ac:dyDescent="0.25">
      <c r="B1408" s="12"/>
      <c r="D1408" s="18"/>
    </row>
    <row r="1409" spans="2:4" x14ac:dyDescent="0.25">
      <c r="B1409" s="12"/>
      <c r="D1409" s="18"/>
    </row>
    <row r="1410" spans="2:4" x14ac:dyDescent="0.25">
      <c r="B1410" s="12"/>
      <c r="D1410" s="18"/>
    </row>
    <row r="1411" spans="2:4" x14ac:dyDescent="0.25">
      <c r="B1411" s="12"/>
      <c r="D1411" s="18"/>
    </row>
    <row r="1412" spans="2:4" x14ac:dyDescent="0.25">
      <c r="B1412" s="12"/>
      <c r="D1412" s="18"/>
    </row>
    <row r="1413" spans="2:4" x14ac:dyDescent="0.25">
      <c r="B1413" s="12"/>
      <c r="D1413" s="18"/>
    </row>
    <row r="1414" spans="2:4" x14ac:dyDescent="0.25">
      <c r="B1414" s="12"/>
      <c r="D1414" s="18"/>
    </row>
    <row r="1415" spans="2:4" x14ac:dyDescent="0.25">
      <c r="B1415" s="12"/>
      <c r="D1415" s="18"/>
    </row>
    <row r="1416" spans="2:4" x14ac:dyDescent="0.25">
      <c r="B1416" s="12"/>
      <c r="D1416" s="18"/>
    </row>
    <row r="1417" spans="2:4" x14ac:dyDescent="0.25">
      <c r="B1417" s="12"/>
      <c r="D1417" s="18"/>
    </row>
    <row r="1418" spans="2:4" x14ac:dyDescent="0.25">
      <c r="B1418" s="12"/>
      <c r="D1418" s="18"/>
    </row>
    <row r="1419" spans="2:4" x14ac:dyDescent="0.25">
      <c r="B1419" s="12"/>
      <c r="D1419" s="18"/>
    </row>
    <row r="1420" spans="2:4" x14ac:dyDescent="0.25">
      <c r="B1420" s="12"/>
      <c r="D1420" s="18"/>
    </row>
    <row r="1421" spans="2:4" x14ac:dyDescent="0.25">
      <c r="B1421" s="12"/>
      <c r="D1421" s="18"/>
    </row>
    <row r="1422" spans="2:4" x14ac:dyDescent="0.25">
      <c r="B1422" s="12"/>
      <c r="D1422" s="18"/>
    </row>
    <row r="1423" spans="2:4" x14ac:dyDescent="0.25">
      <c r="B1423" s="12"/>
      <c r="D1423" s="18"/>
    </row>
    <row r="1424" spans="2:4" x14ac:dyDescent="0.25">
      <c r="B1424" s="12"/>
      <c r="D1424" s="18"/>
    </row>
    <row r="1425" spans="2:4" x14ac:dyDescent="0.25">
      <c r="B1425" s="12"/>
      <c r="D1425" s="18"/>
    </row>
    <row r="1426" spans="2:4" x14ac:dyDescent="0.25">
      <c r="B1426" s="12"/>
      <c r="D1426" s="18"/>
    </row>
    <row r="1427" spans="2:4" x14ac:dyDescent="0.25">
      <c r="B1427" s="12"/>
      <c r="D1427" s="18"/>
    </row>
    <row r="1428" spans="2:4" x14ac:dyDescent="0.25">
      <c r="B1428" s="12"/>
      <c r="D1428" s="18"/>
    </row>
    <row r="1429" spans="2:4" x14ac:dyDescent="0.25">
      <c r="B1429" s="12"/>
      <c r="D1429" s="18"/>
    </row>
    <row r="1430" spans="2:4" x14ac:dyDescent="0.25">
      <c r="B1430" s="12"/>
      <c r="D1430" s="18"/>
    </row>
    <row r="1431" spans="2:4" x14ac:dyDescent="0.25">
      <c r="B1431" s="12"/>
      <c r="D1431" s="18"/>
    </row>
    <row r="1432" spans="2:4" x14ac:dyDescent="0.25">
      <c r="B1432" s="12"/>
      <c r="D1432" s="18"/>
    </row>
    <row r="1433" spans="2:4" x14ac:dyDescent="0.25">
      <c r="B1433" s="12"/>
      <c r="D1433" s="18"/>
    </row>
    <row r="1434" spans="2:4" x14ac:dyDescent="0.25">
      <c r="B1434" s="12"/>
      <c r="D1434" s="18"/>
    </row>
    <row r="1435" spans="2:4" x14ac:dyDescent="0.25">
      <c r="B1435" s="12"/>
      <c r="D1435" s="18"/>
    </row>
    <row r="1436" spans="2:4" x14ac:dyDescent="0.25">
      <c r="B1436" s="12"/>
      <c r="D1436" s="18"/>
    </row>
    <row r="1437" spans="2:4" x14ac:dyDescent="0.25">
      <c r="B1437" s="12"/>
      <c r="D1437" s="18"/>
    </row>
    <row r="1438" spans="2:4" x14ac:dyDescent="0.25">
      <c r="B1438" s="12"/>
      <c r="D1438" s="18"/>
    </row>
    <row r="1439" spans="2:4" x14ac:dyDescent="0.25">
      <c r="B1439" s="12"/>
      <c r="D1439" s="18"/>
    </row>
    <row r="1440" spans="2:4" x14ac:dyDescent="0.25">
      <c r="B1440" s="12"/>
      <c r="D1440" s="18"/>
    </row>
    <row r="1441" spans="2:4" x14ac:dyDescent="0.25">
      <c r="B1441" s="12"/>
      <c r="D1441" s="18"/>
    </row>
    <row r="1442" spans="2:4" x14ac:dyDescent="0.25">
      <c r="B1442" s="12"/>
      <c r="D1442" s="18"/>
    </row>
    <row r="1443" spans="2:4" x14ac:dyDescent="0.25">
      <c r="B1443" s="12"/>
      <c r="D1443" s="18"/>
    </row>
    <row r="1444" spans="2:4" x14ac:dyDescent="0.25">
      <c r="B1444" s="12"/>
      <c r="D1444" s="18"/>
    </row>
    <row r="1445" spans="2:4" x14ac:dyDescent="0.25">
      <c r="B1445" s="12"/>
      <c r="D1445" s="18"/>
    </row>
    <row r="1446" spans="2:4" x14ac:dyDescent="0.25">
      <c r="B1446" s="12"/>
      <c r="D1446" s="18"/>
    </row>
    <row r="1447" spans="2:4" x14ac:dyDescent="0.25">
      <c r="B1447" s="12"/>
      <c r="D1447" s="18"/>
    </row>
    <row r="1448" spans="2:4" x14ac:dyDescent="0.25">
      <c r="B1448" s="12"/>
      <c r="D1448" s="18"/>
    </row>
    <row r="1449" spans="2:4" x14ac:dyDescent="0.25">
      <c r="B1449" s="12"/>
      <c r="D1449" s="18"/>
    </row>
    <row r="1450" spans="2:4" x14ac:dyDescent="0.25">
      <c r="B1450" s="12"/>
      <c r="D1450" s="18"/>
    </row>
    <row r="1451" spans="2:4" x14ac:dyDescent="0.25">
      <c r="B1451" s="12"/>
      <c r="D1451" s="18"/>
    </row>
    <row r="1452" spans="2:4" x14ac:dyDescent="0.25">
      <c r="B1452" s="12"/>
      <c r="D1452" s="18"/>
    </row>
    <row r="1453" spans="2:4" x14ac:dyDescent="0.25">
      <c r="B1453" s="12"/>
      <c r="D1453" s="18"/>
    </row>
    <row r="1454" spans="2:4" x14ac:dyDescent="0.25">
      <c r="B1454" s="12"/>
      <c r="D1454" s="18"/>
    </row>
    <row r="1455" spans="2:4" x14ac:dyDescent="0.25">
      <c r="B1455" s="12"/>
      <c r="D1455" s="18"/>
    </row>
    <row r="1456" spans="2:4" x14ac:dyDescent="0.25">
      <c r="B1456" s="12"/>
      <c r="D1456" s="18"/>
    </row>
    <row r="1457" spans="2:4" x14ac:dyDescent="0.25">
      <c r="B1457" s="12"/>
      <c r="D1457" s="18"/>
    </row>
    <row r="1458" spans="2:4" x14ac:dyDescent="0.25">
      <c r="B1458" s="12"/>
      <c r="D1458" s="18"/>
    </row>
    <row r="1459" spans="2:4" x14ac:dyDescent="0.25">
      <c r="B1459" s="12"/>
      <c r="D1459" s="18"/>
    </row>
    <row r="1460" spans="2:4" x14ac:dyDescent="0.25">
      <c r="B1460" s="12"/>
      <c r="D1460" s="18"/>
    </row>
    <row r="1461" spans="2:4" x14ac:dyDescent="0.25">
      <c r="B1461" s="12"/>
      <c r="D1461" s="18"/>
    </row>
    <row r="1462" spans="2:4" x14ac:dyDescent="0.25">
      <c r="B1462" s="12"/>
      <c r="D1462" s="18"/>
    </row>
    <row r="1463" spans="2:4" x14ac:dyDescent="0.25">
      <c r="B1463" s="12"/>
      <c r="D1463" s="18"/>
    </row>
    <row r="1464" spans="2:4" x14ac:dyDescent="0.25">
      <c r="B1464" s="12"/>
      <c r="D1464" s="18"/>
    </row>
    <row r="1465" spans="2:4" x14ac:dyDescent="0.25">
      <c r="B1465" s="12"/>
      <c r="D1465" s="18"/>
    </row>
    <row r="1466" spans="2:4" x14ac:dyDescent="0.25">
      <c r="B1466" s="12"/>
      <c r="D1466" s="18"/>
    </row>
    <row r="1467" spans="2:4" x14ac:dyDescent="0.25">
      <c r="B1467" s="12"/>
      <c r="D1467" s="18"/>
    </row>
    <row r="1468" spans="2:4" x14ac:dyDescent="0.25">
      <c r="B1468" s="12"/>
      <c r="D1468" s="18"/>
    </row>
    <row r="1469" spans="2:4" x14ac:dyDescent="0.25">
      <c r="B1469" s="12"/>
      <c r="D1469" s="18"/>
    </row>
    <row r="1470" spans="2:4" x14ac:dyDescent="0.25">
      <c r="B1470" s="12"/>
      <c r="D1470" s="18"/>
    </row>
    <row r="1471" spans="2:4" x14ac:dyDescent="0.25">
      <c r="B1471" s="12"/>
      <c r="D1471" s="18"/>
    </row>
    <row r="1472" spans="2:4" x14ac:dyDescent="0.25">
      <c r="B1472" s="12"/>
      <c r="D1472" s="18"/>
    </row>
    <row r="1473" spans="2:4" x14ac:dyDescent="0.25">
      <c r="B1473" s="12"/>
      <c r="D1473" s="18"/>
    </row>
    <row r="1474" spans="2:4" x14ac:dyDescent="0.25">
      <c r="B1474" s="12"/>
      <c r="D1474" s="18"/>
    </row>
    <row r="1475" spans="2:4" x14ac:dyDescent="0.25">
      <c r="B1475" s="12"/>
      <c r="D1475" s="18"/>
    </row>
    <row r="1476" spans="2:4" x14ac:dyDescent="0.25">
      <c r="B1476" s="12"/>
      <c r="D1476" s="18"/>
    </row>
    <row r="1477" spans="2:4" x14ac:dyDescent="0.25">
      <c r="B1477" s="12"/>
      <c r="D1477" s="18"/>
    </row>
    <row r="1478" spans="2:4" x14ac:dyDescent="0.25">
      <c r="B1478" s="12"/>
      <c r="D1478" s="18"/>
    </row>
    <row r="1479" spans="2:4" x14ac:dyDescent="0.25">
      <c r="B1479" s="12"/>
      <c r="D1479" s="18"/>
    </row>
    <row r="1480" spans="2:4" x14ac:dyDescent="0.25">
      <c r="B1480" s="12"/>
      <c r="D1480" s="18"/>
    </row>
    <row r="1481" spans="2:4" x14ac:dyDescent="0.25">
      <c r="B1481" s="12"/>
      <c r="D1481" s="18"/>
    </row>
    <row r="1482" spans="2:4" x14ac:dyDescent="0.25">
      <c r="B1482" s="12"/>
      <c r="D1482" s="18"/>
    </row>
    <row r="1483" spans="2:4" x14ac:dyDescent="0.25">
      <c r="B1483" s="12"/>
      <c r="D1483" s="18"/>
    </row>
    <row r="1484" spans="2:4" x14ac:dyDescent="0.25">
      <c r="B1484" s="12"/>
      <c r="D1484" s="18"/>
    </row>
    <row r="1485" spans="2:4" x14ac:dyDescent="0.25">
      <c r="B1485" s="12"/>
      <c r="D1485" s="18"/>
    </row>
    <row r="1486" spans="2:4" x14ac:dyDescent="0.25">
      <c r="B1486" s="12"/>
      <c r="D1486" s="18"/>
    </row>
    <row r="1487" spans="2:4" x14ac:dyDescent="0.25">
      <c r="B1487" s="12"/>
      <c r="D1487" s="18"/>
    </row>
    <row r="1488" spans="2:4" x14ac:dyDescent="0.25">
      <c r="B1488" s="12"/>
      <c r="D1488" s="18"/>
    </row>
    <row r="1489" spans="2:4" x14ac:dyDescent="0.25">
      <c r="B1489" s="12"/>
      <c r="D1489" s="18"/>
    </row>
    <row r="1490" spans="2:4" x14ac:dyDescent="0.25">
      <c r="B1490" s="12"/>
      <c r="D1490" s="18"/>
    </row>
    <row r="1491" spans="2:4" x14ac:dyDescent="0.25">
      <c r="B1491" s="12"/>
      <c r="D1491" s="18"/>
    </row>
    <row r="1492" spans="2:4" x14ac:dyDescent="0.25">
      <c r="B1492" s="12"/>
      <c r="D1492" s="18"/>
    </row>
    <row r="1493" spans="2:4" x14ac:dyDescent="0.25">
      <c r="B1493" s="12"/>
      <c r="D1493" s="18"/>
    </row>
    <row r="1494" spans="2:4" x14ac:dyDescent="0.25">
      <c r="B1494" s="12"/>
      <c r="D1494" s="18"/>
    </row>
    <row r="1495" spans="2:4" x14ac:dyDescent="0.25">
      <c r="B1495" s="12"/>
      <c r="D1495" s="18"/>
    </row>
    <row r="1496" spans="2:4" x14ac:dyDescent="0.25">
      <c r="B1496" s="12"/>
      <c r="D1496" s="18"/>
    </row>
    <row r="1497" spans="2:4" x14ac:dyDescent="0.25">
      <c r="B1497" s="12"/>
      <c r="D1497" s="18"/>
    </row>
    <row r="1498" spans="2:4" x14ac:dyDescent="0.25">
      <c r="B1498" s="12"/>
      <c r="D1498" s="18"/>
    </row>
    <row r="1499" spans="2:4" x14ac:dyDescent="0.25">
      <c r="B1499" s="12"/>
      <c r="D1499" s="18"/>
    </row>
    <row r="1500" spans="2:4" x14ac:dyDescent="0.25">
      <c r="B1500" s="12"/>
      <c r="D1500" s="18"/>
    </row>
    <row r="1501" spans="2:4" x14ac:dyDescent="0.25">
      <c r="B1501" s="12"/>
      <c r="D1501" s="18"/>
    </row>
    <row r="1502" spans="2:4" x14ac:dyDescent="0.25">
      <c r="B1502" s="12"/>
      <c r="D1502" s="18"/>
    </row>
    <row r="1503" spans="2:4" x14ac:dyDescent="0.25">
      <c r="B1503" s="12"/>
      <c r="D1503" s="18"/>
    </row>
    <row r="1504" spans="2:4" x14ac:dyDescent="0.25">
      <c r="B1504" s="12"/>
      <c r="D1504" s="18"/>
    </row>
    <row r="1505" spans="2:4" x14ac:dyDescent="0.25">
      <c r="B1505" s="12"/>
      <c r="D1505" s="18"/>
    </row>
    <row r="1506" spans="2:4" x14ac:dyDescent="0.25">
      <c r="B1506" s="12"/>
      <c r="D1506" s="18"/>
    </row>
    <row r="1507" spans="2:4" x14ac:dyDescent="0.25">
      <c r="B1507" s="12"/>
      <c r="D1507" s="18"/>
    </row>
    <row r="1508" spans="2:4" x14ac:dyDescent="0.25">
      <c r="B1508" s="12"/>
      <c r="D1508" s="18"/>
    </row>
    <row r="1509" spans="2:4" x14ac:dyDescent="0.25">
      <c r="B1509" s="12"/>
      <c r="D1509" s="18"/>
    </row>
    <row r="1510" spans="2:4" x14ac:dyDescent="0.25">
      <c r="B1510" s="12"/>
      <c r="D1510" s="18"/>
    </row>
    <row r="1511" spans="2:4" x14ac:dyDescent="0.25">
      <c r="B1511" s="12"/>
      <c r="D1511" s="18"/>
    </row>
    <row r="1512" spans="2:4" x14ac:dyDescent="0.25">
      <c r="B1512" s="12"/>
      <c r="D1512" s="18"/>
    </row>
    <row r="1513" spans="2:4" x14ac:dyDescent="0.25">
      <c r="B1513" s="12"/>
      <c r="D1513" s="18"/>
    </row>
    <row r="1514" spans="2:4" x14ac:dyDescent="0.25">
      <c r="B1514" s="12"/>
      <c r="D1514" s="18"/>
    </row>
    <row r="1515" spans="2:4" x14ac:dyDescent="0.25">
      <c r="B1515" s="12"/>
      <c r="D1515" s="18"/>
    </row>
    <row r="1516" spans="2:4" x14ac:dyDescent="0.25">
      <c r="B1516" s="12"/>
      <c r="D1516" s="18"/>
    </row>
    <row r="1517" spans="2:4" x14ac:dyDescent="0.25">
      <c r="B1517" s="12"/>
      <c r="D1517" s="18"/>
    </row>
    <row r="1518" spans="2:4" x14ac:dyDescent="0.25">
      <c r="B1518" s="12"/>
      <c r="D1518" s="18"/>
    </row>
    <row r="1519" spans="2:4" x14ac:dyDescent="0.25">
      <c r="B1519" s="12"/>
      <c r="D1519" s="18"/>
    </row>
    <row r="1520" spans="2:4" x14ac:dyDescent="0.25">
      <c r="B1520" s="12"/>
      <c r="D1520" s="18"/>
    </row>
    <row r="1521" spans="2:4" x14ac:dyDescent="0.25">
      <c r="B1521" s="12"/>
      <c r="D1521" s="18"/>
    </row>
    <row r="1522" spans="2:4" x14ac:dyDescent="0.25">
      <c r="B1522" s="12"/>
      <c r="D1522" s="18"/>
    </row>
    <row r="1523" spans="2:4" x14ac:dyDescent="0.25">
      <c r="B1523" s="12"/>
      <c r="D1523" s="18"/>
    </row>
    <row r="1524" spans="2:4" x14ac:dyDescent="0.25">
      <c r="B1524" s="12"/>
      <c r="D1524" s="18"/>
    </row>
    <row r="1525" spans="2:4" x14ac:dyDescent="0.25">
      <c r="B1525" s="12"/>
      <c r="D1525" s="18"/>
    </row>
    <row r="1526" spans="2:4" x14ac:dyDescent="0.25">
      <c r="B1526" s="12"/>
      <c r="D1526" s="18"/>
    </row>
    <row r="1527" spans="2:4" x14ac:dyDescent="0.25">
      <c r="B1527" s="12"/>
      <c r="D1527" s="18"/>
    </row>
    <row r="1528" spans="2:4" x14ac:dyDescent="0.25">
      <c r="B1528" s="12"/>
      <c r="D1528" s="18"/>
    </row>
    <row r="1529" spans="2:4" x14ac:dyDescent="0.25">
      <c r="B1529" s="12"/>
      <c r="D1529" s="18"/>
    </row>
    <row r="1530" spans="2:4" x14ac:dyDescent="0.25">
      <c r="B1530" s="12"/>
      <c r="D1530" s="18"/>
    </row>
    <row r="1531" spans="2:4" x14ac:dyDescent="0.25">
      <c r="B1531" s="12"/>
      <c r="D1531" s="18"/>
    </row>
    <row r="1532" spans="2:4" x14ac:dyDescent="0.25">
      <c r="B1532" s="12"/>
      <c r="D1532" s="18"/>
    </row>
    <row r="1533" spans="2:4" x14ac:dyDescent="0.25">
      <c r="B1533" s="12"/>
      <c r="D1533" s="18"/>
    </row>
    <row r="1534" spans="2:4" x14ac:dyDescent="0.25">
      <c r="B1534" s="12"/>
      <c r="D1534" s="18"/>
    </row>
    <row r="1535" spans="2:4" x14ac:dyDescent="0.25">
      <c r="B1535" s="12"/>
      <c r="D1535" s="18"/>
    </row>
    <row r="1536" spans="2:4" x14ac:dyDescent="0.25">
      <c r="B1536" s="12"/>
      <c r="D1536" s="18"/>
    </row>
    <row r="1537" spans="2:4" x14ac:dyDescent="0.25">
      <c r="B1537" s="12"/>
      <c r="D1537" s="18"/>
    </row>
    <row r="1538" spans="2:4" x14ac:dyDescent="0.25">
      <c r="B1538" s="12"/>
      <c r="D1538" s="18"/>
    </row>
    <row r="1539" spans="2:4" x14ac:dyDescent="0.25">
      <c r="B1539" s="12"/>
      <c r="D1539" s="18"/>
    </row>
    <row r="1540" spans="2:4" x14ac:dyDescent="0.25">
      <c r="B1540" s="12"/>
      <c r="D1540" s="18"/>
    </row>
    <row r="1541" spans="2:4" x14ac:dyDescent="0.25">
      <c r="B1541" s="12"/>
      <c r="D1541" s="18"/>
    </row>
    <row r="1542" spans="2:4" x14ac:dyDescent="0.25">
      <c r="B1542" s="12"/>
      <c r="D1542" s="18"/>
    </row>
    <row r="1543" spans="2:4" x14ac:dyDescent="0.25">
      <c r="B1543" s="12"/>
      <c r="D1543" s="18"/>
    </row>
    <row r="1544" spans="2:4" x14ac:dyDescent="0.25">
      <c r="B1544" s="12"/>
      <c r="D1544" s="18"/>
    </row>
    <row r="1545" spans="2:4" x14ac:dyDescent="0.25">
      <c r="B1545" s="12"/>
      <c r="D1545" s="18"/>
    </row>
    <row r="1546" spans="2:4" x14ac:dyDescent="0.25">
      <c r="B1546" s="12"/>
      <c r="D1546" s="18"/>
    </row>
    <row r="1547" spans="2:4" x14ac:dyDescent="0.25">
      <c r="B1547" s="12"/>
      <c r="D1547" s="18"/>
    </row>
    <row r="1548" spans="2:4" x14ac:dyDescent="0.25">
      <c r="B1548" s="12"/>
      <c r="D1548" s="18"/>
    </row>
    <row r="1549" spans="2:4" x14ac:dyDescent="0.25">
      <c r="B1549" s="12"/>
      <c r="D1549" s="18"/>
    </row>
    <row r="1550" spans="2:4" x14ac:dyDescent="0.25">
      <c r="B1550" s="12"/>
      <c r="D1550" s="18"/>
    </row>
    <row r="1551" spans="2:4" x14ac:dyDescent="0.25">
      <c r="B1551" s="12"/>
      <c r="D1551" s="18"/>
    </row>
    <row r="1552" spans="2:4" x14ac:dyDescent="0.25">
      <c r="B1552" s="12"/>
      <c r="D1552" s="18"/>
    </row>
    <row r="1553" spans="2:4" x14ac:dyDescent="0.25">
      <c r="B1553" s="12"/>
      <c r="D1553" s="18"/>
    </row>
    <row r="1554" spans="2:4" x14ac:dyDescent="0.25">
      <c r="B1554" s="12"/>
      <c r="D1554" s="18"/>
    </row>
    <row r="1555" spans="2:4" x14ac:dyDescent="0.25">
      <c r="B1555" s="12"/>
      <c r="D1555" s="18"/>
    </row>
    <row r="1556" spans="2:4" x14ac:dyDescent="0.25">
      <c r="B1556" s="12"/>
      <c r="D1556" s="18"/>
    </row>
    <row r="1557" spans="2:4" x14ac:dyDescent="0.25">
      <c r="B1557" s="12"/>
      <c r="D1557" s="18"/>
    </row>
    <row r="1558" spans="2:4" x14ac:dyDescent="0.25">
      <c r="B1558" s="12"/>
      <c r="D1558" s="18"/>
    </row>
    <row r="1559" spans="2:4" x14ac:dyDescent="0.25">
      <c r="B1559" s="12"/>
      <c r="D1559" s="18"/>
    </row>
    <row r="1560" spans="2:4" x14ac:dyDescent="0.25">
      <c r="B1560" s="12"/>
      <c r="D1560" s="18"/>
    </row>
    <row r="1561" spans="2:4" x14ac:dyDescent="0.25">
      <c r="B1561" s="12"/>
      <c r="D1561" s="18"/>
    </row>
    <row r="1562" spans="2:4" x14ac:dyDescent="0.25">
      <c r="B1562" s="12"/>
      <c r="D1562" s="18"/>
    </row>
    <row r="1563" spans="2:4" x14ac:dyDescent="0.25">
      <c r="B1563" s="12"/>
      <c r="D1563" s="18"/>
    </row>
    <row r="1564" spans="2:4" x14ac:dyDescent="0.25">
      <c r="B1564" s="12"/>
      <c r="D1564" s="18"/>
    </row>
    <row r="1565" spans="2:4" x14ac:dyDescent="0.25">
      <c r="B1565" s="12"/>
      <c r="D1565" s="18"/>
    </row>
    <row r="1566" spans="2:4" x14ac:dyDescent="0.25">
      <c r="B1566" s="12"/>
      <c r="D1566" s="18"/>
    </row>
    <row r="1567" spans="2:4" x14ac:dyDescent="0.25">
      <c r="B1567" s="12"/>
      <c r="D1567" s="18"/>
    </row>
    <row r="1568" spans="2:4" x14ac:dyDescent="0.25">
      <c r="B1568" s="12"/>
      <c r="D1568" s="18"/>
    </row>
    <row r="1569" spans="2:4" x14ac:dyDescent="0.25">
      <c r="B1569" s="12"/>
      <c r="D1569" s="18"/>
    </row>
    <row r="1570" spans="2:4" x14ac:dyDescent="0.25">
      <c r="B1570" s="12"/>
      <c r="D1570" s="18"/>
    </row>
    <row r="1571" spans="2:4" x14ac:dyDescent="0.25">
      <c r="B1571" s="12"/>
      <c r="D1571" s="18"/>
    </row>
    <row r="1572" spans="2:4" x14ac:dyDescent="0.25">
      <c r="B1572" s="12"/>
      <c r="D1572" s="18"/>
    </row>
    <row r="1573" spans="2:4" x14ac:dyDescent="0.25">
      <c r="B1573" s="12"/>
      <c r="D1573" s="18"/>
    </row>
    <row r="1574" spans="2:4" x14ac:dyDescent="0.25">
      <c r="B1574" s="12"/>
      <c r="D1574" s="18"/>
    </row>
    <row r="1575" spans="2:4" x14ac:dyDescent="0.25">
      <c r="B1575" s="12"/>
      <c r="D1575" s="18"/>
    </row>
    <row r="1576" spans="2:4" x14ac:dyDescent="0.25">
      <c r="B1576" s="12"/>
      <c r="D1576" s="18"/>
    </row>
    <row r="1577" spans="2:4" x14ac:dyDescent="0.25">
      <c r="B1577" s="12"/>
      <c r="D1577" s="18"/>
    </row>
    <row r="1578" spans="2:4" x14ac:dyDescent="0.25">
      <c r="B1578" s="12"/>
      <c r="D1578" s="18"/>
    </row>
    <row r="1579" spans="2:4" x14ac:dyDescent="0.25">
      <c r="B1579" s="12"/>
      <c r="D1579" s="18"/>
    </row>
    <row r="1580" spans="2:4" x14ac:dyDescent="0.25">
      <c r="B1580" s="12"/>
      <c r="D1580" s="18"/>
    </row>
    <row r="1581" spans="2:4" x14ac:dyDescent="0.25">
      <c r="B1581" s="12"/>
      <c r="D1581" s="18"/>
    </row>
    <row r="1582" spans="2:4" x14ac:dyDescent="0.25">
      <c r="B1582" s="12"/>
      <c r="D1582" s="18"/>
    </row>
    <row r="1583" spans="2:4" x14ac:dyDescent="0.25">
      <c r="B1583" s="12"/>
      <c r="D1583" s="18"/>
    </row>
    <row r="1584" spans="2:4" x14ac:dyDescent="0.25">
      <c r="B1584" s="12"/>
      <c r="D1584" s="18"/>
    </row>
    <row r="1585" spans="2:4" x14ac:dyDescent="0.25">
      <c r="B1585" s="12"/>
      <c r="D1585" s="18"/>
    </row>
    <row r="1586" spans="2:4" x14ac:dyDescent="0.25">
      <c r="B1586" s="12"/>
      <c r="D1586" s="18"/>
    </row>
    <row r="1587" spans="2:4" x14ac:dyDescent="0.25">
      <c r="B1587" s="12"/>
      <c r="D1587" s="18"/>
    </row>
    <row r="1588" spans="2:4" x14ac:dyDescent="0.25">
      <c r="B1588" s="12"/>
      <c r="D1588" s="18"/>
    </row>
    <row r="1589" spans="2:4" x14ac:dyDescent="0.25">
      <c r="B1589" s="12"/>
      <c r="D1589" s="18"/>
    </row>
    <row r="1590" spans="2:4" x14ac:dyDescent="0.25">
      <c r="B1590" s="12"/>
      <c r="D1590" s="18"/>
    </row>
    <row r="1591" spans="2:4" x14ac:dyDescent="0.25">
      <c r="B1591" s="12"/>
      <c r="D1591" s="18"/>
    </row>
    <row r="1592" spans="2:4" x14ac:dyDescent="0.25">
      <c r="B1592" s="12"/>
      <c r="D1592" s="18"/>
    </row>
    <row r="1593" spans="2:4" x14ac:dyDescent="0.25">
      <c r="B1593" s="12"/>
      <c r="D1593" s="18"/>
    </row>
    <row r="1594" spans="2:4" x14ac:dyDescent="0.25">
      <c r="B1594" s="12"/>
      <c r="D1594" s="18"/>
    </row>
    <row r="1595" spans="2:4" x14ac:dyDescent="0.25">
      <c r="B1595" s="12"/>
      <c r="D1595" s="18"/>
    </row>
    <row r="1596" spans="2:4" x14ac:dyDescent="0.25">
      <c r="B1596" s="12"/>
      <c r="D1596" s="18"/>
    </row>
    <row r="1597" spans="2:4" x14ac:dyDescent="0.25">
      <c r="B1597" s="12"/>
      <c r="D1597" s="18"/>
    </row>
    <row r="1598" spans="2:4" x14ac:dyDescent="0.25">
      <c r="B1598" s="12"/>
      <c r="D1598" s="18"/>
    </row>
    <row r="1599" spans="2:4" x14ac:dyDescent="0.25">
      <c r="B1599" s="12"/>
      <c r="D1599" s="18"/>
    </row>
    <row r="1600" spans="2:4" x14ac:dyDescent="0.25">
      <c r="B1600" s="12"/>
      <c r="D1600" s="18"/>
    </row>
    <row r="1601" spans="2:4" x14ac:dyDescent="0.25">
      <c r="B1601" s="12"/>
      <c r="D1601" s="18"/>
    </row>
    <row r="1602" spans="2:4" x14ac:dyDescent="0.25">
      <c r="B1602" s="12"/>
      <c r="D1602" s="18"/>
    </row>
    <row r="1603" spans="2:4" x14ac:dyDescent="0.25">
      <c r="B1603" s="12"/>
      <c r="D1603" s="18"/>
    </row>
    <row r="1604" spans="2:4" x14ac:dyDescent="0.25">
      <c r="B1604" s="12"/>
      <c r="D1604" s="18"/>
    </row>
    <row r="1605" spans="2:4" x14ac:dyDescent="0.25">
      <c r="B1605" s="12"/>
      <c r="D1605" s="18"/>
    </row>
    <row r="1606" spans="2:4" x14ac:dyDescent="0.25">
      <c r="B1606" s="12"/>
      <c r="D1606" s="18"/>
    </row>
    <row r="1607" spans="2:4" x14ac:dyDescent="0.25">
      <c r="B1607" s="12"/>
      <c r="D1607" s="18"/>
    </row>
    <row r="1608" spans="2:4" x14ac:dyDescent="0.25">
      <c r="B1608" s="12"/>
      <c r="D1608" s="18"/>
    </row>
    <row r="1609" spans="2:4" x14ac:dyDescent="0.25">
      <c r="B1609" s="12"/>
      <c r="D1609" s="18"/>
    </row>
    <row r="1610" spans="2:4" x14ac:dyDescent="0.25">
      <c r="B1610" s="12"/>
      <c r="D1610" s="18"/>
    </row>
    <row r="1611" spans="2:4" x14ac:dyDescent="0.25">
      <c r="B1611" s="12"/>
      <c r="D1611" s="18"/>
    </row>
    <row r="1612" spans="2:4" x14ac:dyDescent="0.25">
      <c r="B1612" s="12"/>
      <c r="D1612" s="18"/>
    </row>
    <row r="1613" spans="2:4" x14ac:dyDescent="0.25">
      <c r="B1613" s="12"/>
      <c r="D1613" s="18"/>
    </row>
    <row r="1614" spans="2:4" x14ac:dyDescent="0.25">
      <c r="B1614" s="12"/>
      <c r="D1614" s="18"/>
    </row>
    <row r="1615" spans="2:4" x14ac:dyDescent="0.25">
      <c r="B1615" s="12"/>
      <c r="D1615" s="18"/>
    </row>
    <row r="1616" spans="2:4" x14ac:dyDescent="0.25">
      <c r="B1616" s="12"/>
      <c r="D1616" s="18"/>
    </row>
    <row r="1617" spans="2:4" x14ac:dyDescent="0.25">
      <c r="B1617" s="12"/>
      <c r="D1617" s="18"/>
    </row>
    <row r="1618" spans="2:4" x14ac:dyDescent="0.25">
      <c r="B1618" s="12"/>
      <c r="D1618" s="18"/>
    </row>
    <row r="1619" spans="2:4" x14ac:dyDescent="0.25">
      <c r="B1619" s="12"/>
      <c r="D1619" s="18"/>
    </row>
    <row r="1620" spans="2:4" x14ac:dyDescent="0.25">
      <c r="B1620" s="12"/>
      <c r="D1620" s="18"/>
    </row>
    <row r="1621" spans="2:4" x14ac:dyDescent="0.25">
      <c r="B1621" s="12"/>
      <c r="D1621" s="18"/>
    </row>
    <row r="1622" spans="2:4" x14ac:dyDescent="0.25">
      <c r="B1622" s="12"/>
      <c r="D1622" s="18"/>
    </row>
    <row r="1623" spans="2:4" x14ac:dyDescent="0.25">
      <c r="B1623" s="12"/>
      <c r="D1623" s="18"/>
    </row>
    <row r="1624" spans="2:4" x14ac:dyDescent="0.25">
      <c r="B1624" s="12"/>
      <c r="D1624" s="18"/>
    </row>
    <row r="1625" spans="2:4" x14ac:dyDescent="0.25">
      <c r="B1625" s="12"/>
      <c r="D1625" s="18"/>
    </row>
    <row r="1626" spans="2:4" x14ac:dyDescent="0.25">
      <c r="B1626" s="12"/>
      <c r="D1626" s="18"/>
    </row>
    <row r="1627" spans="2:4" x14ac:dyDescent="0.25">
      <c r="B1627" s="12"/>
      <c r="D1627" s="18"/>
    </row>
    <row r="1628" spans="2:4" x14ac:dyDescent="0.25">
      <c r="B1628" s="12"/>
      <c r="D1628" s="18"/>
    </row>
    <row r="1629" spans="2:4" x14ac:dyDescent="0.25">
      <c r="B1629" s="12"/>
      <c r="D1629" s="18"/>
    </row>
    <row r="1630" spans="2:4" x14ac:dyDescent="0.25">
      <c r="B1630" s="12"/>
      <c r="D1630" s="18"/>
    </row>
    <row r="1631" spans="2:4" x14ac:dyDescent="0.25">
      <c r="B1631" s="12"/>
      <c r="D1631" s="18"/>
    </row>
    <row r="1632" spans="2:4" x14ac:dyDescent="0.25">
      <c r="B1632" s="12"/>
      <c r="D1632" s="18"/>
    </row>
    <row r="1633" spans="2:4" x14ac:dyDescent="0.25">
      <c r="B1633" s="12"/>
      <c r="D1633" s="18"/>
    </row>
    <row r="1634" spans="2:4" x14ac:dyDescent="0.25">
      <c r="B1634" s="12"/>
      <c r="D1634" s="18"/>
    </row>
    <row r="1635" spans="2:4" x14ac:dyDescent="0.25">
      <c r="B1635" s="12"/>
      <c r="D1635" s="18"/>
    </row>
    <row r="1636" spans="2:4" x14ac:dyDescent="0.25">
      <c r="B1636" s="12"/>
      <c r="D1636" s="18"/>
    </row>
    <row r="1637" spans="2:4" x14ac:dyDescent="0.25">
      <c r="B1637" s="12"/>
      <c r="D1637" s="18"/>
    </row>
    <row r="1638" spans="2:4" x14ac:dyDescent="0.25">
      <c r="B1638" s="12"/>
      <c r="D1638" s="18"/>
    </row>
    <row r="1639" spans="2:4" x14ac:dyDescent="0.25">
      <c r="B1639" s="12"/>
      <c r="D1639" s="18"/>
    </row>
    <row r="1640" spans="2:4" x14ac:dyDescent="0.25">
      <c r="B1640" s="12"/>
      <c r="D1640" s="18"/>
    </row>
    <row r="1641" spans="2:4" x14ac:dyDescent="0.25">
      <c r="B1641" s="12"/>
      <c r="D1641" s="18"/>
    </row>
    <row r="1642" spans="2:4" x14ac:dyDescent="0.25">
      <c r="B1642" s="12"/>
      <c r="D1642" s="18"/>
    </row>
    <row r="1643" spans="2:4" x14ac:dyDescent="0.25">
      <c r="B1643" s="12"/>
      <c r="D1643" s="18"/>
    </row>
    <row r="1644" spans="2:4" x14ac:dyDescent="0.25">
      <c r="B1644" s="12"/>
      <c r="D1644" s="18"/>
    </row>
    <row r="1645" spans="2:4" x14ac:dyDescent="0.25">
      <c r="B1645" s="12"/>
      <c r="D1645" s="18"/>
    </row>
    <row r="1646" spans="2:4" x14ac:dyDescent="0.25">
      <c r="B1646" s="12"/>
      <c r="D1646" s="18"/>
    </row>
    <row r="1647" spans="2:4" x14ac:dyDescent="0.25">
      <c r="B1647" s="12"/>
      <c r="D1647" s="18"/>
    </row>
    <row r="1648" spans="2:4" x14ac:dyDescent="0.25">
      <c r="B1648" s="12"/>
      <c r="D1648" s="18"/>
    </row>
    <row r="1649" spans="2:4" x14ac:dyDescent="0.25">
      <c r="B1649" s="12"/>
      <c r="D1649" s="18"/>
    </row>
    <row r="1650" spans="2:4" x14ac:dyDescent="0.25">
      <c r="B1650" s="12"/>
      <c r="D1650" s="18"/>
    </row>
    <row r="1651" spans="2:4" x14ac:dyDescent="0.25">
      <c r="B1651" s="12"/>
      <c r="D1651" s="18"/>
    </row>
    <row r="1652" spans="2:4" x14ac:dyDescent="0.25">
      <c r="B1652" s="12"/>
      <c r="D1652" s="18"/>
    </row>
    <row r="1653" spans="2:4" x14ac:dyDescent="0.25">
      <c r="B1653" s="12"/>
      <c r="D1653" s="18"/>
    </row>
    <row r="1654" spans="2:4" x14ac:dyDescent="0.25">
      <c r="B1654" s="12"/>
      <c r="D1654" s="18"/>
    </row>
    <row r="1655" spans="2:4" x14ac:dyDescent="0.25">
      <c r="B1655" s="12"/>
      <c r="D1655" s="18"/>
    </row>
    <row r="1656" spans="2:4" x14ac:dyDescent="0.25">
      <c r="B1656" s="12"/>
      <c r="D1656" s="18"/>
    </row>
    <row r="1657" spans="2:4" x14ac:dyDescent="0.25">
      <c r="B1657" s="12"/>
      <c r="D1657" s="18"/>
    </row>
    <row r="1658" spans="2:4" x14ac:dyDescent="0.25">
      <c r="B1658" s="12"/>
      <c r="D1658" s="18"/>
    </row>
    <row r="1659" spans="2:4" x14ac:dyDescent="0.25">
      <c r="B1659" s="12"/>
      <c r="D1659" s="18"/>
    </row>
    <row r="1660" spans="2:4" x14ac:dyDescent="0.25">
      <c r="B1660" s="12"/>
      <c r="D1660" s="18"/>
    </row>
    <row r="1661" spans="2:4" x14ac:dyDescent="0.25">
      <c r="B1661" s="12"/>
      <c r="D1661" s="18"/>
    </row>
    <row r="1662" spans="2:4" x14ac:dyDescent="0.25">
      <c r="B1662" s="12"/>
      <c r="D1662" s="18"/>
    </row>
    <row r="1663" spans="2:4" x14ac:dyDescent="0.25">
      <c r="B1663" s="12"/>
      <c r="D1663" s="18"/>
    </row>
    <row r="1664" spans="2:4" x14ac:dyDescent="0.25">
      <c r="B1664" s="12"/>
      <c r="D1664" s="18"/>
    </row>
    <row r="1665" spans="2:4" x14ac:dyDescent="0.25">
      <c r="B1665" s="12"/>
      <c r="D1665" s="18"/>
    </row>
    <row r="1666" spans="2:4" x14ac:dyDescent="0.25">
      <c r="B1666" s="12"/>
      <c r="D1666" s="18"/>
    </row>
    <row r="1667" spans="2:4" x14ac:dyDescent="0.25">
      <c r="B1667" s="12"/>
      <c r="D1667" s="18"/>
    </row>
    <row r="1668" spans="2:4" x14ac:dyDescent="0.25">
      <c r="B1668" s="12"/>
      <c r="D1668" s="18"/>
    </row>
    <row r="1669" spans="2:4" x14ac:dyDescent="0.25">
      <c r="B1669" s="12"/>
      <c r="D1669" s="18"/>
    </row>
    <row r="1670" spans="2:4" x14ac:dyDescent="0.25">
      <c r="B1670" s="12"/>
      <c r="D1670" s="18"/>
    </row>
    <row r="1671" spans="2:4" x14ac:dyDescent="0.25">
      <c r="B1671" s="12"/>
      <c r="D1671" s="18"/>
    </row>
    <row r="1672" spans="2:4" x14ac:dyDescent="0.25">
      <c r="B1672" s="12"/>
      <c r="D1672" s="18"/>
    </row>
    <row r="1673" spans="2:4" x14ac:dyDescent="0.25">
      <c r="B1673" s="12"/>
      <c r="D1673" s="18"/>
    </row>
    <row r="1674" spans="2:4" x14ac:dyDescent="0.25">
      <c r="B1674" s="12"/>
      <c r="D1674" s="18"/>
    </row>
    <row r="1675" spans="2:4" x14ac:dyDescent="0.25">
      <c r="B1675" s="12"/>
      <c r="D1675" s="18"/>
    </row>
    <row r="1676" spans="2:4" x14ac:dyDescent="0.25">
      <c r="B1676" s="12"/>
      <c r="D1676" s="18"/>
    </row>
    <row r="1677" spans="2:4" x14ac:dyDescent="0.25">
      <c r="B1677" s="12"/>
      <c r="D1677" s="18"/>
    </row>
    <row r="1678" spans="2:4" x14ac:dyDescent="0.25">
      <c r="B1678" s="12"/>
      <c r="D1678" s="18"/>
    </row>
    <row r="1679" spans="2:4" x14ac:dyDescent="0.25">
      <c r="B1679" s="12"/>
      <c r="D1679" s="18"/>
    </row>
    <row r="1680" spans="2:4" x14ac:dyDescent="0.25">
      <c r="B1680" s="12"/>
      <c r="D1680" s="18"/>
    </row>
    <row r="1681" spans="2:4" x14ac:dyDescent="0.25">
      <c r="B1681" s="12"/>
      <c r="D1681" s="18"/>
    </row>
    <row r="1682" spans="2:4" x14ac:dyDescent="0.25">
      <c r="B1682" s="12"/>
      <c r="D1682" s="18"/>
    </row>
    <row r="1683" spans="2:4" x14ac:dyDescent="0.25">
      <c r="B1683" s="12"/>
      <c r="D1683" s="18"/>
    </row>
    <row r="1684" spans="2:4" x14ac:dyDescent="0.25">
      <c r="B1684" s="12"/>
      <c r="D1684" s="18"/>
    </row>
    <row r="1685" spans="2:4" x14ac:dyDescent="0.25">
      <c r="B1685" s="12"/>
      <c r="D1685" s="18"/>
    </row>
    <row r="1686" spans="2:4" x14ac:dyDescent="0.25">
      <c r="B1686" s="12"/>
      <c r="D1686" s="18"/>
    </row>
    <row r="1687" spans="2:4" x14ac:dyDescent="0.25">
      <c r="B1687" s="12"/>
      <c r="D1687" s="18"/>
    </row>
    <row r="1688" spans="2:4" x14ac:dyDescent="0.25">
      <c r="B1688" s="12"/>
      <c r="D1688" s="18"/>
    </row>
    <row r="1689" spans="2:4" x14ac:dyDescent="0.25">
      <c r="B1689" s="12"/>
      <c r="D1689" s="18"/>
    </row>
    <row r="1690" spans="2:4" x14ac:dyDescent="0.25">
      <c r="B1690" s="12"/>
      <c r="D1690" s="18"/>
    </row>
    <row r="1691" spans="2:4" x14ac:dyDescent="0.25">
      <c r="B1691" s="12"/>
      <c r="D1691" s="18"/>
    </row>
    <row r="1692" spans="2:4" x14ac:dyDescent="0.25">
      <c r="B1692" s="12"/>
      <c r="D1692" s="18"/>
    </row>
    <row r="1693" spans="2:4" x14ac:dyDescent="0.25">
      <c r="B1693" s="12"/>
      <c r="D1693" s="18"/>
    </row>
    <row r="1694" spans="2:4" x14ac:dyDescent="0.25">
      <c r="B1694" s="12"/>
      <c r="D1694" s="18"/>
    </row>
    <row r="1695" spans="2:4" x14ac:dyDescent="0.25">
      <c r="B1695" s="12"/>
      <c r="D1695" s="18"/>
    </row>
    <row r="1696" spans="2:4" x14ac:dyDescent="0.25">
      <c r="B1696" s="12"/>
      <c r="D1696" s="18"/>
    </row>
    <row r="1697" spans="2:4" x14ac:dyDescent="0.25">
      <c r="B1697" s="12"/>
      <c r="D1697" s="18"/>
    </row>
    <row r="1698" spans="2:4" x14ac:dyDescent="0.25">
      <c r="B1698" s="12"/>
      <c r="D1698" s="18"/>
    </row>
    <row r="1699" spans="2:4" x14ac:dyDescent="0.25">
      <c r="B1699" s="12"/>
      <c r="D1699" s="18"/>
    </row>
    <row r="1700" spans="2:4" x14ac:dyDescent="0.25">
      <c r="B1700" s="12"/>
      <c r="D1700" s="18"/>
    </row>
    <row r="1701" spans="2:4" x14ac:dyDescent="0.25">
      <c r="B1701" s="12"/>
      <c r="D1701" s="18"/>
    </row>
    <row r="1702" spans="2:4" x14ac:dyDescent="0.25">
      <c r="B1702" s="12"/>
      <c r="D1702" s="18"/>
    </row>
    <row r="1703" spans="2:4" x14ac:dyDescent="0.25">
      <c r="B1703" s="12"/>
      <c r="D1703" s="18"/>
    </row>
    <row r="1704" spans="2:4" x14ac:dyDescent="0.25">
      <c r="B1704" s="12"/>
      <c r="D1704" s="18"/>
    </row>
    <row r="1705" spans="2:4" x14ac:dyDescent="0.25">
      <c r="B1705" s="12"/>
      <c r="D1705" s="18"/>
    </row>
    <row r="1706" spans="2:4" x14ac:dyDescent="0.25">
      <c r="B1706" s="12"/>
      <c r="D1706" s="18"/>
    </row>
    <row r="1707" spans="2:4" x14ac:dyDescent="0.25">
      <c r="B1707" s="12"/>
      <c r="D1707" s="18"/>
    </row>
    <row r="1708" spans="2:4" x14ac:dyDescent="0.25">
      <c r="B1708" s="12"/>
      <c r="D1708" s="18"/>
    </row>
    <row r="1709" spans="2:4" x14ac:dyDescent="0.25">
      <c r="B1709" s="12"/>
      <c r="D1709" s="18"/>
    </row>
    <row r="1710" spans="2:4" x14ac:dyDescent="0.25">
      <c r="B1710" s="12"/>
      <c r="D1710" s="18"/>
    </row>
    <row r="1711" spans="2:4" x14ac:dyDescent="0.25">
      <c r="B1711" s="12"/>
      <c r="D1711" s="18"/>
    </row>
    <row r="1712" spans="2:4" x14ac:dyDescent="0.25">
      <c r="B1712" s="12"/>
      <c r="D1712" s="18"/>
    </row>
    <row r="1713" spans="2:4" x14ac:dyDescent="0.25">
      <c r="B1713" s="12"/>
      <c r="D1713" s="18"/>
    </row>
    <row r="1714" spans="2:4" x14ac:dyDescent="0.25">
      <c r="B1714" s="12"/>
      <c r="D1714" s="18"/>
    </row>
    <row r="1715" spans="2:4" x14ac:dyDescent="0.25">
      <c r="B1715" s="12"/>
      <c r="D1715" s="18"/>
    </row>
    <row r="1716" spans="2:4" x14ac:dyDescent="0.25">
      <c r="B1716" s="12"/>
      <c r="D1716" s="18"/>
    </row>
    <row r="1717" spans="2:4" x14ac:dyDescent="0.25">
      <c r="B1717" s="12"/>
      <c r="D1717" s="18"/>
    </row>
    <row r="1718" spans="2:4" x14ac:dyDescent="0.25">
      <c r="B1718" s="12"/>
      <c r="D1718" s="18"/>
    </row>
    <row r="1719" spans="2:4" x14ac:dyDescent="0.25">
      <c r="B1719" s="12"/>
      <c r="D1719" s="18"/>
    </row>
    <row r="1720" spans="2:4" x14ac:dyDescent="0.25">
      <c r="B1720" s="12"/>
      <c r="D1720" s="18"/>
    </row>
    <row r="1721" spans="2:4" x14ac:dyDescent="0.25">
      <c r="B1721" s="12"/>
      <c r="D1721" s="18"/>
    </row>
    <row r="1722" spans="2:4" x14ac:dyDescent="0.25">
      <c r="B1722" s="12"/>
      <c r="D1722" s="18"/>
    </row>
    <row r="1723" spans="2:4" x14ac:dyDescent="0.25">
      <c r="B1723" s="12"/>
      <c r="D1723" s="18"/>
    </row>
    <row r="1724" spans="2:4" x14ac:dyDescent="0.25">
      <c r="B1724" s="12"/>
      <c r="D1724" s="18"/>
    </row>
    <row r="1725" spans="2:4" x14ac:dyDescent="0.25">
      <c r="B1725" s="12"/>
      <c r="D1725" s="18"/>
    </row>
    <row r="1726" spans="2:4" x14ac:dyDescent="0.25">
      <c r="B1726" s="12"/>
      <c r="D1726" s="18"/>
    </row>
    <row r="1727" spans="2:4" x14ac:dyDescent="0.25">
      <c r="B1727" s="12"/>
      <c r="D1727" s="18"/>
    </row>
    <row r="1728" spans="2:4" x14ac:dyDescent="0.25">
      <c r="B1728" s="12"/>
      <c r="D1728" s="18"/>
    </row>
    <row r="1729" spans="2:4" x14ac:dyDescent="0.25">
      <c r="B1729" s="12"/>
      <c r="D1729" s="18"/>
    </row>
    <row r="1730" spans="2:4" x14ac:dyDescent="0.25">
      <c r="B1730" s="12"/>
      <c r="D1730" s="18"/>
    </row>
    <row r="1731" spans="2:4" x14ac:dyDescent="0.25">
      <c r="B1731" s="12"/>
      <c r="D1731" s="18"/>
    </row>
    <row r="1732" spans="2:4" x14ac:dyDescent="0.25">
      <c r="B1732" s="12"/>
      <c r="D1732" s="18"/>
    </row>
    <row r="1733" spans="2:4" x14ac:dyDescent="0.25">
      <c r="B1733" s="12"/>
      <c r="D1733" s="18"/>
    </row>
    <row r="1734" spans="2:4" x14ac:dyDescent="0.25">
      <c r="B1734" s="12"/>
      <c r="D1734" s="18"/>
    </row>
    <row r="1735" spans="2:4" x14ac:dyDescent="0.25">
      <c r="B1735" s="12"/>
      <c r="D1735" s="18"/>
    </row>
    <row r="1736" spans="2:4" x14ac:dyDescent="0.25">
      <c r="B1736" s="12"/>
      <c r="D1736" s="18"/>
    </row>
    <row r="1737" spans="2:4" x14ac:dyDescent="0.25">
      <c r="B1737" s="12"/>
      <c r="D1737" s="18"/>
    </row>
    <row r="1738" spans="2:4" x14ac:dyDescent="0.25">
      <c r="B1738" s="12"/>
      <c r="D1738" s="18"/>
    </row>
    <row r="1739" spans="2:4" x14ac:dyDescent="0.25">
      <c r="B1739" s="12"/>
      <c r="D1739" s="18"/>
    </row>
    <row r="1740" spans="2:4" x14ac:dyDescent="0.25">
      <c r="B1740" s="12"/>
      <c r="D1740" s="18"/>
    </row>
    <row r="1741" spans="2:4" x14ac:dyDescent="0.25">
      <c r="B1741" s="12"/>
      <c r="D1741" s="18"/>
    </row>
    <row r="1742" spans="2:4" x14ac:dyDescent="0.25">
      <c r="B1742" s="12"/>
      <c r="D1742" s="18"/>
    </row>
    <row r="1743" spans="2:4" x14ac:dyDescent="0.25">
      <c r="B1743" s="12"/>
      <c r="D1743" s="18"/>
    </row>
    <row r="1744" spans="2:4" x14ac:dyDescent="0.25">
      <c r="B1744" s="12"/>
      <c r="D1744" s="18"/>
    </row>
    <row r="1745" spans="2:4" x14ac:dyDescent="0.25">
      <c r="B1745" s="12"/>
      <c r="D1745" s="18"/>
    </row>
    <row r="1746" spans="2:4" x14ac:dyDescent="0.25">
      <c r="B1746" s="12"/>
      <c r="D1746" s="18"/>
    </row>
    <row r="1747" spans="2:4" x14ac:dyDescent="0.25">
      <c r="B1747" s="12"/>
      <c r="D1747" s="18"/>
    </row>
    <row r="1748" spans="2:4" x14ac:dyDescent="0.25">
      <c r="B1748" s="12"/>
      <c r="D1748" s="18"/>
    </row>
    <row r="1749" spans="2:4" x14ac:dyDescent="0.25">
      <c r="B1749" s="12"/>
      <c r="D1749" s="18"/>
    </row>
    <row r="1750" spans="2:4" x14ac:dyDescent="0.25">
      <c r="B1750" s="12"/>
      <c r="D1750" s="18"/>
    </row>
    <row r="1751" spans="2:4" x14ac:dyDescent="0.25">
      <c r="B1751" s="12"/>
      <c r="D1751" s="18"/>
    </row>
    <row r="1752" spans="2:4" x14ac:dyDescent="0.25">
      <c r="B1752" s="12"/>
      <c r="D1752" s="18"/>
    </row>
    <row r="1753" spans="2:4" x14ac:dyDescent="0.25">
      <c r="B1753" s="12"/>
      <c r="D1753" s="18"/>
    </row>
    <row r="1754" spans="2:4" x14ac:dyDescent="0.25">
      <c r="B1754" s="12"/>
      <c r="D1754" s="18"/>
    </row>
    <row r="1755" spans="2:4" x14ac:dyDescent="0.25">
      <c r="B1755" s="12"/>
      <c r="D1755" s="18"/>
    </row>
    <row r="1756" spans="2:4" x14ac:dyDescent="0.25">
      <c r="B1756" s="12"/>
      <c r="D1756" s="18"/>
    </row>
    <row r="1757" spans="2:4" x14ac:dyDescent="0.25">
      <c r="B1757" s="12"/>
      <c r="D1757" s="18"/>
    </row>
    <row r="1758" spans="2:4" x14ac:dyDescent="0.25">
      <c r="B1758" s="12"/>
      <c r="D1758" s="18"/>
    </row>
    <row r="1759" spans="2:4" x14ac:dyDescent="0.25">
      <c r="B1759" s="12"/>
      <c r="D1759" s="18"/>
    </row>
    <row r="1760" spans="2:4" x14ac:dyDescent="0.25">
      <c r="B1760" s="12"/>
      <c r="D1760" s="18"/>
    </row>
    <row r="1761" spans="2:4" x14ac:dyDescent="0.25">
      <c r="B1761" s="12"/>
      <c r="D1761" s="18"/>
    </row>
    <row r="1762" spans="2:4" x14ac:dyDescent="0.25">
      <c r="B1762" s="12"/>
      <c r="D1762" s="18"/>
    </row>
    <row r="1763" spans="2:4" x14ac:dyDescent="0.25">
      <c r="B1763" s="12"/>
      <c r="D1763" s="18"/>
    </row>
    <row r="1764" spans="2:4" x14ac:dyDescent="0.25">
      <c r="B1764" s="12"/>
      <c r="D1764" s="18"/>
    </row>
    <row r="1765" spans="2:4" x14ac:dyDescent="0.25">
      <c r="B1765" s="12"/>
      <c r="D1765" s="18"/>
    </row>
    <row r="1766" spans="2:4" x14ac:dyDescent="0.25">
      <c r="B1766" s="12"/>
      <c r="D1766" s="18"/>
    </row>
    <row r="1767" spans="2:4" x14ac:dyDescent="0.25">
      <c r="B1767" s="12"/>
      <c r="D1767" s="18"/>
    </row>
    <row r="1768" spans="2:4" x14ac:dyDescent="0.25">
      <c r="B1768" s="12"/>
      <c r="D1768" s="18"/>
    </row>
    <row r="1769" spans="2:4" x14ac:dyDescent="0.25">
      <c r="B1769" s="12"/>
      <c r="D1769" s="18"/>
    </row>
    <row r="1770" spans="2:4" x14ac:dyDescent="0.25">
      <c r="B1770" s="12"/>
      <c r="D1770" s="18"/>
    </row>
    <row r="1771" spans="2:4" x14ac:dyDescent="0.25">
      <c r="B1771" s="12"/>
      <c r="D1771" s="18"/>
    </row>
    <row r="1772" spans="2:4" x14ac:dyDescent="0.25">
      <c r="B1772" s="12"/>
      <c r="D1772" s="18"/>
    </row>
    <row r="1773" spans="2:4" x14ac:dyDescent="0.25">
      <c r="B1773" s="12"/>
      <c r="D1773" s="18"/>
    </row>
    <row r="1774" spans="2:4" x14ac:dyDescent="0.25">
      <c r="B1774" s="12"/>
      <c r="D1774" s="18"/>
    </row>
    <row r="1775" spans="2:4" x14ac:dyDescent="0.25">
      <c r="B1775" s="12"/>
      <c r="D1775" s="18"/>
    </row>
    <row r="1776" spans="2:4" x14ac:dyDescent="0.25">
      <c r="B1776" s="12"/>
      <c r="D1776" s="18"/>
    </row>
    <row r="1777" spans="2:4" x14ac:dyDescent="0.25">
      <c r="B1777" s="12"/>
      <c r="D1777" s="18"/>
    </row>
    <row r="1778" spans="2:4" x14ac:dyDescent="0.25">
      <c r="B1778" s="12"/>
      <c r="D1778" s="18"/>
    </row>
    <row r="1779" spans="2:4" x14ac:dyDescent="0.25">
      <c r="B1779" s="12"/>
      <c r="D1779" s="18"/>
    </row>
    <row r="1780" spans="2:4" x14ac:dyDescent="0.25">
      <c r="B1780" s="12"/>
      <c r="D1780" s="18"/>
    </row>
    <row r="1781" spans="2:4" x14ac:dyDescent="0.25">
      <c r="B1781" s="12"/>
      <c r="D1781" s="18"/>
    </row>
    <row r="1782" spans="2:4" x14ac:dyDescent="0.25">
      <c r="B1782" s="12"/>
      <c r="D1782" s="18"/>
    </row>
    <row r="1783" spans="2:4" x14ac:dyDescent="0.25">
      <c r="B1783" s="12"/>
      <c r="D1783" s="18"/>
    </row>
    <row r="1784" spans="2:4" x14ac:dyDescent="0.25">
      <c r="B1784" s="12"/>
      <c r="D1784" s="18"/>
    </row>
    <row r="1785" spans="2:4" x14ac:dyDescent="0.25">
      <c r="B1785" s="12"/>
      <c r="D1785" s="18"/>
    </row>
    <row r="1786" spans="2:4" x14ac:dyDescent="0.25">
      <c r="B1786" s="12"/>
      <c r="D1786" s="18"/>
    </row>
    <row r="1787" spans="2:4" x14ac:dyDescent="0.25">
      <c r="B1787" s="12"/>
      <c r="D1787" s="18"/>
    </row>
    <row r="1788" spans="2:4" x14ac:dyDescent="0.25">
      <c r="B1788" s="12"/>
      <c r="D1788" s="18"/>
    </row>
    <row r="1789" spans="2:4" x14ac:dyDescent="0.25">
      <c r="B1789" s="12"/>
      <c r="D1789" s="18"/>
    </row>
    <row r="1790" spans="2:4" x14ac:dyDescent="0.25">
      <c r="B1790" s="12"/>
      <c r="D1790" s="18"/>
    </row>
    <row r="1791" spans="2:4" x14ac:dyDescent="0.25">
      <c r="B1791" s="12"/>
      <c r="D1791" s="18"/>
    </row>
    <row r="1792" spans="2:4" x14ac:dyDescent="0.25">
      <c r="B1792" s="12"/>
      <c r="D1792" s="18"/>
    </row>
    <row r="1793" spans="2:4" x14ac:dyDescent="0.25">
      <c r="B1793" s="12"/>
      <c r="D1793" s="18"/>
    </row>
    <row r="1794" spans="2:4" x14ac:dyDescent="0.25">
      <c r="B1794" s="12"/>
      <c r="D1794" s="18"/>
    </row>
    <row r="1795" spans="2:4" x14ac:dyDescent="0.25">
      <c r="B1795" s="12"/>
      <c r="D1795" s="18"/>
    </row>
    <row r="1796" spans="2:4" x14ac:dyDescent="0.25">
      <c r="B1796" s="12"/>
      <c r="D1796" s="18"/>
    </row>
    <row r="1797" spans="2:4" x14ac:dyDescent="0.25">
      <c r="B1797" s="12"/>
      <c r="D1797" s="18"/>
    </row>
    <row r="1798" spans="2:4" x14ac:dyDescent="0.25">
      <c r="B1798" s="12"/>
      <c r="D1798" s="18"/>
    </row>
    <row r="1799" spans="2:4" x14ac:dyDescent="0.25">
      <c r="B1799" s="12"/>
      <c r="D1799" s="18"/>
    </row>
    <row r="1800" spans="2:4" x14ac:dyDescent="0.25">
      <c r="B1800" s="12"/>
      <c r="D1800" s="18"/>
    </row>
    <row r="1801" spans="2:4" x14ac:dyDescent="0.25">
      <c r="B1801" s="12"/>
      <c r="D1801" s="18"/>
    </row>
    <row r="1802" spans="2:4" x14ac:dyDescent="0.25">
      <c r="B1802" s="12"/>
      <c r="D1802" s="18"/>
    </row>
    <row r="1803" spans="2:4" x14ac:dyDescent="0.25">
      <c r="B1803" s="12"/>
      <c r="D1803" s="18"/>
    </row>
    <row r="1804" spans="2:4" x14ac:dyDescent="0.25">
      <c r="B1804" s="12"/>
      <c r="D1804" s="18"/>
    </row>
    <row r="1805" spans="2:4" x14ac:dyDescent="0.25">
      <c r="B1805" s="12"/>
      <c r="D1805" s="18"/>
    </row>
    <row r="1806" spans="2:4" x14ac:dyDescent="0.25">
      <c r="B1806" s="12"/>
      <c r="D1806" s="18"/>
    </row>
    <row r="1807" spans="2:4" x14ac:dyDescent="0.25">
      <c r="B1807" s="12"/>
      <c r="D1807" s="18"/>
    </row>
    <row r="1808" spans="2:4" x14ac:dyDescent="0.25">
      <c r="B1808" s="12"/>
      <c r="D1808" s="18"/>
    </row>
    <row r="1809" spans="2:4" x14ac:dyDescent="0.25">
      <c r="B1809" s="12"/>
      <c r="D1809" s="18"/>
    </row>
    <row r="1810" spans="2:4" x14ac:dyDescent="0.25">
      <c r="B1810" s="12"/>
      <c r="D1810" s="18"/>
    </row>
    <row r="1811" spans="2:4" x14ac:dyDescent="0.25">
      <c r="B1811" s="12"/>
      <c r="D1811" s="18"/>
    </row>
    <row r="1812" spans="2:4" x14ac:dyDescent="0.25">
      <c r="B1812" s="12"/>
      <c r="D1812" s="18"/>
    </row>
    <row r="1813" spans="2:4" x14ac:dyDescent="0.25">
      <c r="B1813" s="12"/>
      <c r="D1813" s="18"/>
    </row>
    <row r="1814" spans="2:4" x14ac:dyDescent="0.25">
      <c r="B1814" s="12"/>
      <c r="D1814" s="18"/>
    </row>
    <row r="1815" spans="2:4" x14ac:dyDescent="0.25">
      <c r="B1815" s="12"/>
      <c r="D1815" s="18"/>
    </row>
    <row r="1816" spans="2:4" x14ac:dyDescent="0.25">
      <c r="B1816" s="12"/>
      <c r="D1816" s="18"/>
    </row>
    <row r="1817" spans="2:4" x14ac:dyDescent="0.25">
      <c r="B1817" s="12"/>
      <c r="D1817" s="18"/>
    </row>
    <row r="1818" spans="2:4" x14ac:dyDescent="0.25">
      <c r="B1818" s="12"/>
      <c r="D1818" s="18"/>
    </row>
    <row r="1819" spans="2:4" x14ac:dyDescent="0.25">
      <c r="B1819" s="12"/>
      <c r="D1819" s="18"/>
    </row>
    <row r="1820" spans="2:4" x14ac:dyDescent="0.25">
      <c r="B1820" s="12"/>
      <c r="D1820" s="18"/>
    </row>
    <row r="1821" spans="2:4" x14ac:dyDescent="0.25">
      <c r="B1821" s="12"/>
      <c r="D1821" s="18"/>
    </row>
    <row r="1822" spans="2:4" x14ac:dyDescent="0.25">
      <c r="B1822" s="12"/>
      <c r="D1822" s="18"/>
    </row>
    <row r="1823" spans="2:4" x14ac:dyDescent="0.25">
      <c r="B1823" s="12"/>
      <c r="D1823" s="18"/>
    </row>
    <row r="1824" spans="2:4" x14ac:dyDescent="0.25">
      <c r="B1824" s="12"/>
      <c r="D1824" s="18"/>
    </row>
    <row r="1825" spans="2:4" x14ac:dyDescent="0.25">
      <c r="B1825" s="12"/>
      <c r="D1825" s="18"/>
    </row>
    <row r="1826" spans="2:4" x14ac:dyDescent="0.25">
      <c r="B1826" s="12"/>
      <c r="D1826" s="18"/>
    </row>
    <row r="1827" spans="2:4" x14ac:dyDescent="0.25">
      <c r="B1827" s="12"/>
      <c r="D1827" s="18"/>
    </row>
    <row r="1828" spans="2:4" x14ac:dyDescent="0.25">
      <c r="B1828" s="12"/>
      <c r="D1828" s="18"/>
    </row>
    <row r="1829" spans="2:4" x14ac:dyDescent="0.25">
      <c r="B1829" s="12"/>
      <c r="D1829" s="18"/>
    </row>
    <row r="1830" spans="2:4" x14ac:dyDescent="0.25">
      <c r="B1830" s="12"/>
      <c r="D1830" s="18"/>
    </row>
    <row r="1831" spans="2:4" x14ac:dyDescent="0.25">
      <c r="B1831" s="12"/>
      <c r="D1831" s="18"/>
    </row>
    <row r="1832" spans="2:4" x14ac:dyDescent="0.25">
      <c r="B1832" s="12"/>
      <c r="D1832" s="18"/>
    </row>
    <row r="1833" spans="2:4" x14ac:dyDescent="0.25">
      <c r="B1833" s="12"/>
      <c r="D1833" s="18"/>
    </row>
    <row r="1834" spans="2:4" x14ac:dyDescent="0.25">
      <c r="B1834" s="12"/>
      <c r="D1834" s="18"/>
    </row>
    <row r="1835" spans="2:4" x14ac:dyDescent="0.25">
      <c r="B1835" s="12"/>
      <c r="D1835" s="18"/>
    </row>
    <row r="1836" spans="2:4" x14ac:dyDescent="0.25">
      <c r="B1836" s="12"/>
      <c r="D1836" s="18"/>
    </row>
    <row r="1837" spans="2:4" x14ac:dyDescent="0.25">
      <c r="B1837" s="12"/>
      <c r="D1837" s="18"/>
    </row>
    <row r="1838" spans="2:4" x14ac:dyDescent="0.25">
      <c r="B1838" s="12"/>
      <c r="D1838" s="18"/>
    </row>
    <row r="1839" spans="2:4" x14ac:dyDescent="0.25">
      <c r="B1839" s="12"/>
      <c r="D1839" s="18"/>
    </row>
    <row r="1840" spans="2:4" x14ac:dyDescent="0.25">
      <c r="B1840" s="12"/>
      <c r="D1840" s="18"/>
    </row>
    <row r="1841" spans="2:4" x14ac:dyDescent="0.25">
      <c r="B1841" s="12"/>
      <c r="D1841" s="18"/>
    </row>
    <row r="1842" spans="2:4" x14ac:dyDescent="0.25">
      <c r="B1842" s="12"/>
      <c r="D1842" s="18"/>
    </row>
    <row r="1843" spans="2:4" x14ac:dyDescent="0.25">
      <c r="B1843" s="12"/>
      <c r="D1843" s="18"/>
    </row>
    <row r="1844" spans="2:4" x14ac:dyDescent="0.25">
      <c r="B1844" s="12"/>
      <c r="D1844" s="18"/>
    </row>
    <row r="1845" spans="2:4" x14ac:dyDescent="0.25">
      <c r="B1845" s="12"/>
      <c r="D1845" s="18"/>
    </row>
    <row r="1846" spans="2:4" x14ac:dyDescent="0.25">
      <c r="B1846" s="12"/>
      <c r="D1846" s="18"/>
    </row>
    <row r="1847" spans="2:4" x14ac:dyDescent="0.25">
      <c r="B1847" s="12"/>
      <c r="D1847" s="18"/>
    </row>
    <row r="1848" spans="2:4" x14ac:dyDescent="0.25">
      <c r="B1848" s="12"/>
      <c r="D1848" s="18"/>
    </row>
    <row r="1849" spans="2:4" x14ac:dyDescent="0.25">
      <c r="B1849" s="12"/>
      <c r="D1849" s="18"/>
    </row>
    <row r="1850" spans="2:4" x14ac:dyDescent="0.25">
      <c r="B1850" s="12"/>
      <c r="D1850" s="18"/>
    </row>
    <row r="1851" spans="2:4" x14ac:dyDescent="0.25">
      <c r="B1851" s="12"/>
      <c r="D1851" s="18"/>
    </row>
    <row r="1852" spans="2:4" x14ac:dyDescent="0.25">
      <c r="B1852" s="12"/>
      <c r="D1852" s="18"/>
    </row>
    <row r="1853" spans="2:4" x14ac:dyDescent="0.25">
      <c r="B1853" s="12"/>
      <c r="D1853" s="18"/>
    </row>
    <row r="1854" spans="2:4" x14ac:dyDescent="0.25">
      <c r="B1854" s="12"/>
      <c r="D1854" s="18"/>
    </row>
    <row r="1855" spans="2:4" x14ac:dyDescent="0.25">
      <c r="B1855" s="12"/>
      <c r="D1855" s="18"/>
    </row>
    <row r="1856" spans="2:4" x14ac:dyDescent="0.25">
      <c r="B1856" s="12"/>
      <c r="D1856" s="18"/>
    </row>
    <row r="1857" spans="2:4" x14ac:dyDescent="0.25">
      <c r="B1857" s="12"/>
      <c r="D1857" s="18"/>
    </row>
    <row r="1858" spans="2:4" x14ac:dyDescent="0.25">
      <c r="B1858" s="12"/>
      <c r="D1858" s="18"/>
    </row>
    <row r="1859" spans="2:4" x14ac:dyDescent="0.25">
      <c r="B1859" s="12"/>
      <c r="D1859" s="18"/>
    </row>
    <row r="1860" spans="2:4" x14ac:dyDescent="0.25">
      <c r="B1860" s="12"/>
      <c r="D1860" s="18"/>
    </row>
    <row r="1861" spans="2:4" x14ac:dyDescent="0.25">
      <c r="B1861" s="12"/>
      <c r="D1861" s="18"/>
    </row>
    <row r="1862" spans="2:4" x14ac:dyDescent="0.25">
      <c r="B1862" s="12"/>
      <c r="D1862" s="18"/>
    </row>
    <row r="1863" spans="2:4" x14ac:dyDescent="0.25">
      <c r="B1863" s="12"/>
      <c r="D1863" s="18"/>
    </row>
    <row r="1864" spans="2:4" x14ac:dyDescent="0.25">
      <c r="B1864" s="12"/>
      <c r="D1864" s="18"/>
    </row>
    <row r="1865" spans="2:4" x14ac:dyDescent="0.25">
      <c r="B1865" s="12"/>
      <c r="D1865" s="18"/>
    </row>
    <row r="1866" spans="2:4" x14ac:dyDescent="0.25">
      <c r="B1866" s="12"/>
      <c r="D1866" s="18"/>
    </row>
    <row r="1867" spans="2:4" x14ac:dyDescent="0.25">
      <c r="B1867" s="12"/>
      <c r="D1867" s="18"/>
    </row>
    <row r="1868" spans="2:4" x14ac:dyDescent="0.25">
      <c r="B1868" s="12"/>
      <c r="D1868" s="18"/>
    </row>
    <row r="1869" spans="2:4" x14ac:dyDescent="0.25">
      <c r="B1869" s="12"/>
      <c r="D1869" s="18"/>
    </row>
    <row r="1870" spans="2:4" x14ac:dyDescent="0.25">
      <c r="B1870" s="12"/>
      <c r="D1870" s="18"/>
    </row>
    <row r="1871" spans="2:4" x14ac:dyDescent="0.25">
      <c r="B1871" s="12"/>
      <c r="D1871" s="18"/>
    </row>
    <row r="1872" spans="2:4" x14ac:dyDescent="0.25">
      <c r="B1872" s="12"/>
      <c r="D1872" s="18"/>
    </row>
    <row r="1873" spans="2:4" x14ac:dyDescent="0.25">
      <c r="B1873" s="12"/>
      <c r="D1873" s="18"/>
    </row>
    <row r="1874" spans="2:4" x14ac:dyDescent="0.25">
      <c r="B1874" s="12"/>
      <c r="D1874" s="18"/>
    </row>
    <row r="1875" spans="2:4" x14ac:dyDescent="0.25">
      <c r="B1875" s="12"/>
      <c r="D1875" s="18"/>
    </row>
    <row r="1876" spans="2:4" x14ac:dyDescent="0.25">
      <c r="B1876" s="12"/>
      <c r="D1876" s="18"/>
    </row>
    <row r="1877" spans="2:4" x14ac:dyDescent="0.25">
      <c r="B1877" s="12"/>
      <c r="D1877" s="18"/>
    </row>
    <row r="1878" spans="2:4" x14ac:dyDescent="0.25">
      <c r="B1878" s="12"/>
      <c r="D1878" s="18"/>
    </row>
    <row r="1879" spans="2:4" x14ac:dyDescent="0.25">
      <c r="B1879" s="12"/>
      <c r="D1879" s="18"/>
    </row>
    <row r="1880" spans="2:4" x14ac:dyDescent="0.25">
      <c r="B1880" s="12"/>
      <c r="D1880" s="18"/>
    </row>
    <row r="1881" spans="2:4" x14ac:dyDescent="0.25">
      <c r="B1881" s="12"/>
      <c r="D1881" s="18"/>
    </row>
    <row r="1882" spans="2:4" x14ac:dyDescent="0.25">
      <c r="B1882" s="12"/>
      <c r="D1882" s="18"/>
    </row>
    <row r="1883" spans="2:4" x14ac:dyDescent="0.25">
      <c r="B1883" s="12"/>
      <c r="D1883" s="18"/>
    </row>
    <row r="1884" spans="2:4" x14ac:dyDescent="0.25">
      <c r="B1884" s="12"/>
      <c r="D1884" s="18"/>
    </row>
    <row r="1885" spans="2:4" x14ac:dyDescent="0.25">
      <c r="B1885" s="12"/>
      <c r="D1885" s="18"/>
    </row>
    <row r="1886" spans="2:4" x14ac:dyDescent="0.25">
      <c r="B1886" s="12"/>
      <c r="D1886" s="18"/>
    </row>
    <row r="1887" spans="2:4" x14ac:dyDescent="0.25">
      <c r="B1887" s="12"/>
      <c r="D1887" s="18"/>
    </row>
    <row r="1888" spans="2:4" x14ac:dyDescent="0.25">
      <c r="B1888" s="12"/>
      <c r="D1888" s="18"/>
    </row>
    <row r="1889" spans="2:4" x14ac:dyDescent="0.25">
      <c r="B1889" s="12"/>
      <c r="D1889" s="18"/>
    </row>
    <row r="1890" spans="2:4" x14ac:dyDescent="0.25">
      <c r="B1890" s="12"/>
      <c r="D1890" s="18"/>
    </row>
    <row r="1891" spans="2:4" x14ac:dyDescent="0.25">
      <c r="B1891" s="12"/>
      <c r="D1891" s="18"/>
    </row>
    <row r="1892" spans="2:4" x14ac:dyDescent="0.25">
      <c r="B1892" s="12"/>
      <c r="D1892" s="18"/>
    </row>
    <row r="1893" spans="2:4" x14ac:dyDescent="0.25">
      <c r="B1893" s="12"/>
      <c r="D1893" s="18"/>
    </row>
    <row r="1894" spans="2:4" x14ac:dyDescent="0.25">
      <c r="B1894" s="12"/>
      <c r="D1894" s="18"/>
    </row>
    <row r="1895" spans="2:4" x14ac:dyDescent="0.25">
      <c r="B1895" s="12"/>
      <c r="D1895" s="18"/>
    </row>
    <row r="1896" spans="2:4" x14ac:dyDescent="0.25">
      <c r="B1896" s="12"/>
      <c r="D1896" s="18"/>
    </row>
    <row r="1897" spans="2:4" x14ac:dyDescent="0.25">
      <c r="B1897" s="12"/>
      <c r="D1897" s="18"/>
    </row>
    <row r="1898" spans="2:4" x14ac:dyDescent="0.25">
      <c r="B1898" s="12"/>
      <c r="D1898" s="18"/>
    </row>
    <row r="1899" spans="2:4" x14ac:dyDescent="0.25">
      <c r="B1899" s="12"/>
      <c r="D1899" s="18"/>
    </row>
    <row r="1900" spans="2:4" x14ac:dyDescent="0.25">
      <c r="B1900" s="12"/>
      <c r="D1900" s="18"/>
    </row>
    <row r="1901" spans="2:4" x14ac:dyDescent="0.25">
      <c r="B1901" s="12"/>
      <c r="D1901" s="18"/>
    </row>
    <row r="1902" spans="2:4" x14ac:dyDescent="0.25">
      <c r="B1902" s="12"/>
      <c r="D1902" s="18"/>
    </row>
    <row r="1903" spans="2:4" x14ac:dyDescent="0.25">
      <c r="B1903" s="12"/>
      <c r="D1903" s="18"/>
    </row>
    <row r="1904" spans="2:4" x14ac:dyDescent="0.25">
      <c r="B1904" s="12"/>
      <c r="D1904" s="18"/>
    </row>
    <row r="1905" spans="2:4" x14ac:dyDescent="0.25">
      <c r="B1905" s="12"/>
      <c r="D1905" s="18"/>
    </row>
    <row r="1906" spans="2:4" x14ac:dyDescent="0.25">
      <c r="B1906" s="12"/>
      <c r="D1906" s="18"/>
    </row>
    <row r="1907" spans="2:4" x14ac:dyDescent="0.25">
      <c r="B1907" s="12"/>
      <c r="D1907" s="18"/>
    </row>
    <row r="1908" spans="2:4" x14ac:dyDescent="0.25">
      <c r="B1908" s="12"/>
      <c r="D1908" s="18"/>
    </row>
    <row r="1909" spans="2:4" x14ac:dyDescent="0.25">
      <c r="B1909" s="12"/>
      <c r="D1909" s="18"/>
    </row>
    <row r="1910" spans="2:4" x14ac:dyDescent="0.25">
      <c r="B1910" s="12"/>
      <c r="D1910" s="18"/>
    </row>
    <row r="1911" spans="2:4" x14ac:dyDescent="0.25">
      <c r="B1911" s="12"/>
      <c r="D1911" s="18"/>
    </row>
    <row r="1912" spans="2:4" x14ac:dyDescent="0.25">
      <c r="B1912" s="12"/>
      <c r="D1912" s="18"/>
    </row>
    <row r="1913" spans="2:4" x14ac:dyDescent="0.25">
      <c r="B1913" s="12"/>
      <c r="D1913" s="18"/>
    </row>
    <row r="1914" spans="2:4" x14ac:dyDescent="0.25">
      <c r="B1914" s="12"/>
      <c r="D1914" s="18"/>
    </row>
    <row r="1915" spans="2:4" x14ac:dyDescent="0.25">
      <c r="B1915" s="12"/>
      <c r="D1915" s="18"/>
    </row>
    <row r="1916" spans="2:4" x14ac:dyDescent="0.25">
      <c r="B1916" s="12"/>
      <c r="D1916" s="18"/>
    </row>
    <row r="1917" spans="2:4" x14ac:dyDescent="0.25">
      <c r="B1917" s="12"/>
      <c r="D1917" s="18"/>
    </row>
    <row r="1918" spans="2:4" x14ac:dyDescent="0.25">
      <c r="B1918" s="12"/>
      <c r="D1918" s="18"/>
    </row>
    <row r="1919" spans="2:4" x14ac:dyDescent="0.25">
      <c r="B1919" s="12"/>
      <c r="D1919" s="18"/>
    </row>
    <row r="1920" spans="2:4" x14ac:dyDescent="0.25">
      <c r="B1920" s="12"/>
      <c r="D1920" s="18"/>
    </row>
    <row r="1921" spans="2:4" x14ac:dyDescent="0.25">
      <c r="B1921" s="12"/>
      <c r="D1921" s="18"/>
    </row>
    <row r="1922" spans="2:4" x14ac:dyDescent="0.25">
      <c r="B1922" s="12"/>
      <c r="D1922" s="18"/>
    </row>
    <row r="1923" spans="2:4" x14ac:dyDescent="0.25">
      <c r="B1923" s="12"/>
      <c r="D1923" s="18"/>
    </row>
    <row r="1924" spans="2:4" x14ac:dyDescent="0.25">
      <c r="B1924" s="12"/>
      <c r="D1924" s="18"/>
    </row>
    <row r="1925" spans="2:4" x14ac:dyDescent="0.25">
      <c r="B1925" s="12"/>
      <c r="D1925" s="18"/>
    </row>
    <row r="1926" spans="2:4" x14ac:dyDescent="0.25">
      <c r="B1926" s="12"/>
      <c r="D1926" s="18"/>
    </row>
    <row r="1927" spans="2:4" x14ac:dyDescent="0.25">
      <c r="B1927" s="12"/>
      <c r="D1927" s="18"/>
    </row>
    <row r="1928" spans="2:4" x14ac:dyDescent="0.25">
      <c r="B1928" s="12"/>
      <c r="D1928" s="18"/>
    </row>
    <row r="1929" spans="2:4" x14ac:dyDescent="0.25">
      <c r="B1929" s="12"/>
      <c r="D1929" s="18"/>
    </row>
    <row r="1930" spans="2:4" x14ac:dyDescent="0.25">
      <c r="B1930" s="12"/>
      <c r="D1930" s="18"/>
    </row>
    <row r="1931" spans="2:4" x14ac:dyDescent="0.25">
      <c r="B1931" s="12"/>
      <c r="D1931" s="18"/>
    </row>
    <row r="1932" spans="2:4" x14ac:dyDescent="0.25">
      <c r="B1932" s="12"/>
      <c r="D1932" s="18"/>
    </row>
    <row r="1933" spans="2:4" x14ac:dyDescent="0.25">
      <c r="B1933" s="12"/>
      <c r="D1933" s="18"/>
    </row>
    <row r="1934" spans="2:4" x14ac:dyDescent="0.25">
      <c r="B1934" s="12"/>
      <c r="D1934" s="18"/>
    </row>
    <row r="1935" spans="2:4" x14ac:dyDescent="0.25">
      <c r="B1935" s="12"/>
      <c r="D1935" s="18"/>
    </row>
    <row r="1936" spans="2:4" x14ac:dyDescent="0.25">
      <c r="B1936" s="12"/>
      <c r="D1936" s="18"/>
    </row>
    <row r="1937" spans="2:4" x14ac:dyDescent="0.25">
      <c r="B1937" s="12"/>
      <c r="D1937" s="18"/>
    </row>
    <row r="1938" spans="2:4" x14ac:dyDescent="0.25">
      <c r="B1938" s="12"/>
      <c r="D1938" s="18"/>
    </row>
    <row r="1939" spans="2:4" x14ac:dyDescent="0.25">
      <c r="B1939" s="12"/>
      <c r="D1939" s="18"/>
    </row>
    <row r="1940" spans="2:4" x14ac:dyDescent="0.25">
      <c r="B1940" s="12"/>
      <c r="D1940" s="18"/>
    </row>
    <row r="1941" spans="2:4" x14ac:dyDescent="0.25">
      <c r="B1941" s="12"/>
      <c r="D1941" s="18"/>
    </row>
    <row r="1942" spans="2:4" x14ac:dyDescent="0.25">
      <c r="B1942" s="12"/>
      <c r="D1942" s="18"/>
    </row>
    <row r="1943" spans="2:4" x14ac:dyDescent="0.25">
      <c r="B1943" s="12"/>
      <c r="D1943" s="18"/>
    </row>
    <row r="1944" spans="2:4" x14ac:dyDescent="0.25">
      <c r="B1944" s="12"/>
      <c r="D1944" s="18"/>
    </row>
    <row r="1945" spans="2:4" x14ac:dyDescent="0.25">
      <c r="B1945" s="12"/>
      <c r="D1945" s="18"/>
    </row>
    <row r="1946" spans="2:4" x14ac:dyDescent="0.25">
      <c r="B1946" s="12"/>
      <c r="D1946" s="18"/>
    </row>
    <row r="1947" spans="2:4" x14ac:dyDescent="0.25">
      <c r="B1947" s="12"/>
      <c r="D1947" s="18"/>
    </row>
    <row r="1948" spans="2:4" x14ac:dyDescent="0.25">
      <c r="B1948" s="12"/>
      <c r="D1948" s="18"/>
    </row>
    <row r="1949" spans="2:4" x14ac:dyDescent="0.25">
      <c r="B1949" s="12"/>
      <c r="D1949" s="18"/>
    </row>
    <row r="1950" spans="2:4" x14ac:dyDescent="0.25">
      <c r="B1950" s="12"/>
      <c r="D1950" s="18"/>
    </row>
    <row r="1951" spans="2:4" x14ac:dyDescent="0.25">
      <c r="B1951" s="12"/>
      <c r="D1951" s="18"/>
    </row>
    <row r="1952" spans="2:4" x14ac:dyDescent="0.25">
      <c r="B1952" s="12"/>
      <c r="D1952" s="18"/>
    </row>
    <row r="1953" spans="2:4" x14ac:dyDescent="0.25">
      <c r="B1953" s="12"/>
      <c r="D1953" s="18"/>
    </row>
    <row r="1954" spans="2:4" x14ac:dyDescent="0.25">
      <c r="B1954" s="12"/>
      <c r="D1954" s="18"/>
    </row>
    <row r="1955" spans="2:4" x14ac:dyDescent="0.25">
      <c r="B1955" s="12"/>
      <c r="D1955" s="18"/>
    </row>
    <row r="1956" spans="2:4" x14ac:dyDescent="0.25">
      <c r="B1956" s="12"/>
      <c r="D1956" s="18"/>
    </row>
    <row r="1957" spans="2:4" x14ac:dyDescent="0.25">
      <c r="B1957" s="12"/>
      <c r="D1957" s="18"/>
    </row>
    <row r="1958" spans="2:4" x14ac:dyDescent="0.25">
      <c r="B1958" s="12"/>
      <c r="D1958" s="18"/>
    </row>
    <row r="1959" spans="2:4" x14ac:dyDescent="0.25">
      <c r="B1959" s="12"/>
      <c r="D1959" s="18"/>
    </row>
    <row r="1960" spans="2:4" x14ac:dyDescent="0.25">
      <c r="B1960" s="12"/>
      <c r="D1960" s="18"/>
    </row>
    <row r="1961" spans="2:4" x14ac:dyDescent="0.25">
      <c r="B1961" s="12"/>
      <c r="D1961" s="18"/>
    </row>
    <row r="1962" spans="2:4" x14ac:dyDescent="0.25">
      <c r="B1962" s="12"/>
      <c r="D1962" s="18"/>
    </row>
    <row r="1963" spans="2:4" x14ac:dyDescent="0.25">
      <c r="B1963" s="12"/>
      <c r="D1963" s="18"/>
    </row>
    <row r="1964" spans="2:4" x14ac:dyDescent="0.25">
      <c r="B1964" s="12"/>
      <c r="D1964" s="18"/>
    </row>
    <row r="1965" spans="2:4" x14ac:dyDescent="0.25">
      <c r="B1965" s="12"/>
      <c r="D1965" s="18"/>
    </row>
    <row r="1966" spans="2:4" x14ac:dyDescent="0.25">
      <c r="B1966" s="12"/>
      <c r="D1966" s="18"/>
    </row>
    <row r="1967" spans="2:4" x14ac:dyDescent="0.25">
      <c r="B1967" s="12"/>
      <c r="D1967" s="18"/>
    </row>
    <row r="1968" spans="2:4" x14ac:dyDescent="0.25">
      <c r="B1968" s="12"/>
      <c r="D1968" s="18"/>
    </row>
    <row r="1969" spans="2:4" x14ac:dyDescent="0.25">
      <c r="B1969" s="12"/>
      <c r="D1969" s="18"/>
    </row>
    <row r="1970" spans="2:4" x14ac:dyDescent="0.25">
      <c r="B1970" s="12"/>
      <c r="D1970" s="18"/>
    </row>
    <row r="1971" spans="2:4" x14ac:dyDescent="0.25">
      <c r="B1971" s="12"/>
      <c r="D1971" s="18"/>
    </row>
    <row r="1972" spans="2:4" x14ac:dyDescent="0.25">
      <c r="B1972" s="12"/>
      <c r="D1972" s="18"/>
    </row>
    <row r="1973" spans="2:4" x14ac:dyDescent="0.25">
      <c r="B1973" s="12"/>
      <c r="D1973" s="18"/>
    </row>
    <row r="1974" spans="2:4" x14ac:dyDescent="0.25">
      <c r="B1974" s="12"/>
      <c r="D1974" s="18"/>
    </row>
    <row r="1975" spans="2:4" x14ac:dyDescent="0.25">
      <c r="B1975" s="12"/>
      <c r="D1975" s="18"/>
    </row>
    <row r="1976" spans="2:4" x14ac:dyDescent="0.25">
      <c r="B1976" s="12"/>
      <c r="D1976" s="18"/>
    </row>
    <row r="1977" spans="2:4" x14ac:dyDescent="0.25">
      <c r="B1977" s="12"/>
      <c r="D1977" s="18"/>
    </row>
    <row r="1978" spans="2:4" x14ac:dyDescent="0.25">
      <c r="B1978" s="12"/>
      <c r="D1978" s="18"/>
    </row>
    <row r="1979" spans="2:4" x14ac:dyDescent="0.25">
      <c r="B1979" s="12"/>
      <c r="D1979" s="18"/>
    </row>
    <row r="1980" spans="2:4" x14ac:dyDescent="0.25">
      <c r="B1980" s="12"/>
      <c r="D1980" s="18"/>
    </row>
    <row r="1981" spans="2:4" x14ac:dyDescent="0.25">
      <c r="B1981" s="12"/>
      <c r="D1981" s="18"/>
    </row>
    <row r="1982" spans="2:4" x14ac:dyDescent="0.25">
      <c r="B1982" s="12"/>
      <c r="D1982" s="18"/>
    </row>
    <row r="1983" spans="2:4" x14ac:dyDescent="0.25">
      <c r="B1983" s="12"/>
      <c r="D1983" s="18"/>
    </row>
    <row r="1984" spans="2:4" x14ac:dyDescent="0.25">
      <c r="B1984" s="12"/>
      <c r="D1984" s="18"/>
    </row>
    <row r="1985" spans="2:4" x14ac:dyDescent="0.25">
      <c r="B1985" s="12"/>
      <c r="D1985" s="18"/>
    </row>
    <row r="1986" spans="2:4" x14ac:dyDescent="0.25">
      <c r="B1986" s="12"/>
      <c r="D1986" s="18"/>
    </row>
    <row r="1987" spans="2:4" x14ac:dyDescent="0.25">
      <c r="B1987" s="12"/>
      <c r="D1987" s="18"/>
    </row>
    <row r="1988" spans="2:4" x14ac:dyDescent="0.25">
      <c r="B1988" s="12"/>
      <c r="D1988" s="18"/>
    </row>
    <row r="1989" spans="2:4" x14ac:dyDescent="0.25">
      <c r="B1989" s="12"/>
      <c r="D1989" s="18"/>
    </row>
    <row r="1990" spans="2:4" x14ac:dyDescent="0.25">
      <c r="B1990" s="12"/>
      <c r="D1990" s="18"/>
    </row>
    <row r="1991" spans="2:4" x14ac:dyDescent="0.25">
      <c r="B1991" s="12"/>
      <c r="D1991" s="18"/>
    </row>
    <row r="1992" spans="2:4" x14ac:dyDescent="0.25">
      <c r="B1992" s="12"/>
      <c r="D1992" s="18"/>
    </row>
    <row r="1993" spans="2:4" x14ac:dyDescent="0.25">
      <c r="B1993" s="12"/>
      <c r="D1993" s="18"/>
    </row>
    <row r="1994" spans="2:4" x14ac:dyDescent="0.25">
      <c r="B1994" s="12"/>
      <c r="D1994" s="18"/>
    </row>
    <row r="1995" spans="2:4" x14ac:dyDescent="0.25">
      <c r="B1995" s="12"/>
      <c r="D1995" s="18"/>
    </row>
    <row r="1996" spans="2:4" x14ac:dyDescent="0.25">
      <c r="B1996" s="12"/>
      <c r="D1996" s="18"/>
    </row>
    <row r="1997" spans="2:4" x14ac:dyDescent="0.25">
      <c r="B1997" s="12"/>
      <c r="D1997" s="18"/>
    </row>
    <row r="1998" spans="2:4" x14ac:dyDescent="0.25">
      <c r="B1998" s="12"/>
      <c r="D1998" s="18"/>
    </row>
    <row r="1999" spans="2:4" x14ac:dyDescent="0.25">
      <c r="B1999" s="12"/>
      <c r="D1999" s="18"/>
    </row>
    <row r="2000" spans="2:4" x14ac:dyDescent="0.25">
      <c r="B2000" s="12"/>
      <c r="D2000" s="18"/>
    </row>
    <row r="2001" spans="2:4" x14ac:dyDescent="0.25">
      <c r="B2001" s="12"/>
      <c r="D2001" s="18"/>
    </row>
    <row r="2002" spans="2:4" x14ac:dyDescent="0.25">
      <c r="B2002" s="12"/>
      <c r="D2002" s="18"/>
    </row>
    <row r="2003" spans="2:4" x14ac:dyDescent="0.25">
      <c r="B2003" s="12"/>
      <c r="D2003" s="18"/>
    </row>
    <row r="2004" spans="2:4" x14ac:dyDescent="0.25">
      <c r="B2004" s="12"/>
      <c r="D2004" s="18"/>
    </row>
    <row r="2005" spans="2:4" x14ac:dyDescent="0.25">
      <c r="B2005" s="12"/>
      <c r="D2005" s="18"/>
    </row>
    <row r="2006" spans="2:4" x14ac:dyDescent="0.25">
      <c r="B2006" s="12"/>
      <c r="D2006" s="18"/>
    </row>
    <row r="2007" spans="2:4" x14ac:dyDescent="0.25">
      <c r="B2007" s="12"/>
      <c r="D2007" s="18"/>
    </row>
    <row r="2008" spans="2:4" x14ac:dyDescent="0.25">
      <c r="B2008" s="12"/>
      <c r="D2008" s="18"/>
    </row>
    <row r="2009" spans="2:4" x14ac:dyDescent="0.25">
      <c r="B2009" s="12"/>
      <c r="D2009" s="18"/>
    </row>
    <row r="2010" spans="2:4" x14ac:dyDescent="0.25">
      <c r="B2010" s="12"/>
      <c r="D2010" s="18"/>
    </row>
    <row r="2011" spans="2:4" x14ac:dyDescent="0.25">
      <c r="B2011" s="12"/>
      <c r="D2011" s="18"/>
    </row>
    <row r="2012" spans="2:4" x14ac:dyDescent="0.25">
      <c r="B2012" s="12"/>
      <c r="D2012" s="18"/>
    </row>
    <row r="2013" spans="2:4" x14ac:dyDescent="0.25">
      <c r="B2013" s="12"/>
      <c r="D2013" s="18"/>
    </row>
    <row r="2014" spans="2:4" x14ac:dyDescent="0.25">
      <c r="B2014" s="12"/>
      <c r="D2014" s="18"/>
    </row>
    <row r="2015" spans="2:4" x14ac:dyDescent="0.25">
      <c r="B2015" s="12"/>
      <c r="D2015" s="18"/>
    </row>
    <row r="2016" spans="2:4" x14ac:dyDescent="0.25">
      <c r="B2016" s="12"/>
      <c r="D2016" s="18"/>
    </row>
    <row r="2017" spans="2:4" x14ac:dyDescent="0.25">
      <c r="B2017" s="12"/>
      <c r="D2017" s="18"/>
    </row>
    <row r="2018" spans="2:4" x14ac:dyDescent="0.25">
      <c r="B2018" s="12"/>
      <c r="D2018" s="18"/>
    </row>
    <row r="2019" spans="2:4" x14ac:dyDescent="0.25">
      <c r="B2019" s="12"/>
      <c r="D2019" s="18"/>
    </row>
    <row r="2020" spans="2:4" x14ac:dyDescent="0.25">
      <c r="B2020" s="12"/>
      <c r="D2020" s="18"/>
    </row>
    <row r="2021" spans="2:4" x14ac:dyDescent="0.25">
      <c r="B2021" s="12"/>
      <c r="D2021" s="18"/>
    </row>
    <row r="2022" spans="2:4" x14ac:dyDescent="0.25">
      <c r="B2022" s="12"/>
      <c r="D2022" s="18"/>
    </row>
    <row r="2023" spans="2:4" x14ac:dyDescent="0.25">
      <c r="B2023" s="12"/>
      <c r="D2023" s="18"/>
    </row>
    <row r="2024" spans="2:4" x14ac:dyDescent="0.25">
      <c r="B2024" s="12"/>
      <c r="D2024" s="18"/>
    </row>
    <row r="2025" spans="2:4" x14ac:dyDescent="0.25">
      <c r="B2025" s="12"/>
      <c r="D2025" s="18"/>
    </row>
    <row r="2026" spans="2:4" x14ac:dyDescent="0.25">
      <c r="B2026" s="12"/>
      <c r="D2026" s="18"/>
    </row>
    <row r="2027" spans="2:4" x14ac:dyDescent="0.25">
      <c r="B2027" s="12"/>
      <c r="D2027" s="18"/>
    </row>
    <row r="2028" spans="2:4" x14ac:dyDescent="0.25">
      <c r="B2028" s="12"/>
      <c r="D2028" s="18"/>
    </row>
    <row r="2029" spans="2:4" x14ac:dyDescent="0.25">
      <c r="B2029" s="12"/>
      <c r="D2029" s="18"/>
    </row>
    <row r="2030" spans="2:4" x14ac:dyDescent="0.25">
      <c r="B2030" s="12"/>
      <c r="D2030" s="18"/>
    </row>
    <row r="2031" spans="2:4" x14ac:dyDescent="0.25">
      <c r="B2031" s="12"/>
      <c r="D2031" s="18"/>
    </row>
    <row r="2032" spans="2:4" x14ac:dyDescent="0.25">
      <c r="B2032" s="12"/>
      <c r="D2032" s="18"/>
    </row>
    <row r="2033" spans="2:4" x14ac:dyDescent="0.25">
      <c r="B2033" s="12"/>
      <c r="D2033" s="18"/>
    </row>
    <row r="2034" spans="2:4" x14ac:dyDescent="0.25">
      <c r="B2034" s="12"/>
      <c r="D2034" s="18"/>
    </row>
    <row r="2035" spans="2:4" x14ac:dyDescent="0.25">
      <c r="B2035" s="12"/>
      <c r="D2035" s="18"/>
    </row>
    <row r="2036" spans="2:4" x14ac:dyDescent="0.25">
      <c r="B2036" s="12"/>
      <c r="D2036" s="18"/>
    </row>
    <row r="2037" spans="2:4" x14ac:dyDescent="0.25">
      <c r="B2037" s="12"/>
      <c r="D2037" s="18"/>
    </row>
    <row r="2038" spans="2:4" x14ac:dyDescent="0.25">
      <c r="B2038" s="12"/>
      <c r="D2038" s="18"/>
    </row>
    <row r="2039" spans="2:4" x14ac:dyDescent="0.25">
      <c r="B2039" s="12"/>
      <c r="D2039" s="18"/>
    </row>
    <row r="2040" spans="2:4" x14ac:dyDescent="0.25">
      <c r="B2040" s="12"/>
      <c r="D2040" s="18"/>
    </row>
    <row r="2041" spans="2:4" x14ac:dyDescent="0.25">
      <c r="B2041" s="12"/>
      <c r="D2041" s="18"/>
    </row>
    <row r="2042" spans="2:4" x14ac:dyDescent="0.25">
      <c r="B2042" s="12"/>
      <c r="D2042" s="18"/>
    </row>
    <row r="2043" spans="2:4" x14ac:dyDescent="0.25">
      <c r="B2043" s="12"/>
      <c r="D2043" s="18"/>
    </row>
    <row r="2044" spans="2:4" x14ac:dyDescent="0.25">
      <c r="B2044" s="12"/>
      <c r="D2044" s="18"/>
    </row>
    <row r="2045" spans="2:4" x14ac:dyDescent="0.25">
      <c r="B2045" s="12"/>
      <c r="D2045" s="18"/>
    </row>
    <row r="2046" spans="2:4" x14ac:dyDescent="0.25">
      <c r="B2046" s="12"/>
      <c r="D2046" s="18"/>
    </row>
    <row r="2047" spans="2:4" x14ac:dyDescent="0.25">
      <c r="B2047" s="12"/>
      <c r="D2047" s="18"/>
    </row>
    <row r="2048" spans="2:4" x14ac:dyDescent="0.25">
      <c r="B2048" s="12"/>
      <c r="D2048" s="18"/>
    </row>
    <row r="2049" spans="2:4" x14ac:dyDescent="0.25">
      <c r="B2049" s="12"/>
      <c r="D2049" s="18"/>
    </row>
    <row r="2050" spans="2:4" x14ac:dyDescent="0.25">
      <c r="B2050" s="12"/>
      <c r="D2050" s="18"/>
    </row>
    <row r="2051" spans="2:4" x14ac:dyDescent="0.25">
      <c r="B2051" s="12"/>
      <c r="D2051" s="18"/>
    </row>
    <row r="2052" spans="2:4" x14ac:dyDescent="0.25">
      <c r="B2052" s="12"/>
      <c r="D2052" s="18"/>
    </row>
    <row r="2053" spans="2:4" x14ac:dyDescent="0.25">
      <c r="B2053" s="12"/>
      <c r="D2053" s="18"/>
    </row>
    <row r="2054" spans="2:4" x14ac:dyDescent="0.25">
      <c r="B2054" s="12"/>
      <c r="D2054" s="18"/>
    </row>
    <row r="2055" spans="2:4" x14ac:dyDescent="0.25">
      <c r="B2055" s="12"/>
      <c r="D2055" s="18"/>
    </row>
    <row r="2056" spans="2:4" x14ac:dyDescent="0.25">
      <c r="B2056" s="12"/>
      <c r="D2056" s="18"/>
    </row>
    <row r="2057" spans="2:4" x14ac:dyDescent="0.25">
      <c r="B2057" s="12"/>
      <c r="D2057" s="18"/>
    </row>
    <row r="2058" spans="2:4" x14ac:dyDescent="0.25">
      <c r="B2058" s="12"/>
      <c r="D2058" s="18"/>
    </row>
    <row r="2059" spans="2:4" x14ac:dyDescent="0.25">
      <c r="B2059" s="12"/>
      <c r="D2059" s="18"/>
    </row>
    <row r="2060" spans="2:4" x14ac:dyDescent="0.25">
      <c r="B2060" s="12"/>
      <c r="D2060" s="18"/>
    </row>
    <row r="2061" spans="2:4" x14ac:dyDescent="0.25">
      <c r="B2061" s="12"/>
      <c r="D2061" s="18"/>
    </row>
    <row r="2062" spans="2:4" x14ac:dyDescent="0.25">
      <c r="B2062" s="12"/>
      <c r="D2062" s="18"/>
    </row>
    <row r="2063" spans="2:4" x14ac:dyDescent="0.25">
      <c r="B2063" s="12"/>
      <c r="D2063" s="18"/>
    </row>
  </sheetData>
  <hyperlinks>
    <hyperlink ref="A1" location="Main!A1" display="Main" xr:uid="{BDEF5F87-1D4A-4435-95D6-F1FCB1EDED2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80D4-5090-4CA9-97BD-B41C2781B839}">
  <dimension ref="A1"/>
  <sheetViews>
    <sheetView workbookViewId="0">
      <selection activeCell="W28" sqref="W27:W2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Model</vt:lpstr>
      <vt:lpstr>KPIs</vt:lpstr>
      <vt:lpstr>Model-graph</vt:lpstr>
      <vt:lpstr>Catalysts</vt:lpstr>
      <vt:lpstr>DoR</vt:lpstr>
      <vt:lpstr>BTC(Daily)</vt:lpstr>
      <vt:lpstr>Ratio Speads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2024-11-12T01:20:54Z</dcterms:modified>
</cp:coreProperties>
</file>