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we Drauz\RProjects\bachelor_thesis\"/>
    </mc:Choice>
  </mc:AlternateContent>
  <xr:revisionPtr revIDLastSave="0" documentId="13_ncr:1_{572A7B3E-9206-48B3-95A0-3D25049C494E}" xr6:coauthVersionLast="47" xr6:coauthVersionMax="47" xr10:uidLastSave="{00000000-0000-0000-0000-000000000000}"/>
  <bookViews>
    <workbookView xWindow="-98" yWindow="-98" windowWidth="13875" windowHeight="20116" activeTab="1" xr2:uid="{00000000-000D-0000-FFFF-FFFF00000000}"/>
  </bookViews>
  <sheets>
    <sheet name="Modellvarianten" sheetId="1" r:id="rId1"/>
    <sheet name="Feature Sets" sheetId="2" r:id="rId2"/>
    <sheet name="Laufzeiten" sheetId="3" r:id="rId3"/>
    <sheet name="Proxies für Model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M22" i="1"/>
  <c r="M9" i="1"/>
  <c r="M5" i="1"/>
  <c r="M8" i="1"/>
  <c r="G58" i="4"/>
  <c r="F58" i="4"/>
  <c r="G57" i="4"/>
  <c r="F57" i="4"/>
  <c r="G36" i="4"/>
  <c r="F29" i="4"/>
  <c r="G29" i="4" s="1"/>
  <c r="F49" i="4"/>
  <c r="G49" i="4" s="1"/>
  <c r="F50" i="4"/>
  <c r="G50" i="4" s="1"/>
  <c r="F51" i="4"/>
  <c r="G51" i="4" s="1"/>
  <c r="F48" i="4"/>
  <c r="G48" i="4" s="1"/>
  <c r="F47" i="4"/>
  <c r="G47" i="4" s="1"/>
  <c r="F45" i="4"/>
  <c r="G45" i="4" s="1"/>
  <c r="F46" i="4"/>
  <c r="G46" i="4" s="1"/>
  <c r="F44" i="4"/>
  <c r="G44" i="4" s="1"/>
  <c r="F40" i="4"/>
  <c r="F41" i="4"/>
  <c r="G41" i="4" s="1"/>
  <c r="F42" i="4"/>
  <c r="G42" i="4" s="1"/>
  <c r="F39" i="4"/>
  <c r="G39" i="4" s="1"/>
  <c r="G40" i="4"/>
  <c r="G37" i="4"/>
  <c r="G38" i="4"/>
  <c r="G35" i="4"/>
  <c r="F36" i="4"/>
  <c r="F37" i="4"/>
  <c r="F38" i="4"/>
  <c r="F35" i="4"/>
  <c r="G30" i="4"/>
  <c r="G31" i="4"/>
  <c r="G32" i="4"/>
  <c r="G33" i="4"/>
  <c r="F31" i="4"/>
  <c r="F32" i="4"/>
  <c r="F33" i="4"/>
  <c r="F30" i="4"/>
  <c r="F27" i="4"/>
  <c r="G27" i="4" s="1"/>
  <c r="F28" i="4"/>
  <c r="G28" i="4" s="1"/>
  <c r="F26" i="4"/>
  <c r="G26" i="4" s="1"/>
  <c r="F11" i="4"/>
  <c r="K6" i="4"/>
  <c r="K5" i="4"/>
  <c r="K4" i="4"/>
  <c r="K3" i="4"/>
  <c r="F12" i="4" s="1"/>
  <c r="G12" i="4" s="1"/>
  <c r="H12" i="4" s="1"/>
  <c r="G7" i="4"/>
  <c r="G6" i="4"/>
  <c r="F17" i="4" l="1"/>
  <c r="G17" i="4" s="1"/>
  <c r="H17" i="4" s="1"/>
  <c r="F18" i="4"/>
  <c r="G18" i="4" s="1"/>
  <c r="H18" i="4" s="1"/>
  <c r="G11" i="4"/>
  <c r="H11" i="4" s="1"/>
  <c r="F19" i="4"/>
  <c r="G19" i="4" s="1"/>
  <c r="H19" i="4" s="1"/>
  <c r="F21" i="4"/>
  <c r="G21" i="4" s="1"/>
  <c r="H21" i="4" s="1"/>
  <c r="F13" i="4"/>
  <c r="G13" i="4" s="1"/>
  <c r="H13" i="4" s="1"/>
  <c r="F20" i="4"/>
  <c r="G20" i="4" s="1"/>
  <c r="H20" i="4" s="1"/>
  <c r="F14" i="4"/>
  <c r="G14" i="4" s="1"/>
  <c r="H14" i="4" s="1"/>
  <c r="F22" i="4"/>
  <c r="G22" i="4" s="1"/>
  <c r="H22" i="4" s="1"/>
  <c r="F15" i="4"/>
  <c r="G15" i="4" s="1"/>
  <c r="H15" i="4" s="1"/>
  <c r="F16" i="4"/>
  <c r="G16" i="4" s="1"/>
  <c r="H16" i="4" s="1"/>
</calcChain>
</file>

<file path=xl/sharedStrings.xml><?xml version="1.0" encoding="utf-8"?>
<sst xmlns="http://schemas.openxmlformats.org/spreadsheetml/2006/main" count="584" uniqueCount="187">
  <si>
    <t>non-linear components</t>
  </si>
  <si>
    <t>linear components</t>
  </si>
  <si>
    <t>spatial components</t>
  </si>
  <si>
    <t>temporal components</t>
  </si>
  <si>
    <t>baseline feature set 1</t>
  </si>
  <si>
    <t>-</t>
  </si>
  <si>
    <t>unstructured spatial coefficients</t>
  </si>
  <si>
    <t>zero probability pi</t>
  </si>
  <si>
    <t>structured spatial coefficients (MRF)</t>
  </si>
  <si>
    <t>feature set 1</t>
  </si>
  <si>
    <t>features</t>
  </si>
  <si>
    <t>countries</t>
  </si>
  <si>
    <t>spatial data</t>
  </si>
  <si>
    <t>temporal data</t>
  </si>
  <si>
    <t>fatalities größer 0</t>
  </si>
  <si>
    <t>seasons</t>
  </si>
  <si>
    <t>in actuals</t>
  </si>
  <si>
    <t>feature set 2</t>
  </si>
  <si>
    <t>fatalities größer 0.75 avg fatality quantile</t>
  </si>
  <si>
    <t>Verteilung</t>
  </si>
  <si>
    <t>Modell</t>
  </si>
  <si>
    <t>Feature Set</t>
  </si>
  <si>
    <t>Chains</t>
  </si>
  <si>
    <t>Simultanious Fits</t>
  </si>
  <si>
    <t>Warm-Up</t>
  </si>
  <si>
    <t>Draws</t>
  </si>
  <si>
    <t>Bemerkung</t>
  </si>
  <si>
    <t>ZINB</t>
  </si>
  <si>
    <t>Model1</t>
  </si>
  <si>
    <t>Feature Set1</t>
  </si>
  <si>
    <t>Spatial Data hatte noch überflüssige Spalte</t>
  </si>
  <si>
    <t>NB</t>
  </si>
  <si>
    <t>Feature Set2</t>
  </si>
  <si>
    <t>Verteilungsannahme</t>
  </si>
  <si>
    <t>small set</t>
  </si>
  <si>
    <t>run time min</t>
  </si>
  <si>
    <t>run time max</t>
  </si>
  <si>
    <t>13,3h</t>
  </si>
  <si>
    <t>Beta Prior</t>
  </si>
  <si>
    <t>Co. For within ch. Parallelization</t>
  </si>
  <si>
    <t>4,48h</t>
  </si>
  <si>
    <t>FeatureSet2 hatte noch Fehler und ca. nur die Hälfte der Daten</t>
  </si>
  <si>
    <t>2,24h</t>
  </si>
  <si>
    <t>4,72h</t>
  </si>
  <si>
    <t>vlt hier nochmal unsersuchen wie viele spatial coefficienten (wenn einer zu viel noch mit country_id Spatlte gewesen)</t>
  </si>
  <si>
    <t>large set</t>
  </si>
  <si>
    <t>model1_nb</t>
  </si>
  <si>
    <t>model1_zinb</t>
  </si>
  <si>
    <t>model2_zinb</t>
  </si>
  <si>
    <t>model3_nb</t>
  </si>
  <si>
    <t>model3_zinb</t>
  </si>
  <si>
    <t>1.1</t>
  </si>
  <si>
    <t>1.2.1</t>
  </si>
  <si>
    <t>1.2.2</t>
  </si>
  <si>
    <t>2.1</t>
  </si>
  <si>
    <t>2.2.1</t>
  </si>
  <si>
    <t>2.2.2</t>
  </si>
  <si>
    <t>3.1</t>
  </si>
  <si>
    <t>3.2.1</t>
  </si>
  <si>
    <t>3.2.2</t>
  </si>
  <si>
    <t>File Name</t>
  </si>
  <si>
    <t>model4_zinb</t>
  </si>
  <si>
    <t>model5_nb</t>
  </si>
  <si>
    <t>model5_zinb</t>
  </si>
  <si>
    <t>model6_zinb</t>
  </si>
  <si>
    <t>model7_nb</t>
  </si>
  <si>
    <t>model7_zinb</t>
  </si>
  <si>
    <t>model8_zinb</t>
  </si>
  <si>
    <t>4.1</t>
  </si>
  <si>
    <t>4.2.1</t>
  </si>
  <si>
    <t>model9_nb</t>
  </si>
  <si>
    <t>model9_zinb</t>
  </si>
  <si>
    <t>model10_zinb</t>
  </si>
  <si>
    <t>model11_nb</t>
  </si>
  <si>
    <t>model11_zinb</t>
  </si>
  <si>
    <t>model12_zinb</t>
  </si>
  <si>
    <t>Komponententyp</t>
  </si>
  <si>
    <t>1</t>
  </si>
  <si>
    <t>2</t>
  </si>
  <si>
    <t>3</t>
  </si>
  <si>
    <t>4</t>
  </si>
  <si>
    <t>5</t>
  </si>
  <si>
    <t>6</t>
  </si>
  <si>
    <t>unstructured</t>
  </si>
  <si>
    <t>structured (MRF)</t>
  </si>
  <si>
    <t>seasonal (unstructured)</t>
  </si>
  <si>
    <t>Datei/Code</t>
  </si>
  <si>
    <t>4.2.2</t>
  </si>
  <si>
    <t>model13_nb</t>
  </si>
  <si>
    <t>model14_zinb</t>
  </si>
  <si>
    <t>model13_zinb</t>
  </si>
  <si>
    <t>model15_nb</t>
  </si>
  <si>
    <t>model15_zinb</t>
  </si>
  <si>
    <t>model16_zinb</t>
  </si>
  <si>
    <t>model17_nb</t>
  </si>
  <si>
    <t>model17_zinb</t>
  </si>
  <si>
    <t>model18_zinb</t>
  </si>
  <si>
    <t>model19_nb</t>
  </si>
  <si>
    <t>model19_zinb</t>
  </si>
  <si>
    <t>model20_zinb</t>
  </si>
  <si>
    <t>model21_nb</t>
  </si>
  <si>
    <t>model21_zinb</t>
  </si>
  <si>
    <t>model22_zinb</t>
  </si>
  <si>
    <t>model23_nb</t>
  </si>
  <si>
    <t>model23_zinb</t>
  </si>
  <si>
    <t>model24_zinb</t>
  </si>
  <si>
    <t>Geschätze Laufzeit auf allen Daten</t>
  </si>
  <si>
    <t>Geschätze Laufzeit beschnittenen Daten</t>
  </si>
  <si>
    <r>
      <t>Überlegung alle (</t>
    </r>
    <r>
      <rPr>
        <sz val="11"/>
        <color theme="5" tint="-0.249977111117893"/>
        <rFont val="Calibri"/>
        <family val="2"/>
        <scheme val="minor"/>
      </rPr>
      <t>orangenen</t>
    </r>
    <r>
      <rPr>
        <sz val="11"/>
        <rFont val="Calibri"/>
        <family val="2"/>
        <scheme val="minor"/>
      </rPr>
      <t>) Modelle laufen zu lassen</t>
    </r>
    <r>
      <rPr>
        <sz val="11"/>
        <color theme="1"/>
        <rFont val="Calibri"/>
        <family val="2"/>
        <scheme val="minor"/>
      </rPr>
      <t xml:space="preserve"> und dann je ZINB und NB das beste Modell nochmal mit mehr Features (</t>
    </r>
    <r>
      <rPr>
        <sz val="11"/>
        <color theme="7" tint="-0.249977111117893"/>
        <rFont val="Calibri"/>
        <family val="2"/>
        <scheme val="minor"/>
      </rPr>
      <t>gelb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laufen zu lassen</t>
    </r>
  </si>
  <si>
    <t>Würde sich zu 16 (6NB, 10ZINB) Modellen pro Jahr aufsummieren</t>
  </si>
  <si>
    <t>20,6h</t>
  </si>
  <si>
    <t>Option1</t>
  </si>
  <si>
    <t>Option2</t>
  </si>
  <si>
    <t>Option3</t>
  </si>
  <si>
    <t>Option4</t>
  </si>
  <si>
    <t>Option5</t>
  </si>
  <si>
    <t>Option6</t>
  </si>
  <si>
    <t>Option7</t>
  </si>
  <si>
    <t>Option8</t>
  </si>
  <si>
    <t>Option9</t>
  </si>
  <si>
    <t>Option10</t>
  </si>
  <si>
    <t>Option11</t>
  </si>
  <si>
    <t>Option12</t>
  </si>
  <si>
    <t>Both</t>
  </si>
  <si>
    <t>Daten</t>
  </si>
  <si>
    <t>Full</t>
  </si>
  <si>
    <t>Train</t>
  </si>
  <si>
    <t>Truncated</t>
  </si>
  <si>
    <t>Fits in Parallel</t>
  </si>
  <si>
    <t>Years</t>
  </si>
  <si>
    <t>Total Runs in Full</t>
  </si>
  <si>
    <t>Months to Fit per Year</t>
  </si>
  <si>
    <t>Total Runs in Slim</t>
  </si>
  <si>
    <t>Slim</t>
  </si>
  <si>
    <t>Runtime NB Full</t>
  </si>
  <si>
    <t>Runtime ZINB Full</t>
  </si>
  <si>
    <t>Runtime NB Truncated</t>
  </si>
  <si>
    <t>Runtime ZINB Trunated</t>
  </si>
  <si>
    <t>Aprx. Run Time per Variation</t>
  </si>
  <si>
    <t>in Days</t>
  </si>
  <si>
    <t>Variations</t>
  </si>
  <si>
    <t>Reduction Potential</t>
  </si>
  <si>
    <t>Setting 1</t>
  </si>
  <si>
    <t>Setting 2</t>
  </si>
  <si>
    <t>Rudimentär</t>
  </si>
  <si>
    <t>10 ZINB</t>
  </si>
  <si>
    <t>6NB</t>
  </si>
  <si>
    <t>Selektiv</t>
  </si>
  <si>
    <t>Sauber</t>
  </si>
  <si>
    <t>4 ZINB</t>
  </si>
  <si>
    <t>3 NB</t>
  </si>
  <si>
    <t>Kompromiss</t>
  </si>
  <si>
    <t>6 ZINB</t>
  </si>
  <si>
    <t>4 NB</t>
  </si>
  <si>
    <t>Settting 1</t>
  </si>
  <si>
    <t>Welche Unterscheidungen werden untersucht</t>
  </si>
  <si>
    <t>Structured/Unstructured</t>
  </si>
  <si>
    <t>Beta Prior/ Spatial Prior</t>
  </si>
  <si>
    <t>Temporal Coefficients/ No Temporal Coefficients</t>
  </si>
  <si>
    <t>Settting 2</t>
  </si>
  <si>
    <t>Settting 3</t>
  </si>
  <si>
    <t>zu lang</t>
  </si>
  <si>
    <t>zu kurz</t>
  </si>
  <si>
    <t>bevorzugt</t>
  </si>
  <si>
    <t>engere Auswahl</t>
  </si>
  <si>
    <t>Setting 3</t>
  </si>
  <si>
    <t>expected run time in h</t>
  </si>
  <si>
    <t>in days</t>
  </si>
  <si>
    <t>Datensatz</t>
  </si>
  <si>
    <t>3 ZINB</t>
  </si>
  <si>
    <t>1 NB</t>
  </si>
  <si>
    <t>+1</t>
  </si>
  <si>
    <t>und bestes Modell</t>
  </si>
  <si>
    <t>year-specific</t>
  </si>
  <si>
    <t>finalisiert</t>
  </si>
  <si>
    <t>CRPS (non-Zero)</t>
  </si>
  <si>
    <t>CRPS (all)</t>
  </si>
  <si>
    <t>7</t>
  </si>
  <si>
    <t>feature set 3</t>
  </si>
  <si>
    <t>baseline feature set</t>
  </si>
  <si>
    <t>small linear predictor</t>
  </si>
  <si>
    <t>feature set 4</t>
  </si>
  <si>
    <t>large linear predictor set</t>
  </si>
  <si>
    <t>All</t>
  </si>
  <si>
    <t>baseline fetaures</t>
  </si>
  <si>
    <t>all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</si>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</sst>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quotePrefix="1" applyAlignment="1">
      <alignment horizontal="right"/>
    </xf>
    <xf numFmtId="49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164" fontId="0" fillId="0" borderId="0" xfId="0" applyNumberFormat="1"/>
    <xf numFmtId="0" fontId="6" fillId="0" borderId="0" xfId="0" applyFont="1"/>
    <xf numFmtId="164" fontId="6" fillId="0" borderId="0" xfId="0" applyNumberFormat="1" applyFont="1"/>
    <xf numFmtId="0" fontId="7" fillId="0" borderId="0" xfId="0" applyFont="1"/>
    <xf numFmtId="0" fontId="8" fillId="0" borderId="0" xfId="0" applyFont="1"/>
    <xf numFmtId="0" fontId="2" fillId="5" borderId="0" xfId="0" applyFont="1" applyFill="1"/>
    <xf numFmtId="164" fontId="2" fillId="5" borderId="0" xfId="0" applyNumberFormat="1" applyFont="1" applyFill="1"/>
    <xf numFmtId="0" fontId="2" fillId="7" borderId="0" xfId="0" applyFont="1" applyFill="1"/>
    <xf numFmtId="164" fontId="2" fillId="7" borderId="0" xfId="0" applyNumberFormat="1" applyFont="1" applyFill="1"/>
    <xf numFmtId="0" fontId="2" fillId="0" borderId="0" xfId="0" applyFont="1"/>
    <xf numFmtId="164" fontId="2" fillId="0" borderId="0" xfId="0" applyNumberFormat="1" applyFont="1"/>
    <xf numFmtId="0" fontId="2" fillId="4" borderId="0" xfId="0" applyFont="1" applyFill="1"/>
    <xf numFmtId="164" fontId="2" fillId="4" borderId="0" xfId="0" applyNumberFormat="1" applyFont="1" applyFill="1"/>
    <xf numFmtId="49" fontId="1" fillId="0" borderId="0" xfId="0" applyNumberFormat="1" applyFont="1"/>
    <xf numFmtId="165" fontId="0" fillId="0" borderId="0" xfId="0" applyNumberFormat="1"/>
    <xf numFmtId="165" fontId="0" fillId="2" borderId="0" xfId="0" applyNumberFormat="1" applyFill="1"/>
    <xf numFmtId="165" fontId="0" fillId="0" borderId="0" xfId="0" quotePrefix="1" applyNumberFormat="1"/>
    <xf numFmtId="49" fontId="0" fillId="0" borderId="1" xfId="0" applyNumberFormat="1" applyBorder="1"/>
    <xf numFmtId="0" fontId="0" fillId="7" borderId="2" xfId="0" applyFill="1" applyBorder="1"/>
    <xf numFmtId="0" fontId="0" fillId="5" borderId="2" xfId="0" applyFill="1" applyBorder="1"/>
    <xf numFmtId="0" fontId="0" fillId="4" borderId="2" xfId="0" applyFill="1" applyBorder="1"/>
    <xf numFmtId="49" fontId="0" fillId="0" borderId="2" xfId="0" applyNumberFormat="1" applyBorder="1"/>
    <xf numFmtId="0" fontId="0" fillId="0" borderId="2" xfId="0" applyBorder="1"/>
    <xf numFmtId="0" fontId="0" fillId="0" borderId="2" xfId="0" quotePrefix="1" applyBorder="1"/>
    <xf numFmtId="165" fontId="0" fillId="0" borderId="3" xfId="0" quotePrefix="1" applyNumberFormat="1" applyBorder="1"/>
    <xf numFmtId="0" fontId="0" fillId="3" borderId="2" xfId="0" applyFill="1" applyBorder="1"/>
    <xf numFmtId="165" fontId="0" fillId="0" borderId="3" xfId="0" applyNumberFormat="1" applyBorder="1"/>
    <xf numFmtId="165" fontId="0" fillId="8" borderId="3" xfId="0" applyNumberFormat="1" applyFill="1" applyBorder="1"/>
    <xf numFmtId="0" fontId="1" fillId="5" borderId="2" xfId="0" applyFont="1" applyFill="1" applyBorder="1"/>
    <xf numFmtId="165" fontId="0" fillId="8" borderId="0" xfId="0" applyNumberFormat="1" applyFill="1"/>
    <xf numFmtId="0" fontId="1" fillId="6" borderId="2" xfId="0" applyFont="1" applyFill="1" applyBorder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opLeftCell="A6" workbookViewId="0">
      <selection activeCell="A39" sqref="A39"/>
    </sheetView>
  </sheetViews>
  <sheetFormatPr baseColWidth="10" defaultColWidth="9.06640625" defaultRowHeight="14.25" x14ac:dyDescent="0.45"/>
  <cols>
    <col min="1" max="1" width="9.06640625" style="4"/>
    <col min="2" max="2" width="9.59765625" bestFit="1" customWidth="1"/>
    <col min="3" max="3" width="13.265625" bestFit="1" customWidth="1"/>
    <col min="4" max="4" width="17" bestFit="1" customWidth="1"/>
    <col min="5" max="5" width="14.33203125" style="4" bestFit="1" customWidth="1"/>
    <col min="6" max="6" width="9.796875" style="4" bestFit="1" customWidth="1"/>
    <col min="7" max="7" width="19" bestFit="1" customWidth="1"/>
    <col min="8" max="8" width="15.53125" bestFit="1" customWidth="1"/>
    <col min="9" max="9" width="16.265625" bestFit="1" customWidth="1"/>
    <col min="10" max="10" width="20.73046875" bestFit="1" customWidth="1"/>
    <col min="11" max="11" width="31.265625" bestFit="1" customWidth="1"/>
    <col min="12" max="13" width="31.265625" style="25" customWidth="1"/>
    <col min="14" max="14" width="29.6640625" bestFit="1" customWidth="1"/>
    <col min="15" max="15" width="33.265625" bestFit="1" customWidth="1"/>
  </cols>
  <sheetData>
    <row r="1" spans="1:15" x14ac:dyDescent="0.45">
      <c r="D1" t="s">
        <v>108</v>
      </c>
      <c r="E1"/>
      <c r="F1"/>
    </row>
    <row r="2" spans="1:15" x14ac:dyDescent="0.45">
      <c r="C2" t="s">
        <v>174</v>
      </c>
      <c r="D2" t="s">
        <v>109</v>
      </c>
      <c r="E2"/>
      <c r="F2"/>
    </row>
    <row r="3" spans="1:15" x14ac:dyDescent="0.45">
      <c r="B3" s="2" t="s">
        <v>86</v>
      </c>
      <c r="C3" s="2" t="s">
        <v>60</v>
      </c>
      <c r="D3" s="2" t="s">
        <v>33</v>
      </c>
      <c r="E3" s="2" t="s">
        <v>76</v>
      </c>
      <c r="F3" s="2" t="s">
        <v>21</v>
      </c>
      <c r="G3" s="2" t="s">
        <v>0</v>
      </c>
      <c r="H3" s="2" t="s">
        <v>1</v>
      </c>
      <c r="I3" s="2" t="s">
        <v>2</v>
      </c>
      <c r="J3" s="2" t="s">
        <v>3</v>
      </c>
      <c r="K3" s="2" t="s">
        <v>7</v>
      </c>
      <c r="L3" s="26" t="s">
        <v>175</v>
      </c>
      <c r="M3" s="26" t="s">
        <v>176</v>
      </c>
      <c r="N3" s="2" t="s">
        <v>106</v>
      </c>
      <c r="O3" s="2" t="s">
        <v>107</v>
      </c>
    </row>
    <row r="4" spans="1:15" ht="14.65" thickBot="1" x14ac:dyDescent="0.5">
      <c r="B4">
        <v>1</v>
      </c>
      <c r="C4" s="7" t="s">
        <v>46</v>
      </c>
      <c r="D4" s="6" t="s">
        <v>31</v>
      </c>
      <c r="E4" s="4" t="s">
        <v>51</v>
      </c>
      <c r="F4" s="4" t="s">
        <v>77</v>
      </c>
      <c r="G4" t="s">
        <v>4</v>
      </c>
      <c r="H4" s="1" t="s">
        <v>5</v>
      </c>
      <c r="I4" t="s">
        <v>83</v>
      </c>
      <c r="J4" t="s">
        <v>85</v>
      </c>
      <c r="K4" s="1" t="s">
        <v>5</v>
      </c>
      <c r="L4" s="27"/>
      <c r="M4" s="27"/>
      <c r="N4">
        <v>25.3</v>
      </c>
      <c r="O4">
        <v>6</v>
      </c>
    </row>
    <row r="5" spans="1:15" ht="14.65" thickBot="1" x14ac:dyDescent="0.5">
      <c r="A5" s="28" t="s">
        <v>79</v>
      </c>
      <c r="B5" s="33">
        <v>2</v>
      </c>
      <c r="C5" s="30" t="s">
        <v>47</v>
      </c>
      <c r="D5" s="36" t="s">
        <v>27</v>
      </c>
      <c r="E5" s="32" t="s">
        <v>52</v>
      </c>
      <c r="F5" s="32" t="s">
        <v>77</v>
      </c>
      <c r="G5" s="33" t="s">
        <v>4</v>
      </c>
      <c r="H5" s="34" t="s">
        <v>5</v>
      </c>
      <c r="I5" s="33" t="s">
        <v>83</v>
      </c>
      <c r="J5" s="33" t="s">
        <v>85</v>
      </c>
      <c r="K5" s="33" t="s">
        <v>6</v>
      </c>
      <c r="L5" s="37">
        <v>68.763930000000002</v>
      </c>
      <c r="M5" s="40">
        <f>L5*(94/191)</f>
        <v>33.841934136125658</v>
      </c>
      <c r="N5">
        <v>32.5</v>
      </c>
      <c r="O5">
        <v>12</v>
      </c>
    </row>
    <row r="6" spans="1:15" x14ac:dyDescent="0.45">
      <c r="A6" s="24"/>
      <c r="B6">
        <v>3</v>
      </c>
      <c r="C6" s="8" t="s">
        <v>48</v>
      </c>
      <c r="D6" s="5" t="s">
        <v>27</v>
      </c>
      <c r="E6" s="4" t="s">
        <v>53</v>
      </c>
      <c r="F6" s="4" t="s">
        <v>77</v>
      </c>
      <c r="G6" t="s">
        <v>4</v>
      </c>
      <c r="H6" s="1" t="s">
        <v>5</v>
      </c>
      <c r="I6" t="s">
        <v>83</v>
      </c>
      <c r="J6" t="s">
        <v>85</v>
      </c>
      <c r="K6" t="s">
        <v>38</v>
      </c>
    </row>
    <row r="7" spans="1:15" ht="14.65" thickBot="1" x14ac:dyDescent="0.5">
      <c r="B7">
        <v>4</v>
      </c>
      <c r="C7" s="8" t="s">
        <v>49</v>
      </c>
      <c r="D7" s="6" t="s">
        <v>31</v>
      </c>
      <c r="E7" s="4" t="s">
        <v>54</v>
      </c>
      <c r="F7" s="4" t="s">
        <v>77</v>
      </c>
      <c r="G7" t="s">
        <v>4</v>
      </c>
      <c r="H7" s="1" t="s">
        <v>5</v>
      </c>
      <c r="I7" t="s">
        <v>84</v>
      </c>
      <c r="J7" t="s">
        <v>85</v>
      </c>
      <c r="K7" s="1" t="s">
        <v>5</v>
      </c>
      <c r="L7" s="27"/>
      <c r="M7" s="27"/>
    </row>
    <row r="8" spans="1:15" ht="14.65" thickBot="1" x14ac:dyDescent="0.5">
      <c r="A8" s="28" t="s">
        <v>78</v>
      </c>
      <c r="B8" s="29">
        <v>5</v>
      </c>
      <c r="C8" s="30" t="s">
        <v>50</v>
      </c>
      <c r="D8" s="36" t="s">
        <v>27</v>
      </c>
      <c r="E8" s="32" t="s">
        <v>55</v>
      </c>
      <c r="F8" s="32" t="s">
        <v>77</v>
      </c>
      <c r="G8" s="33" t="s">
        <v>4</v>
      </c>
      <c r="H8" s="34" t="s">
        <v>5</v>
      </c>
      <c r="I8" s="33" t="s">
        <v>84</v>
      </c>
      <c r="J8" s="33" t="s">
        <v>85</v>
      </c>
      <c r="K8" s="33" t="s">
        <v>8</v>
      </c>
      <c r="L8" s="38">
        <v>65.814099999999996</v>
      </c>
      <c r="M8" s="40">
        <f>L8*(94/191)</f>
        <v>32.390185340314133</v>
      </c>
    </row>
    <row r="9" spans="1:15" ht="14.65" thickBot="1" x14ac:dyDescent="0.5">
      <c r="A9" s="28" t="s">
        <v>80</v>
      </c>
      <c r="B9" s="29">
        <v>6</v>
      </c>
      <c r="C9" s="30" t="s">
        <v>61</v>
      </c>
      <c r="D9" s="36" t="s">
        <v>27</v>
      </c>
      <c r="E9" s="32" t="s">
        <v>56</v>
      </c>
      <c r="F9" s="32" t="s">
        <v>77</v>
      </c>
      <c r="G9" s="33" t="s">
        <v>4</v>
      </c>
      <c r="H9" s="34" t="s">
        <v>5</v>
      </c>
      <c r="I9" s="33" t="s">
        <v>84</v>
      </c>
      <c r="J9" s="33" t="s">
        <v>85</v>
      </c>
      <c r="K9" s="33" t="s">
        <v>38</v>
      </c>
      <c r="L9" s="37">
        <v>305.8974</v>
      </c>
      <c r="M9" s="40">
        <f>L9*(94/191)</f>
        <v>150.54636439790576</v>
      </c>
    </row>
    <row r="10" spans="1:15" x14ac:dyDescent="0.45">
      <c r="B10">
        <v>7</v>
      </c>
      <c r="C10" s="9" t="s">
        <v>62</v>
      </c>
      <c r="D10" s="6" t="s">
        <v>31</v>
      </c>
      <c r="E10" s="4" t="s">
        <v>51</v>
      </c>
      <c r="F10" s="4" t="s">
        <v>78</v>
      </c>
      <c r="G10" t="s">
        <v>4</v>
      </c>
      <c r="H10" s="1" t="s">
        <v>34</v>
      </c>
      <c r="I10" t="s">
        <v>83</v>
      </c>
      <c r="J10" t="s">
        <v>85</v>
      </c>
      <c r="K10" s="1" t="s">
        <v>5</v>
      </c>
      <c r="L10" s="27"/>
      <c r="M10" s="27"/>
    </row>
    <row r="11" spans="1:15" x14ac:dyDescent="0.45">
      <c r="B11">
        <v>8</v>
      </c>
      <c r="C11" s="9" t="s">
        <v>63</v>
      </c>
      <c r="D11" s="5" t="s">
        <v>27</v>
      </c>
      <c r="E11" s="4" t="s">
        <v>52</v>
      </c>
      <c r="F11" s="4" t="s">
        <v>78</v>
      </c>
      <c r="G11" t="s">
        <v>4</v>
      </c>
      <c r="H11" s="1" t="s">
        <v>34</v>
      </c>
      <c r="I11" t="s">
        <v>83</v>
      </c>
      <c r="J11" t="s">
        <v>85</v>
      </c>
      <c r="K11" t="s">
        <v>6</v>
      </c>
    </row>
    <row r="12" spans="1:15" x14ac:dyDescent="0.45">
      <c r="B12">
        <v>9</v>
      </c>
      <c r="C12" s="9" t="s">
        <v>64</v>
      </c>
      <c r="D12" s="5" t="s">
        <v>27</v>
      </c>
      <c r="E12" s="4" t="s">
        <v>53</v>
      </c>
      <c r="F12" s="4" t="s">
        <v>78</v>
      </c>
      <c r="G12" t="s">
        <v>4</v>
      </c>
      <c r="H12" s="1" t="s">
        <v>34</v>
      </c>
      <c r="I12" t="s">
        <v>83</v>
      </c>
      <c r="J12" t="s">
        <v>85</v>
      </c>
      <c r="K12" t="s">
        <v>38</v>
      </c>
    </row>
    <row r="13" spans="1:15" x14ac:dyDescent="0.45">
      <c r="B13">
        <v>10</v>
      </c>
      <c r="C13" s="9" t="s">
        <v>65</v>
      </c>
      <c r="D13" s="6" t="s">
        <v>31</v>
      </c>
      <c r="E13" s="4" t="s">
        <v>54</v>
      </c>
      <c r="F13" s="4" t="s">
        <v>78</v>
      </c>
      <c r="G13" t="s">
        <v>4</v>
      </c>
      <c r="H13" s="1" t="s">
        <v>34</v>
      </c>
      <c r="I13" t="s">
        <v>84</v>
      </c>
      <c r="J13" t="s">
        <v>85</v>
      </c>
      <c r="K13" s="1" t="s">
        <v>5</v>
      </c>
      <c r="L13" s="27"/>
      <c r="M13" s="27"/>
    </row>
    <row r="14" spans="1:15" x14ac:dyDescent="0.45">
      <c r="B14">
        <v>11</v>
      </c>
      <c r="C14" s="9" t="s">
        <v>66</v>
      </c>
      <c r="D14" s="5" t="s">
        <v>27</v>
      </c>
      <c r="E14" s="4" t="s">
        <v>55</v>
      </c>
      <c r="F14" s="4" t="s">
        <v>78</v>
      </c>
      <c r="G14" t="s">
        <v>4</v>
      </c>
      <c r="H14" s="1" t="s">
        <v>34</v>
      </c>
      <c r="I14" t="s">
        <v>84</v>
      </c>
      <c r="J14" t="s">
        <v>85</v>
      </c>
      <c r="K14" t="s">
        <v>8</v>
      </c>
    </row>
    <row r="15" spans="1:15" x14ac:dyDescent="0.45">
      <c r="B15">
        <v>12</v>
      </c>
      <c r="C15" s="9" t="s">
        <v>67</v>
      </c>
      <c r="D15" s="5" t="s">
        <v>27</v>
      </c>
      <c r="E15" s="4" t="s">
        <v>56</v>
      </c>
      <c r="F15" s="4" t="s">
        <v>78</v>
      </c>
      <c r="G15" t="s">
        <v>4</v>
      </c>
      <c r="H15" s="1" t="s">
        <v>34</v>
      </c>
      <c r="I15" t="s">
        <v>84</v>
      </c>
      <c r="J15" t="s">
        <v>85</v>
      </c>
      <c r="K15" t="s">
        <v>38</v>
      </c>
    </row>
    <row r="16" spans="1:15" x14ac:dyDescent="0.45">
      <c r="B16">
        <v>13</v>
      </c>
      <c r="C16" s="9" t="s">
        <v>70</v>
      </c>
      <c r="D16" s="6" t="s">
        <v>31</v>
      </c>
      <c r="E16" s="4" t="s">
        <v>51</v>
      </c>
      <c r="F16" s="4" t="s">
        <v>79</v>
      </c>
      <c r="G16" t="s">
        <v>4</v>
      </c>
      <c r="H16" t="s">
        <v>45</v>
      </c>
      <c r="I16" t="s">
        <v>83</v>
      </c>
      <c r="J16" t="s">
        <v>85</v>
      </c>
      <c r="K16" s="1" t="s">
        <v>5</v>
      </c>
      <c r="L16" s="27"/>
      <c r="M16" s="27"/>
    </row>
    <row r="17" spans="1:13" x14ac:dyDescent="0.45">
      <c r="B17">
        <v>14</v>
      </c>
      <c r="C17" s="9" t="s">
        <v>71</v>
      </c>
      <c r="D17" s="5" t="s">
        <v>27</v>
      </c>
      <c r="E17" s="4" t="s">
        <v>52</v>
      </c>
      <c r="F17" s="4" t="s">
        <v>79</v>
      </c>
      <c r="G17" t="s">
        <v>4</v>
      </c>
      <c r="H17" t="s">
        <v>45</v>
      </c>
      <c r="I17" t="s">
        <v>83</v>
      </c>
      <c r="J17" t="s">
        <v>85</v>
      </c>
      <c r="K17" t="s">
        <v>6</v>
      </c>
    </row>
    <row r="18" spans="1:13" x14ac:dyDescent="0.45">
      <c r="B18">
        <v>15</v>
      </c>
      <c r="C18" s="9" t="s">
        <v>72</v>
      </c>
      <c r="D18" s="5" t="s">
        <v>27</v>
      </c>
      <c r="E18" s="4" t="s">
        <v>53</v>
      </c>
      <c r="F18" s="4" t="s">
        <v>79</v>
      </c>
      <c r="G18" t="s">
        <v>4</v>
      </c>
      <c r="H18" t="s">
        <v>45</v>
      </c>
      <c r="I18" t="s">
        <v>83</v>
      </c>
      <c r="J18" t="s">
        <v>85</v>
      </c>
      <c r="K18" t="s">
        <v>38</v>
      </c>
    </row>
    <row r="19" spans="1:13" x14ac:dyDescent="0.45">
      <c r="B19">
        <v>16</v>
      </c>
      <c r="C19" s="9" t="s">
        <v>73</v>
      </c>
      <c r="D19" s="6" t="s">
        <v>31</v>
      </c>
      <c r="E19" s="4" t="s">
        <v>54</v>
      </c>
      <c r="F19" s="4" t="s">
        <v>79</v>
      </c>
      <c r="G19" t="s">
        <v>4</v>
      </c>
      <c r="H19" t="s">
        <v>45</v>
      </c>
      <c r="I19" t="s">
        <v>84</v>
      </c>
      <c r="J19" t="s">
        <v>85</v>
      </c>
      <c r="K19" s="1" t="s">
        <v>5</v>
      </c>
      <c r="L19" s="27"/>
      <c r="M19" s="27"/>
    </row>
    <row r="20" spans="1:13" x14ac:dyDescent="0.45">
      <c r="B20">
        <v>17</v>
      </c>
      <c r="C20" s="9" t="s">
        <v>74</v>
      </c>
      <c r="D20" s="5" t="s">
        <v>27</v>
      </c>
      <c r="E20" s="4" t="s">
        <v>55</v>
      </c>
      <c r="F20" s="4" t="s">
        <v>79</v>
      </c>
      <c r="G20" t="s">
        <v>4</v>
      </c>
      <c r="H20" t="s">
        <v>45</v>
      </c>
      <c r="I20" t="s">
        <v>84</v>
      </c>
      <c r="J20" t="s">
        <v>85</v>
      </c>
      <c r="K20" t="s">
        <v>8</v>
      </c>
    </row>
    <row r="21" spans="1:13" ht="14.65" thickBot="1" x14ac:dyDescent="0.5">
      <c r="B21">
        <v>18</v>
      </c>
      <c r="C21" s="9" t="s">
        <v>75</v>
      </c>
      <c r="D21" s="5" t="s">
        <v>27</v>
      </c>
      <c r="E21" s="4" t="s">
        <v>56</v>
      </c>
      <c r="F21" s="4" t="s">
        <v>79</v>
      </c>
      <c r="G21" t="s">
        <v>4</v>
      </c>
      <c r="H21" t="s">
        <v>45</v>
      </c>
      <c r="I21" t="s">
        <v>84</v>
      </c>
      <c r="J21" t="s">
        <v>85</v>
      </c>
      <c r="K21" t="s">
        <v>38</v>
      </c>
    </row>
    <row r="22" spans="1:13" ht="14.65" thickBot="1" x14ac:dyDescent="0.5">
      <c r="A22" s="28" t="s">
        <v>77</v>
      </c>
      <c r="B22" s="29">
        <v>19</v>
      </c>
      <c r="C22" s="30" t="s">
        <v>88</v>
      </c>
      <c r="D22" s="31" t="s">
        <v>31</v>
      </c>
      <c r="E22" s="32" t="s">
        <v>57</v>
      </c>
      <c r="F22" s="32" t="s">
        <v>80</v>
      </c>
      <c r="G22" s="33" t="s">
        <v>4</v>
      </c>
      <c r="H22" s="34" t="s">
        <v>5</v>
      </c>
      <c r="I22" s="33" t="s">
        <v>83</v>
      </c>
      <c r="J22" s="33"/>
      <c r="K22" s="34" t="s">
        <v>5</v>
      </c>
      <c r="L22" s="35">
        <v>286.94470000000001</v>
      </c>
      <c r="M22" s="40">
        <f>L22*(94/191)</f>
        <v>141.21885759162305</v>
      </c>
    </row>
    <row r="23" spans="1:13" x14ac:dyDescent="0.45">
      <c r="B23">
        <v>20</v>
      </c>
      <c r="C23" s="8" t="s">
        <v>90</v>
      </c>
      <c r="D23" s="5" t="s">
        <v>27</v>
      </c>
      <c r="E23" s="4" t="s">
        <v>58</v>
      </c>
      <c r="F23" s="4" t="s">
        <v>80</v>
      </c>
      <c r="G23" t="s">
        <v>4</v>
      </c>
      <c r="H23" s="1" t="s">
        <v>5</v>
      </c>
      <c r="I23" t="s">
        <v>83</v>
      </c>
      <c r="K23" t="s">
        <v>6</v>
      </c>
    </row>
    <row r="24" spans="1:13" x14ac:dyDescent="0.45">
      <c r="B24" s="10">
        <v>21</v>
      </c>
      <c r="C24" s="8" t="s">
        <v>89</v>
      </c>
      <c r="D24" s="5" t="s">
        <v>27</v>
      </c>
      <c r="E24" s="4" t="s">
        <v>59</v>
      </c>
      <c r="F24" s="4" t="s">
        <v>80</v>
      </c>
      <c r="G24" t="s">
        <v>4</v>
      </c>
      <c r="H24" s="1" t="s">
        <v>5</v>
      </c>
      <c r="I24" t="s">
        <v>83</v>
      </c>
      <c r="K24" t="s">
        <v>38</v>
      </c>
    </row>
    <row r="25" spans="1:13" ht="14.65" thickBot="1" x14ac:dyDescent="0.5">
      <c r="B25">
        <v>22</v>
      </c>
      <c r="C25" s="8" t="s">
        <v>91</v>
      </c>
      <c r="D25" s="6" t="s">
        <v>31</v>
      </c>
      <c r="E25" s="4" t="s">
        <v>68</v>
      </c>
      <c r="F25" s="4" t="s">
        <v>80</v>
      </c>
      <c r="G25" t="s">
        <v>4</v>
      </c>
      <c r="H25" s="1" t="s">
        <v>5</v>
      </c>
      <c r="I25" t="s">
        <v>84</v>
      </c>
      <c r="K25" s="1" t="s">
        <v>5</v>
      </c>
      <c r="L25" s="27"/>
      <c r="M25" s="27"/>
    </row>
    <row r="26" spans="1:13" ht="14.65" thickBot="1" x14ac:dyDescent="0.5">
      <c r="A26" s="28" t="s">
        <v>81</v>
      </c>
      <c r="B26" s="33">
        <v>23</v>
      </c>
      <c r="C26" s="39" t="s">
        <v>92</v>
      </c>
      <c r="D26" s="36" t="s">
        <v>27</v>
      </c>
      <c r="E26" s="32" t="s">
        <v>69</v>
      </c>
      <c r="F26" s="32" t="s">
        <v>80</v>
      </c>
      <c r="G26" s="33" t="s">
        <v>4</v>
      </c>
      <c r="H26" s="34" t="s">
        <v>5</v>
      </c>
      <c r="I26" s="33" t="s">
        <v>84</v>
      </c>
      <c r="J26" s="33"/>
      <c r="K26" s="33" t="s">
        <v>8</v>
      </c>
      <c r="L26" s="37">
        <v>63.039639999999999</v>
      </c>
      <c r="M26" s="40">
        <f>L26*(94/191)</f>
        <v>31.024744293193717</v>
      </c>
    </row>
    <row r="27" spans="1:13" x14ac:dyDescent="0.45">
      <c r="B27">
        <v>24</v>
      </c>
      <c r="C27" s="8" t="s">
        <v>93</v>
      </c>
      <c r="D27" s="5" t="s">
        <v>27</v>
      </c>
      <c r="E27" s="4" t="s">
        <v>87</v>
      </c>
      <c r="F27" s="4" t="s">
        <v>80</v>
      </c>
      <c r="G27" t="s">
        <v>4</v>
      </c>
      <c r="H27" s="1" t="s">
        <v>5</v>
      </c>
      <c r="I27" t="s">
        <v>84</v>
      </c>
      <c r="K27" t="s">
        <v>38</v>
      </c>
    </row>
    <row r="28" spans="1:13" x14ac:dyDescent="0.45">
      <c r="B28">
        <v>25</v>
      </c>
      <c r="C28" s="9" t="s">
        <v>94</v>
      </c>
      <c r="D28" s="6" t="s">
        <v>31</v>
      </c>
      <c r="E28" s="4" t="s">
        <v>57</v>
      </c>
      <c r="F28" s="4" t="s">
        <v>81</v>
      </c>
      <c r="G28" t="s">
        <v>4</v>
      </c>
      <c r="H28" s="1" t="s">
        <v>34</v>
      </c>
      <c r="I28" t="s">
        <v>83</v>
      </c>
      <c r="K28" s="1" t="s">
        <v>5</v>
      </c>
      <c r="L28" s="27"/>
      <c r="M28" s="27"/>
    </row>
    <row r="29" spans="1:13" x14ac:dyDescent="0.45">
      <c r="B29">
        <v>26</v>
      </c>
      <c r="C29" s="9" t="s">
        <v>95</v>
      </c>
      <c r="D29" s="5" t="s">
        <v>27</v>
      </c>
      <c r="E29" s="4" t="s">
        <v>58</v>
      </c>
      <c r="F29" s="4" t="s">
        <v>81</v>
      </c>
      <c r="G29" t="s">
        <v>4</v>
      </c>
      <c r="H29" s="1" t="s">
        <v>34</v>
      </c>
      <c r="I29" t="s">
        <v>83</v>
      </c>
      <c r="K29" t="s">
        <v>6</v>
      </c>
    </row>
    <row r="30" spans="1:13" x14ac:dyDescent="0.45">
      <c r="B30">
        <v>27</v>
      </c>
      <c r="C30" s="9" t="s">
        <v>96</v>
      </c>
      <c r="D30" s="5" t="s">
        <v>27</v>
      </c>
      <c r="E30" s="4" t="s">
        <v>59</v>
      </c>
      <c r="F30" s="4" t="s">
        <v>81</v>
      </c>
      <c r="G30" t="s">
        <v>4</v>
      </c>
      <c r="H30" s="1" t="s">
        <v>34</v>
      </c>
      <c r="I30" t="s">
        <v>83</v>
      </c>
      <c r="K30" t="s">
        <v>38</v>
      </c>
    </row>
    <row r="31" spans="1:13" ht="14.65" thickBot="1" x14ac:dyDescent="0.5">
      <c r="B31">
        <v>28</v>
      </c>
      <c r="C31" s="9" t="s">
        <v>97</v>
      </c>
      <c r="D31" s="6" t="s">
        <v>31</v>
      </c>
      <c r="E31" s="4" t="s">
        <v>68</v>
      </c>
      <c r="F31" s="4" t="s">
        <v>81</v>
      </c>
      <c r="G31" t="s">
        <v>4</v>
      </c>
      <c r="H31" s="1" t="s">
        <v>34</v>
      </c>
      <c r="I31" t="s">
        <v>84</v>
      </c>
      <c r="K31" s="1" t="s">
        <v>5</v>
      </c>
      <c r="L31" s="27"/>
      <c r="M31" s="27"/>
    </row>
    <row r="32" spans="1:13" ht="14.65" thickBot="1" x14ac:dyDescent="0.5">
      <c r="A32" s="28" t="s">
        <v>82</v>
      </c>
      <c r="B32" s="33">
        <v>29</v>
      </c>
      <c r="C32" s="41" t="s">
        <v>98</v>
      </c>
      <c r="D32" s="36" t="s">
        <v>27</v>
      </c>
      <c r="E32" s="32" t="s">
        <v>69</v>
      </c>
      <c r="F32" s="32" t="s">
        <v>81</v>
      </c>
      <c r="G32" s="33" t="s">
        <v>4</v>
      </c>
      <c r="H32" s="34" t="s">
        <v>34</v>
      </c>
      <c r="I32" s="33" t="s">
        <v>84</v>
      </c>
      <c r="J32" s="33"/>
      <c r="K32" s="33" t="s">
        <v>8</v>
      </c>
      <c r="L32" s="37"/>
    </row>
    <row r="33" spans="1:13" x14ac:dyDescent="0.45">
      <c r="B33">
        <v>30</v>
      </c>
      <c r="C33" s="9" t="s">
        <v>99</v>
      </c>
      <c r="D33" s="5" t="s">
        <v>27</v>
      </c>
      <c r="E33" s="4" t="s">
        <v>87</v>
      </c>
      <c r="F33" s="4" t="s">
        <v>81</v>
      </c>
      <c r="G33" t="s">
        <v>4</v>
      </c>
      <c r="H33" s="1" t="s">
        <v>34</v>
      </c>
      <c r="I33" t="s">
        <v>84</v>
      </c>
      <c r="K33" t="s">
        <v>38</v>
      </c>
    </row>
    <row r="34" spans="1:13" x14ac:dyDescent="0.45">
      <c r="B34">
        <v>31</v>
      </c>
      <c r="C34" s="9" t="s">
        <v>100</v>
      </c>
      <c r="D34" s="6" t="s">
        <v>31</v>
      </c>
      <c r="E34" s="4" t="s">
        <v>57</v>
      </c>
      <c r="F34" s="4" t="s">
        <v>82</v>
      </c>
      <c r="G34" t="s">
        <v>4</v>
      </c>
      <c r="H34" t="s">
        <v>45</v>
      </c>
      <c r="I34" t="s">
        <v>83</v>
      </c>
      <c r="K34" s="1" t="s">
        <v>5</v>
      </c>
      <c r="L34" s="27"/>
      <c r="M34" s="27"/>
    </row>
    <row r="35" spans="1:13" x14ac:dyDescent="0.45">
      <c r="B35">
        <v>32</v>
      </c>
      <c r="C35" s="9" t="s">
        <v>101</v>
      </c>
      <c r="D35" s="5" t="s">
        <v>27</v>
      </c>
      <c r="E35" s="4" t="s">
        <v>58</v>
      </c>
      <c r="F35" s="4" t="s">
        <v>82</v>
      </c>
      <c r="G35" t="s">
        <v>4</v>
      </c>
      <c r="H35" t="s">
        <v>45</v>
      </c>
      <c r="I35" t="s">
        <v>83</v>
      </c>
      <c r="K35" t="s">
        <v>6</v>
      </c>
    </row>
    <row r="36" spans="1:13" x14ac:dyDescent="0.45">
      <c r="B36">
        <v>33</v>
      </c>
      <c r="C36" s="9" t="s">
        <v>102</v>
      </c>
      <c r="D36" s="5" t="s">
        <v>27</v>
      </c>
      <c r="E36" s="4" t="s">
        <v>59</v>
      </c>
      <c r="F36" s="4" t="s">
        <v>82</v>
      </c>
      <c r="G36" t="s">
        <v>4</v>
      </c>
      <c r="H36" t="s">
        <v>45</v>
      </c>
      <c r="I36" t="s">
        <v>83</v>
      </c>
      <c r="K36" t="s">
        <v>38</v>
      </c>
    </row>
    <row r="37" spans="1:13" ht="14.65" thickBot="1" x14ac:dyDescent="0.5">
      <c r="B37">
        <v>34</v>
      </c>
      <c r="C37" s="9" t="s">
        <v>103</v>
      </c>
      <c r="D37" s="6" t="s">
        <v>31</v>
      </c>
      <c r="E37" s="4" t="s">
        <v>68</v>
      </c>
      <c r="F37" s="4" t="s">
        <v>82</v>
      </c>
      <c r="G37" t="s">
        <v>4</v>
      </c>
      <c r="H37" t="s">
        <v>45</v>
      </c>
      <c r="I37" t="s">
        <v>84</v>
      </c>
      <c r="K37" s="1" t="s">
        <v>5</v>
      </c>
      <c r="L37" s="27"/>
      <c r="M37" s="27"/>
    </row>
    <row r="38" spans="1:13" ht="14.65" thickBot="1" x14ac:dyDescent="0.5">
      <c r="A38" s="28" t="s">
        <v>177</v>
      </c>
      <c r="B38" s="33">
        <v>35</v>
      </c>
      <c r="C38" s="41" t="s">
        <v>104</v>
      </c>
      <c r="D38" s="36" t="s">
        <v>27</v>
      </c>
      <c r="E38" s="32" t="s">
        <v>69</v>
      </c>
      <c r="F38" s="32" t="s">
        <v>82</v>
      </c>
      <c r="G38" s="33" t="s">
        <v>4</v>
      </c>
      <c r="H38" s="33" t="s">
        <v>45</v>
      </c>
      <c r="I38" s="33" t="s">
        <v>84</v>
      </c>
      <c r="J38" s="33"/>
      <c r="K38" s="33" t="s">
        <v>8</v>
      </c>
      <c r="L38" s="37"/>
    </row>
    <row r="39" spans="1:13" x14ac:dyDescent="0.45">
      <c r="B39">
        <v>36</v>
      </c>
      <c r="C39" s="9" t="s">
        <v>105</v>
      </c>
      <c r="D39" s="5" t="s">
        <v>27</v>
      </c>
      <c r="E39" s="4" t="s">
        <v>87</v>
      </c>
      <c r="F39" s="4" t="s">
        <v>82</v>
      </c>
      <c r="G39" t="s">
        <v>4</v>
      </c>
      <c r="H39" t="s">
        <v>45</v>
      </c>
      <c r="I39" t="s">
        <v>84</v>
      </c>
      <c r="K3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65CB-45EB-4C41-8115-03F2FE0D0D87}">
  <dimension ref="B2:F15"/>
  <sheetViews>
    <sheetView tabSelected="1" workbookViewId="0">
      <selection activeCell="D24" sqref="D24"/>
    </sheetView>
  </sheetViews>
  <sheetFormatPr baseColWidth="10" defaultColWidth="9.06640625" defaultRowHeight="14.25" x14ac:dyDescent="0.45"/>
  <cols>
    <col min="2" max="2" width="11.265625" bestFit="1" customWidth="1"/>
    <col min="3" max="3" width="18.86328125" bestFit="1" customWidth="1"/>
    <col min="4" max="4" width="35.265625" bestFit="1" customWidth="1"/>
    <col min="5" max="5" width="10.33203125" bestFit="1" customWidth="1"/>
    <col min="6" max="6" width="12.46484375" bestFit="1" customWidth="1"/>
  </cols>
  <sheetData>
    <row r="2" spans="2:6" x14ac:dyDescent="0.45">
      <c r="C2" s="2" t="s">
        <v>10</v>
      </c>
      <c r="D2" s="2" t="s">
        <v>11</v>
      </c>
      <c r="E2" s="2" t="s">
        <v>12</v>
      </c>
      <c r="F2" s="2" t="s">
        <v>13</v>
      </c>
    </row>
    <row r="3" spans="2:6" x14ac:dyDescent="0.45">
      <c r="B3" t="s">
        <v>9</v>
      </c>
      <c r="C3" t="s">
        <v>4</v>
      </c>
      <c r="D3" t="s">
        <v>14</v>
      </c>
      <c r="E3" t="s">
        <v>11</v>
      </c>
      <c r="F3" t="s">
        <v>15</v>
      </c>
    </row>
    <row r="4" spans="2:6" x14ac:dyDescent="0.45">
      <c r="D4" t="s">
        <v>16</v>
      </c>
    </row>
    <row r="6" spans="2:6" x14ac:dyDescent="0.45">
      <c r="B6" t="s">
        <v>17</v>
      </c>
      <c r="C6" t="s">
        <v>4</v>
      </c>
      <c r="D6" t="s">
        <v>18</v>
      </c>
      <c r="E6" t="s">
        <v>11</v>
      </c>
      <c r="F6" t="s">
        <v>15</v>
      </c>
    </row>
    <row r="7" spans="2:6" x14ac:dyDescent="0.45">
      <c r="D7" t="s">
        <v>16</v>
      </c>
    </row>
    <row r="9" spans="2:6" x14ac:dyDescent="0.45">
      <c r="B9" t="s">
        <v>178</v>
      </c>
      <c r="C9" t="s">
        <v>179</v>
      </c>
      <c r="D9" t="s">
        <v>14</v>
      </c>
      <c r="E9" t="s">
        <v>11</v>
      </c>
      <c r="F9" s="42" t="s">
        <v>15</v>
      </c>
    </row>
    <row r="10" spans="2:6" x14ac:dyDescent="0.45">
      <c r="C10" t="s">
        <v>180</v>
      </c>
      <c r="D10" t="s">
        <v>16</v>
      </c>
      <c r="F10" t="s">
        <v>186</v>
      </c>
    </row>
    <row r="12" spans="2:6" x14ac:dyDescent="0.45">
      <c r="B12" t="s">
        <v>181</v>
      </c>
      <c r="C12" t="s">
        <v>179</v>
      </c>
      <c r="D12" t="s">
        <v>14</v>
      </c>
      <c r="E12" t="s">
        <v>11</v>
      </c>
      <c r="F12" s="42" t="s">
        <v>15</v>
      </c>
    </row>
    <row r="13" spans="2:6" x14ac:dyDescent="0.45">
      <c r="C13" t="s">
        <v>182</v>
      </c>
      <c r="D13" t="s">
        <v>16</v>
      </c>
      <c r="F13" t="s">
        <v>186</v>
      </c>
    </row>
    <row r="15" spans="2:6" x14ac:dyDescent="0.45">
      <c r="B15" t="s">
        <v>183</v>
      </c>
      <c r="C15" t="s">
        <v>184</v>
      </c>
      <c r="D15" t="s">
        <v>185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A9CD-926E-40E9-AD84-B4443370331B}">
  <dimension ref="B2:L9"/>
  <sheetViews>
    <sheetView zoomScale="115" zoomScaleNormal="115" workbookViewId="0">
      <selection activeCell="F33" sqref="F33"/>
    </sheetView>
  </sheetViews>
  <sheetFormatPr baseColWidth="10" defaultColWidth="9.06640625" defaultRowHeight="14.25" x14ac:dyDescent="0.45"/>
  <cols>
    <col min="2" max="2" width="8.3984375" bestFit="1" customWidth="1"/>
    <col min="4" max="4" width="11.265625" bestFit="1" customWidth="1"/>
    <col min="6" max="6" width="20.19921875" bestFit="1" customWidth="1"/>
    <col min="7" max="7" width="27.796875" bestFit="1" customWidth="1"/>
    <col min="10" max="10" width="10.9296875" bestFit="1" customWidth="1"/>
    <col min="11" max="11" width="11.265625" bestFit="1" customWidth="1"/>
    <col min="12" max="12" width="34.73046875" bestFit="1" customWidth="1"/>
  </cols>
  <sheetData>
    <row r="2" spans="2:12" x14ac:dyDescent="0.45">
      <c r="B2" s="2" t="s">
        <v>20</v>
      </c>
      <c r="C2" s="2" t="s">
        <v>19</v>
      </c>
      <c r="D2" s="2" t="s">
        <v>21</v>
      </c>
      <c r="E2" s="2" t="s">
        <v>22</v>
      </c>
      <c r="F2" s="2" t="s">
        <v>23</v>
      </c>
      <c r="G2" s="2" t="s">
        <v>39</v>
      </c>
      <c r="H2" s="2" t="s">
        <v>24</v>
      </c>
      <c r="I2" s="2" t="s">
        <v>25</v>
      </c>
      <c r="J2" s="2" t="s">
        <v>35</v>
      </c>
      <c r="K2" s="2" t="s">
        <v>36</v>
      </c>
      <c r="L2" s="2" t="s">
        <v>26</v>
      </c>
    </row>
    <row r="3" spans="2:12" x14ac:dyDescent="0.45">
      <c r="B3" t="s">
        <v>28</v>
      </c>
      <c r="C3" t="s">
        <v>27</v>
      </c>
      <c r="D3" t="s">
        <v>29</v>
      </c>
      <c r="E3">
        <v>4</v>
      </c>
      <c r="F3">
        <v>6</v>
      </c>
      <c r="G3" s="3" t="s">
        <v>5</v>
      </c>
      <c r="H3">
        <v>1000</v>
      </c>
      <c r="I3">
        <v>500</v>
      </c>
      <c r="K3">
        <v>66</v>
      </c>
      <c r="L3" t="s">
        <v>30</v>
      </c>
    </row>
    <row r="4" spans="2:12" x14ac:dyDescent="0.45">
      <c r="B4" s="10" t="s">
        <v>28</v>
      </c>
      <c r="C4" s="10" t="s">
        <v>31</v>
      </c>
      <c r="D4" s="10" t="s">
        <v>32</v>
      </c>
      <c r="E4">
        <v>4</v>
      </c>
      <c r="F4">
        <v>6</v>
      </c>
      <c r="G4" s="3" t="s">
        <v>5</v>
      </c>
      <c r="H4">
        <v>1000</v>
      </c>
      <c r="I4">
        <v>500</v>
      </c>
      <c r="K4" s="10">
        <v>3</v>
      </c>
      <c r="L4" t="s">
        <v>41</v>
      </c>
    </row>
    <row r="5" spans="2:12" x14ac:dyDescent="0.45">
      <c r="B5" s="7" t="s">
        <v>28</v>
      </c>
      <c r="C5" s="7" t="s">
        <v>31</v>
      </c>
      <c r="D5" s="7" t="s">
        <v>29</v>
      </c>
      <c r="E5">
        <v>4</v>
      </c>
      <c r="F5">
        <v>6</v>
      </c>
      <c r="G5" s="3" t="s">
        <v>5</v>
      </c>
      <c r="H5">
        <v>1000</v>
      </c>
      <c r="I5">
        <v>500</v>
      </c>
      <c r="J5" t="s">
        <v>37</v>
      </c>
      <c r="K5" s="7">
        <v>25.3</v>
      </c>
      <c r="L5" t="s">
        <v>44</v>
      </c>
    </row>
    <row r="6" spans="2:12" x14ac:dyDescent="0.45">
      <c r="B6" t="s">
        <v>28</v>
      </c>
      <c r="C6" t="s">
        <v>27</v>
      </c>
      <c r="D6" t="s">
        <v>32</v>
      </c>
      <c r="E6">
        <v>4</v>
      </c>
      <c r="F6">
        <v>6</v>
      </c>
      <c r="G6">
        <v>3</v>
      </c>
      <c r="H6">
        <v>1000</v>
      </c>
      <c r="I6">
        <v>500</v>
      </c>
      <c r="J6" t="s">
        <v>40</v>
      </c>
      <c r="K6">
        <v>6</v>
      </c>
      <c r="L6" t="s">
        <v>41</v>
      </c>
    </row>
    <row r="7" spans="2:12" x14ac:dyDescent="0.45">
      <c r="B7" s="10" t="s">
        <v>28</v>
      </c>
      <c r="C7" s="10" t="s">
        <v>27</v>
      </c>
      <c r="D7" s="10" t="s">
        <v>32</v>
      </c>
      <c r="E7">
        <v>4</v>
      </c>
      <c r="F7">
        <v>6</v>
      </c>
      <c r="G7" s="1" t="s">
        <v>5</v>
      </c>
      <c r="H7">
        <v>1000</v>
      </c>
      <c r="I7">
        <v>500</v>
      </c>
      <c r="J7" t="s">
        <v>42</v>
      </c>
      <c r="K7" s="10">
        <v>3.84</v>
      </c>
      <c r="L7" t="s">
        <v>41</v>
      </c>
    </row>
    <row r="8" spans="2:12" x14ac:dyDescent="0.45">
      <c r="B8" t="s">
        <v>28</v>
      </c>
      <c r="C8" t="s">
        <v>27</v>
      </c>
      <c r="D8" t="s">
        <v>32</v>
      </c>
      <c r="E8">
        <v>4</v>
      </c>
      <c r="F8">
        <v>6</v>
      </c>
      <c r="G8">
        <v>3</v>
      </c>
      <c r="H8">
        <v>1000</v>
      </c>
      <c r="I8">
        <v>500</v>
      </c>
      <c r="J8" t="s">
        <v>43</v>
      </c>
      <c r="K8">
        <v>5.78</v>
      </c>
      <c r="L8" t="s">
        <v>41</v>
      </c>
    </row>
    <row r="9" spans="2:12" x14ac:dyDescent="0.45">
      <c r="B9" s="7" t="s">
        <v>28</v>
      </c>
      <c r="C9" s="7" t="s">
        <v>27</v>
      </c>
      <c r="D9" s="7" t="s">
        <v>29</v>
      </c>
      <c r="E9">
        <v>4</v>
      </c>
      <c r="F9">
        <v>6</v>
      </c>
      <c r="G9" s="1" t="s">
        <v>5</v>
      </c>
      <c r="H9">
        <v>1000</v>
      </c>
      <c r="I9">
        <v>500</v>
      </c>
      <c r="J9" t="s">
        <v>110</v>
      </c>
      <c r="K9" s="7">
        <v>32.5</v>
      </c>
    </row>
  </sheetData>
  <phoneticPr fontId="5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4E25-CBB5-4776-A954-21F7A3CBCF02}">
  <dimension ref="A2:K58"/>
  <sheetViews>
    <sheetView topLeftCell="A25" workbookViewId="0">
      <selection activeCell="J57" sqref="J57"/>
    </sheetView>
  </sheetViews>
  <sheetFormatPr baseColWidth="10" defaultRowHeight="14.25" x14ac:dyDescent="0.45"/>
  <cols>
    <col min="1" max="1" width="18.59765625" customWidth="1"/>
    <col min="6" max="6" width="23.59765625" bestFit="1" customWidth="1"/>
    <col min="10" max="10" width="42.19921875" bestFit="1" customWidth="1"/>
  </cols>
  <sheetData>
    <row r="2" spans="2:11" x14ac:dyDescent="0.45">
      <c r="J2" t="s">
        <v>141</v>
      </c>
      <c r="K2">
        <v>0</v>
      </c>
    </row>
    <row r="3" spans="2:11" x14ac:dyDescent="0.45">
      <c r="F3" t="s">
        <v>131</v>
      </c>
      <c r="G3">
        <v>12</v>
      </c>
      <c r="J3" t="s">
        <v>134</v>
      </c>
      <c r="K3">
        <f xml:space="preserve"> 25.3 * (1-K2)</f>
        <v>25.3</v>
      </c>
    </row>
    <row r="4" spans="2:11" x14ac:dyDescent="0.45">
      <c r="F4" t="s">
        <v>128</v>
      </c>
      <c r="G4">
        <v>6</v>
      </c>
      <c r="J4" t="s">
        <v>136</v>
      </c>
      <c r="K4">
        <f>6* (1-K2)</f>
        <v>6</v>
      </c>
    </row>
    <row r="5" spans="2:11" x14ac:dyDescent="0.45">
      <c r="F5" t="s">
        <v>129</v>
      </c>
      <c r="G5">
        <v>4</v>
      </c>
      <c r="J5" t="s">
        <v>135</v>
      </c>
      <c r="K5">
        <f xml:space="preserve"> 32.5* (1-K2)</f>
        <v>32.5</v>
      </c>
    </row>
    <row r="6" spans="2:11" x14ac:dyDescent="0.45">
      <c r="F6" t="s">
        <v>130</v>
      </c>
      <c r="G6">
        <f xml:space="preserve"> (G3/G4) * G5</f>
        <v>8</v>
      </c>
      <c r="J6" t="s">
        <v>137</v>
      </c>
      <c r="K6">
        <f xml:space="preserve"> 7.68* (1-K2)</f>
        <v>7.68</v>
      </c>
    </row>
    <row r="7" spans="2:11" x14ac:dyDescent="0.45">
      <c r="F7" t="s">
        <v>132</v>
      </c>
      <c r="G7">
        <f xml:space="preserve"> (G3/G4)</f>
        <v>2</v>
      </c>
    </row>
    <row r="9" spans="2:11" x14ac:dyDescent="0.45">
      <c r="H9" t="s">
        <v>140</v>
      </c>
    </row>
    <row r="10" spans="2:11" x14ac:dyDescent="0.45">
      <c r="C10" t="s">
        <v>19</v>
      </c>
      <c r="D10" t="s">
        <v>124</v>
      </c>
      <c r="E10" t="s">
        <v>126</v>
      </c>
      <c r="F10" t="s">
        <v>138</v>
      </c>
      <c r="G10" t="s">
        <v>139</v>
      </c>
      <c r="H10">
        <v>16</v>
      </c>
    </row>
    <row r="11" spans="2:11" x14ac:dyDescent="0.45">
      <c r="B11" t="s">
        <v>111</v>
      </c>
      <c r="C11" t="s">
        <v>31</v>
      </c>
      <c r="D11" t="s">
        <v>125</v>
      </c>
      <c r="E11" t="s">
        <v>125</v>
      </c>
      <c r="F11">
        <f>K3*G6</f>
        <v>202.4</v>
      </c>
      <c r="G11" s="11">
        <f>F11/24</f>
        <v>8.4333333333333336</v>
      </c>
      <c r="H11">
        <f>G11*H10</f>
        <v>134.93333333333334</v>
      </c>
    </row>
    <row r="12" spans="2:11" x14ac:dyDescent="0.45">
      <c r="B12" t="s">
        <v>112</v>
      </c>
      <c r="C12" t="s">
        <v>31</v>
      </c>
      <c r="D12" t="s">
        <v>125</v>
      </c>
      <c r="E12" t="s">
        <v>133</v>
      </c>
      <c r="F12">
        <f>K3*G7</f>
        <v>50.6</v>
      </c>
      <c r="G12" s="11">
        <f t="shared" ref="G12:G22" si="0">F12/24</f>
        <v>2.1083333333333334</v>
      </c>
      <c r="H12">
        <f>G12*H10</f>
        <v>33.733333333333334</v>
      </c>
    </row>
    <row r="13" spans="2:11" x14ac:dyDescent="0.45">
      <c r="B13" t="s">
        <v>113</v>
      </c>
      <c r="C13" t="s">
        <v>31</v>
      </c>
      <c r="D13" t="s">
        <v>127</v>
      </c>
      <c r="E13" t="s">
        <v>125</v>
      </c>
      <c r="F13">
        <f>K4*G6</f>
        <v>48</v>
      </c>
      <c r="G13" s="11">
        <f t="shared" si="0"/>
        <v>2</v>
      </c>
      <c r="H13">
        <f>G13*H10</f>
        <v>32</v>
      </c>
    </row>
    <row r="14" spans="2:11" x14ac:dyDescent="0.45">
      <c r="B14" t="s">
        <v>114</v>
      </c>
      <c r="C14" t="s">
        <v>31</v>
      </c>
      <c r="D14" t="s">
        <v>127</v>
      </c>
      <c r="E14" t="s">
        <v>133</v>
      </c>
      <c r="F14">
        <f>K4*G7</f>
        <v>12</v>
      </c>
      <c r="G14" s="11">
        <f t="shared" si="0"/>
        <v>0.5</v>
      </c>
      <c r="H14">
        <f>G14*H10</f>
        <v>8</v>
      </c>
    </row>
    <row r="15" spans="2:11" x14ac:dyDescent="0.45">
      <c r="B15" t="s">
        <v>115</v>
      </c>
      <c r="C15" t="s">
        <v>27</v>
      </c>
      <c r="D15" t="s">
        <v>125</v>
      </c>
      <c r="E15" t="s">
        <v>125</v>
      </c>
      <c r="F15">
        <f>K5*G6</f>
        <v>260</v>
      </c>
      <c r="G15" s="11">
        <f t="shared" si="0"/>
        <v>10.833333333333334</v>
      </c>
      <c r="H15">
        <f>G15*H10</f>
        <v>173.33333333333334</v>
      </c>
    </row>
    <row r="16" spans="2:11" x14ac:dyDescent="0.45">
      <c r="B16" t="s">
        <v>116</v>
      </c>
      <c r="C16" t="s">
        <v>27</v>
      </c>
      <c r="D16" t="s">
        <v>125</v>
      </c>
      <c r="E16" t="s">
        <v>133</v>
      </c>
      <c r="F16">
        <f>K5*G7</f>
        <v>65</v>
      </c>
      <c r="G16" s="11">
        <f t="shared" si="0"/>
        <v>2.7083333333333335</v>
      </c>
      <c r="H16">
        <f>G16*H10</f>
        <v>43.333333333333336</v>
      </c>
    </row>
    <row r="17" spans="1:10" x14ac:dyDescent="0.45">
      <c r="B17" t="s">
        <v>117</v>
      </c>
      <c r="C17" t="s">
        <v>27</v>
      </c>
      <c r="D17" t="s">
        <v>127</v>
      </c>
      <c r="E17" t="s">
        <v>125</v>
      </c>
      <c r="F17">
        <f>K6*G6</f>
        <v>61.44</v>
      </c>
      <c r="G17" s="11">
        <f t="shared" si="0"/>
        <v>2.56</v>
      </c>
      <c r="H17">
        <f>G17*H10</f>
        <v>40.96</v>
      </c>
    </row>
    <row r="18" spans="1:10" x14ac:dyDescent="0.45">
      <c r="B18" t="s">
        <v>118</v>
      </c>
      <c r="C18" t="s">
        <v>27</v>
      </c>
      <c r="D18" t="s">
        <v>127</v>
      </c>
      <c r="E18" t="s">
        <v>133</v>
      </c>
      <c r="F18">
        <f>K6*G7</f>
        <v>15.36</v>
      </c>
      <c r="G18" s="11">
        <f t="shared" si="0"/>
        <v>0.64</v>
      </c>
      <c r="H18">
        <f>G18*H10</f>
        <v>10.24</v>
      </c>
    </row>
    <row r="19" spans="1:10" x14ac:dyDescent="0.45">
      <c r="B19" s="12" t="s">
        <v>119</v>
      </c>
      <c r="C19" s="12" t="s">
        <v>123</v>
      </c>
      <c r="D19" s="12" t="s">
        <v>125</v>
      </c>
      <c r="E19" s="12" t="s">
        <v>125</v>
      </c>
      <c r="F19" s="12">
        <f>(K3+K5)*G6</f>
        <v>462.4</v>
      </c>
      <c r="G19" s="13">
        <f t="shared" si="0"/>
        <v>19.266666666666666</v>
      </c>
      <c r="H19" s="12">
        <f>G19*H10</f>
        <v>308.26666666666665</v>
      </c>
    </row>
    <row r="20" spans="1:10" x14ac:dyDescent="0.45">
      <c r="B20" s="12" t="s">
        <v>120</v>
      </c>
      <c r="C20" s="12" t="s">
        <v>123</v>
      </c>
      <c r="D20" s="12" t="s">
        <v>125</v>
      </c>
      <c r="E20" s="12" t="s">
        <v>133</v>
      </c>
      <c r="F20" s="12">
        <f>(K3+K5)*G7</f>
        <v>115.6</v>
      </c>
      <c r="G20" s="13">
        <f t="shared" si="0"/>
        <v>4.8166666666666664</v>
      </c>
      <c r="H20" s="12">
        <f>G20*H10</f>
        <v>77.066666666666663</v>
      </c>
    </row>
    <row r="21" spans="1:10" x14ac:dyDescent="0.45">
      <c r="B21" s="12" t="s">
        <v>121</v>
      </c>
      <c r="C21" s="12" t="s">
        <v>123</v>
      </c>
      <c r="D21" s="12" t="s">
        <v>127</v>
      </c>
      <c r="E21" s="12" t="s">
        <v>125</v>
      </c>
      <c r="F21" s="12">
        <f>(K4+K6)*G6</f>
        <v>109.44</v>
      </c>
      <c r="G21" s="13">
        <f t="shared" si="0"/>
        <v>4.5599999999999996</v>
      </c>
      <c r="H21" s="12">
        <f>G21*H10</f>
        <v>72.959999999999994</v>
      </c>
    </row>
    <row r="22" spans="1:10" x14ac:dyDescent="0.45">
      <c r="B22" s="12" t="s">
        <v>122</v>
      </c>
      <c r="C22" s="12" t="s">
        <v>123</v>
      </c>
      <c r="D22" s="12" t="s">
        <v>127</v>
      </c>
      <c r="E22" s="12" t="s">
        <v>133</v>
      </c>
      <c r="F22" s="12">
        <f>(K4+K6)*G7</f>
        <v>27.36</v>
      </c>
      <c r="G22" s="13">
        <f t="shared" si="0"/>
        <v>1.1399999999999999</v>
      </c>
      <c r="H22" s="12">
        <f>G22*H10</f>
        <v>18.239999999999998</v>
      </c>
    </row>
    <row r="25" spans="1:10" x14ac:dyDescent="0.45">
      <c r="D25" s="12" t="s">
        <v>168</v>
      </c>
      <c r="F25" t="s">
        <v>166</v>
      </c>
      <c r="G25" t="s">
        <v>167</v>
      </c>
      <c r="J25" t="s">
        <v>155</v>
      </c>
    </row>
    <row r="26" spans="1:10" x14ac:dyDescent="0.45">
      <c r="A26" s="14" t="s">
        <v>161</v>
      </c>
      <c r="B26" s="5" t="s">
        <v>142</v>
      </c>
      <c r="C26" s="12" t="s">
        <v>123</v>
      </c>
      <c r="D26" s="12" t="s">
        <v>125</v>
      </c>
      <c r="E26" s="12" t="s">
        <v>125</v>
      </c>
      <c r="F26" s="12">
        <f xml:space="preserve"> 6 * F11 + 10 *F15</f>
        <v>3814.4</v>
      </c>
      <c r="G26" s="13">
        <f>F26/24</f>
        <v>158.93333333333334</v>
      </c>
      <c r="J26" s="5" t="s">
        <v>154</v>
      </c>
    </row>
    <row r="27" spans="1:10" x14ac:dyDescent="0.45">
      <c r="A27" s="15" t="s">
        <v>162</v>
      </c>
      <c r="B27" t="s">
        <v>147</v>
      </c>
      <c r="C27" s="12" t="s">
        <v>123</v>
      </c>
      <c r="D27" s="12" t="s">
        <v>125</v>
      </c>
      <c r="E27" s="12" t="s">
        <v>133</v>
      </c>
      <c r="F27" s="12">
        <f xml:space="preserve"> 6 * F12 + 10 *F16</f>
        <v>953.6</v>
      </c>
      <c r="G27" s="13">
        <f>F27/24</f>
        <v>39.733333333333334</v>
      </c>
      <c r="J27" s="5" t="s">
        <v>156</v>
      </c>
    </row>
    <row r="28" spans="1:10" x14ac:dyDescent="0.45">
      <c r="A28" s="10" t="s">
        <v>163</v>
      </c>
      <c r="B28" t="s">
        <v>148</v>
      </c>
      <c r="C28" s="12" t="s">
        <v>123</v>
      </c>
      <c r="D28" s="12" t="s">
        <v>127</v>
      </c>
      <c r="E28" s="12" t="s">
        <v>125</v>
      </c>
      <c r="F28" s="12">
        <f xml:space="preserve"> 6 * F13 + 10 *F17</f>
        <v>902.4</v>
      </c>
      <c r="G28" s="13">
        <f>F28/24</f>
        <v>37.6</v>
      </c>
      <c r="J28" s="5" t="s">
        <v>157</v>
      </c>
    </row>
    <row r="29" spans="1:10" x14ac:dyDescent="0.45">
      <c r="A29" s="7" t="s">
        <v>164</v>
      </c>
      <c r="B29" t="s">
        <v>145</v>
      </c>
      <c r="C29" s="16" t="s">
        <v>123</v>
      </c>
      <c r="D29" s="16" t="s">
        <v>127</v>
      </c>
      <c r="E29" s="16" t="s">
        <v>133</v>
      </c>
      <c r="F29" s="16">
        <f xml:space="preserve"> 6 * F14 + 10 *F18</f>
        <v>225.6</v>
      </c>
      <c r="G29" s="17">
        <f>F29/24</f>
        <v>9.4</v>
      </c>
      <c r="J29" s="5" t="s">
        <v>158</v>
      </c>
    </row>
    <row r="30" spans="1:10" x14ac:dyDescent="0.45">
      <c r="B30" t="s">
        <v>146</v>
      </c>
      <c r="C30" s="12" t="s">
        <v>27</v>
      </c>
      <c r="D30" s="12" t="s">
        <v>125</v>
      </c>
      <c r="E30" s="12" t="s">
        <v>125</v>
      </c>
      <c r="F30" s="12">
        <f>10*F15</f>
        <v>2600</v>
      </c>
      <c r="G30" s="13">
        <f>F30/24</f>
        <v>108.33333333333333</v>
      </c>
    </row>
    <row r="31" spans="1:10" x14ac:dyDescent="0.45">
      <c r="C31" s="18" t="s">
        <v>27</v>
      </c>
      <c r="D31" s="18" t="s">
        <v>125</v>
      </c>
      <c r="E31" s="18" t="s">
        <v>133</v>
      </c>
      <c r="F31" s="18">
        <f t="shared" ref="F31:F33" si="1">10*F16</f>
        <v>650</v>
      </c>
      <c r="G31" s="19">
        <f t="shared" ref="G31:G33" si="2">F31/24</f>
        <v>27.083333333333332</v>
      </c>
    </row>
    <row r="32" spans="1:10" x14ac:dyDescent="0.45">
      <c r="C32" s="18" t="s">
        <v>27</v>
      </c>
      <c r="D32" s="18" t="s">
        <v>127</v>
      </c>
      <c r="E32" s="18" t="s">
        <v>125</v>
      </c>
      <c r="F32" s="18">
        <f t="shared" si="1"/>
        <v>614.4</v>
      </c>
      <c r="G32" s="19">
        <f t="shared" si="2"/>
        <v>25.599999999999998</v>
      </c>
    </row>
    <row r="33" spans="1:10" x14ac:dyDescent="0.45">
      <c r="C33" s="12" t="s">
        <v>27</v>
      </c>
      <c r="D33" s="12" t="s">
        <v>127</v>
      </c>
      <c r="E33" s="12" t="s">
        <v>133</v>
      </c>
      <c r="F33" s="12">
        <f t="shared" si="1"/>
        <v>153.6</v>
      </c>
      <c r="G33" s="13">
        <f t="shared" si="2"/>
        <v>6.3999999999999995</v>
      </c>
    </row>
    <row r="34" spans="1:10" x14ac:dyDescent="0.45">
      <c r="C34" s="12"/>
      <c r="D34" s="12"/>
      <c r="E34" s="12"/>
      <c r="F34" s="12"/>
      <c r="G34" s="13"/>
    </row>
    <row r="35" spans="1:10" x14ac:dyDescent="0.45">
      <c r="B35" s="5" t="s">
        <v>143</v>
      </c>
      <c r="C35" s="20" t="s">
        <v>123</v>
      </c>
      <c r="D35" s="20" t="s">
        <v>125</v>
      </c>
      <c r="E35" s="20" t="s">
        <v>125</v>
      </c>
      <c r="F35" s="20">
        <f xml:space="preserve"> 3 * F11 + 4 *F15</f>
        <v>1647.2</v>
      </c>
      <c r="G35" s="21">
        <f>F35/24</f>
        <v>68.63333333333334</v>
      </c>
      <c r="J35" s="5" t="s">
        <v>159</v>
      </c>
    </row>
    <row r="36" spans="1:10" x14ac:dyDescent="0.45">
      <c r="B36" t="s">
        <v>144</v>
      </c>
      <c r="C36" s="22" t="s">
        <v>123</v>
      </c>
      <c r="D36" s="22" t="s">
        <v>125</v>
      </c>
      <c r="E36" s="22" t="s">
        <v>133</v>
      </c>
      <c r="F36" s="22">
        <f t="shared" ref="F36:F38" si="3" xml:space="preserve"> 3 * F12 + 4 *F16</f>
        <v>411.8</v>
      </c>
      <c r="G36" s="23">
        <f>F36/24</f>
        <v>17.158333333333335</v>
      </c>
      <c r="J36" s="5" t="s">
        <v>156</v>
      </c>
    </row>
    <row r="37" spans="1:10" x14ac:dyDescent="0.45">
      <c r="A37" t="s">
        <v>169</v>
      </c>
      <c r="B37" t="s">
        <v>149</v>
      </c>
      <c r="C37" s="20" t="s">
        <v>123</v>
      </c>
      <c r="D37" s="20" t="s">
        <v>127</v>
      </c>
      <c r="E37" s="20" t="s">
        <v>125</v>
      </c>
      <c r="F37" s="20">
        <f t="shared" si="3"/>
        <v>389.76</v>
      </c>
      <c r="G37" s="21">
        <f t="shared" ref="G37:G38" si="4">F37/24</f>
        <v>16.239999999999998</v>
      </c>
    </row>
    <row r="38" spans="1:10" x14ac:dyDescent="0.45">
      <c r="A38" t="s">
        <v>170</v>
      </c>
      <c r="B38" t="s">
        <v>150</v>
      </c>
      <c r="C38" s="20" t="s">
        <v>123</v>
      </c>
      <c r="D38" s="20" t="s">
        <v>127</v>
      </c>
      <c r="E38" s="20" t="s">
        <v>133</v>
      </c>
      <c r="F38" s="20">
        <f t="shared" si="3"/>
        <v>97.44</v>
      </c>
      <c r="G38" s="21">
        <f t="shared" si="4"/>
        <v>4.0599999999999996</v>
      </c>
    </row>
    <row r="39" spans="1:10" x14ac:dyDescent="0.45">
      <c r="A39" s="1" t="s">
        <v>171</v>
      </c>
      <c r="C39" s="20" t="s">
        <v>27</v>
      </c>
      <c r="D39" s="20" t="s">
        <v>125</v>
      </c>
      <c r="E39" s="20" t="s">
        <v>125</v>
      </c>
      <c r="F39" s="20">
        <f>4*F15</f>
        <v>1040</v>
      </c>
      <c r="G39" s="21">
        <f>F39/24</f>
        <v>43.333333333333336</v>
      </c>
    </row>
    <row r="40" spans="1:10" x14ac:dyDescent="0.45">
      <c r="A40" t="s">
        <v>172</v>
      </c>
      <c r="C40" s="20" t="s">
        <v>27</v>
      </c>
      <c r="D40" s="20" t="s">
        <v>125</v>
      </c>
      <c r="E40" s="20" t="s">
        <v>133</v>
      </c>
      <c r="F40" s="20">
        <f t="shared" ref="F40:F42" si="5">4*F16</f>
        <v>260</v>
      </c>
      <c r="G40" s="21">
        <f t="shared" ref="G40:G42" si="6">F40/24</f>
        <v>10.833333333333334</v>
      </c>
    </row>
    <row r="41" spans="1:10" x14ac:dyDescent="0.45">
      <c r="A41" t="s">
        <v>173</v>
      </c>
      <c r="C41" s="20" t="s">
        <v>27</v>
      </c>
      <c r="D41" s="20" t="s">
        <v>127</v>
      </c>
      <c r="E41" s="20" t="s">
        <v>125</v>
      </c>
      <c r="F41" s="20">
        <f t="shared" si="5"/>
        <v>245.76</v>
      </c>
      <c r="G41" s="21">
        <f t="shared" si="6"/>
        <v>10.24</v>
      </c>
    </row>
    <row r="42" spans="1:10" x14ac:dyDescent="0.45">
      <c r="C42" s="20" t="s">
        <v>27</v>
      </c>
      <c r="D42" s="20" t="s">
        <v>127</v>
      </c>
      <c r="E42" s="20" t="s">
        <v>133</v>
      </c>
      <c r="F42" s="20">
        <f t="shared" si="5"/>
        <v>61.44</v>
      </c>
      <c r="G42" s="21">
        <f t="shared" si="6"/>
        <v>2.56</v>
      </c>
    </row>
    <row r="43" spans="1:10" x14ac:dyDescent="0.45">
      <c r="C43" s="12"/>
      <c r="D43" s="12"/>
      <c r="E43" s="12"/>
      <c r="F43" s="12"/>
      <c r="G43" s="13"/>
    </row>
    <row r="44" spans="1:10" x14ac:dyDescent="0.45">
      <c r="B44" s="5" t="s">
        <v>165</v>
      </c>
      <c r="C44" s="12" t="s">
        <v>123</v>
      </c>
      <c r="D44" s="12" t="s">
        <v>125</v>
      </c>
      <c r="E44" s="12" t="s">
        <v>125</v>
      </c>
      <c r="F44" s="12">
        <f xml:space="preserve"> 4 * F11 + 6 *F15</f>
        <v>2369.6</v>
      </c>
      <c r="G44" s="13">
        <f>F44/24</f>
        <v>98.733333333333334</v>
      </c>
      <c r="J44" s="5" t="s">
        <v>160</v>
      </c>
    </row>
    <row r="45" spans="1:10" x14ac:dyDescent="0.45">
      <c r="B45" t="s">
        <v>151</v>
      </c>
      <c r="C45" s="18" t="s">
        <v>123</v>
      </c>
      <c r="D45" s="18" t="s">
        <v>125</v>
      </c>
      <c r="E45" s="18" t="s">
        <v>133</v>
      </c>
      <c r="F45" s="18">
        <f t="shared" ref="F45:F47" si="7" xml:space="preserve"> 4 * F12 + 6 *F16</f>
        <v>592.4</v>
      </c>
      <c r="G45" s="19">
        <f t="shared" ref="G45:G47" si="8">F45/24</f>
        <v>24.683333333333334</v>
      </c>
      <c r="J45" s="5" t="s">
        <v>156</v>
      </c>
    </row>
    <row r="46" spans="1:10" x14ac:dyDescent="0.45">
      <c r="B46" t="s">
        <v>152</v>
      </c>
      <c r="C46" s="16" t="s">
        <v>123</v>
      </c>
      <c r="D46" s="16" t="s">
        <v>127</v>
      </c>
      <c r="E46" s="16" t="s">
        <v>125</v>
      </c>
      <c r="F46" s="16">
        <f t="shared" si="7"/>
        <v>560.64</v>
      </c>
      <c r="G46" s="17">
        <f t="shared" si="8"/>
        <v>23.36</v>
      </c>
      <c r="J46" s="5" t="s">
        <v>158</v>
      </c>
    </row>
    <row r="47" spans="1:10" x14ac:dyDescent="0.45">
      <c r="B47" t="s">
        <v>153</v>
      </c>
      <c r="C47" s="12" t="s">
        <v>123</v>
      </c>
      <c r="D47" s="12" t="s">
        <v>127</v>
      </c>
      <c r="E47" s="12" t="s">
        <v>133</v>
      </c>
      <c r="F47" s="12">
        <f t="shared" si="7"/>
        <v>140.16</v>
      </c>
      <c r="G47" s="13">
        <f t="shared" si="8"/>
        <v>5.84</v>
      </c>
    </row>
    <row r="48" spans="1:10" x14ac:dyDescent="0.45">
      <c r="C48" s="12" t="s">
        <v>27</v>
      </c>
      <c r="D48" s="12" t="s">
        <v>125</v>
      </c>
      <c r="E48" s="12" t="s">
        <v>125</v>
      </c>
      <c r="F48" s="12">
        <f>6*F15</f>
        <v>1560</v>
      </c>
      <c r="G48" s="13">
        <f>F48/24</f>
        <v>65</v>
      </c>
    </row>
    <row r="49" spans="3:7" x14ac:dyDescent="0.45">
      <c r="C49" s="18" t="s">
        <v>27</v>
      </c>
      <c r="D49" s="18" t="s">
        <v>125</v>
      </c>
      <c r="E49" s="18" t="s">
        <v>133</v>
      </c>
      <c r="F49" s="18">
        <f t="shared" ref="F49:F51" si="9">6*F16</f>
        <v>390</v>
      </c>
      <c r="G49" s="19">
        <f t="shared" ref="G49:G51" si="10">F49/24</f>
        <v>16.25</v>
      </c>
    </row>
    <row r="50" spans="3:7" x14ac:dyDescent="0.45">
      <c r="C50" s="16" t="s">
        <v>27</v>
      </c>
      <c r="D50" s="16" t="s">
        <v>127</v>
      </c>
      <c r="E50" s="16" t="s">
        <v>125</v>
      </c>
      <c r="F50" s="16">
        <f t="shared" si="9"/>
        <v>368.64</v>
      </c>
      <c r="G50" s="17">
        <f t="shared" si="10"/>
        <v>15.36</v>
      </c>
    </row>
    <row r="51" spans="3:7" x14ac:dyDescent="0.45">
      <c r="C51" s="12" t="s">
        <v>27</v>
      </c>
      <c r="D51" s="12" t="s">
        <v>127</v>
      </c>
      <c r="E51" s="12" t="s">
        <v>133</v>
      </c>
      <c r="F51" s="12">
        <f t="shared" si="9"/>
        <v>92.16</v>
      </c>
      <c r="G51" s="13">
        <f t="shared" si="10"/>
        <v>3.84</v>
      </c>
    </row>
    <row r="57" spans="3:7" x14ac:dyDescent="0.45">
      <c r="F57">
        <f>1* F12 + 6*F16</f>
        <v>440.6</v>
      </c>
      <c r="G57" s="17">
        <f t="shared" ref="G57:G58" si="11">F57/24</f>
        <v>18.358333333333334</v>
      </c>
    </row>
    <row r="58" spans="3:7" x14ac:dyDescent="0.45">
      <c r="F58">
        <f>1* F12 + 5*F16</f>
        <v>375.6</v>
      </c>
      <c r="G58" s="17">
        <f t="shared" si="11"/>
        <v>15.65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Modellvarianten</vt:lpstr>
      <vt:lpstr>Feature Sets</vt:lpstr>
      <vt:lpstr>Laufzeiten</vt:lpstr>
      <vt:lpstr>Proxies für Modelle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Drauz</dc:creator>
  <cp:lastModifiedBy>Drauz, Simon</cp:lastModifiedBy>
  <dcterms:created xsi:type="dcterms:W3CDTF">2015-06-05T18:19:34Z</dcterms:created>
  <dcterms:modified xsi:type="dcterms:W3CDTF">2023-12-05T18:51:16Z</dcterms:modified>
</cp:coreProperties>
</file>