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ianmarco\Desktop\"/>
    </mc:Choice>
  </mc:AlternateContent>
  <xr:revisionPtr revIDLastSave="0" documentId="13_ncr:1_{0F017616-943B-49E9-8DDD-77A69B76568A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BS" sheetId="1" r:id="rId1"/>
    <sheet name="REORGANIZED BS" sheetId="4" r:id="rId2"/>
    <sheet name="trailing 12-months" sheetId="5" r:id="rId3"/>
    <sheet name="IS" sheetId="2" r:id="rId4"/>
    <sheet name="CF S 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4" l="1"/>
  <c r="F37" i="4"/>
  <c r="G37" i="4"/>
  <c r="H37" i="4"/>
  <c r="I37" i="4"/>
  <c r="J37" i="4"/>
  <c r="K37" i="4"/>
  <c r="L37" i="4"/>
  <c r="D37" i="4"/>
  <c r="E35" i="4"/>
  <c r="F35" i="4"/>
  <c r="G35" i="4"/>
  <c r="H35" i="4"/>
  <c r="I35" i="4"/>
  <c r="J35" i="4"/>
  <c r="K35" i="4"/>
  <c r="L35" i="4"/>
  <c r="D35" i="4"/>
  <c r="E34" i="4"/>
  <c r="F34" i="4"/>
  <c r="G34" i="4"/>
  <c r="H34" i="4"/>
  <c r="I34" i="4"/>
  <c r="J34" i="4"/>
  <c r="K34" i="4"/>
  <c r="L34" i="4"/>
  <c r="D34" i="4"/>
  <c r="E32" i="4"/>
  <c r="F32" i="4"/>
  <c r="G32" i="4"/>
  <c r="H32" i="4"/>
  <c r="I32" i="4"/>
  <c r="J32" i="4"/>
  <c r="K32" i="4"/>
  <c r="L32" i="4"/>
  <c r="D32" i="4"/>
  <c r="E31" i="4"/>
  <c r="F31" i="4"/>
  <c r="G31" i="4"/>
  <c r="H31" i="4"/>
  <c r="I31" i="4"/>
  <c r="J31" i="4"/>
  <c r="K31" i="4"/>
  <c r="L31" i="4"/>
  <c r="D31" i="4"/>
  <c r="E30" i="4"/>
  <c r="F30" i="4"/>
  <c r="G30" i="4"/>
  <c r="H30" i="4"/>
  <c r="I30" i="4"/>
  <c r="J30" i="4"/>
  <c r="K30" i="4"/>
  <c r="L30" i="4"/>
  <c r="D30" i="4"/>
  <c r="E27" i="4"/>
  <c r="F27" i="4"/>
  <c r="G27" i="4"/>
  <c r="H27" i="4"/>
  <c r="H28" i="4" s="1"/>
  <c r="I27" i="4"/>
  <c r="J27" i="4"/>
  <c r="K27" i="4"/>
  <c r="L27" i="4"/>
  <c r="L28" i="4" s="1"/>
  <c r="D27" i="4"/>
  <c r="D28" i="4" s="1"/>
  <c r="E28" i="4"/>
  <c r="F28" i="4"/>
  <c r="G28" i="4"/>
  <c r="I28" i="4"/>
  <c r="J28" i="4"/>
  <c r="K28" i="4"/>
  <c r="E26" i="4"/>
  <c r="F26" i="4"/>
  <c r="G26" i="4"/>
  <c r="H26" i="4"/>
  <c r="I26" i="4"/>
  <c r="J26" i="4"/>
  <c r="K26" i="4"/>
  <c r="L26" i="4"/>
  <c r="D26" i="4"/>
  <c r="E25" i="4"/>
  <c r="F25" i="4"/>
  <c r="G25" i="4"/>
  <c r="H25" i="4"/>
  <c r="I25" i="4"/>
  <c r="J25" i="4"/>
  <c r="K25" i="4"/>
  <c r="L25" i="4"/>
  <c r="D25" i="4"/>
  <c r="E24" i="4"/>
  <c r="F24" i="4"/>
  <c r="G24" i="4"/>
  <c r="H24" i="4"/>
  <c r="I24" i="4"/>
  <c r="J24" i="4"/>
  <c r="K24" i="4"/>
  <c r="L24" i="4"/>
  <c r="D24" i="4"/>
  <c r="E22" i="4"/>
  <c r="F22" i="4"/>
  <c r="G22" i="4"/>
  <c r="H22" i="4"/>
  <c r="I22" i="4"/>
  <c r="J22" i="4"/>
  <c r="K22" i="4"/>
  <c r="L22" i="4"/>
  <c r="D22" i="4"/>
  <c r="L21" i="4"/>
  <c r="E21" i="4"/>
  <c r="F21" i="4"/>
  <c r="G21" i="4"/>
  <c r="H21" i="4"/>
  <c r="I21" i="4"/>
  <c r="J21" i="4"/>
  <c r="K21" i="4"/>
  <c r="D21" i="4"/>
  <c r="E20" i="4"/>
  <c r="F20" i="4"/>
  <c r="G20" i="4"/>
  <c r="H20" i="4"/>
  <c r="I20" i="4"/>
  <c r="J20" i="4"/>
  <c r="K20" i="4"/>
  <c r="L20" i="4"/>
  <c r="D20" i="4"/>
  <c r="E18" i="4"/>
  <c r="F18" i="4"/>
  <c r="G18" i="4"/>
  <c r="H18" i="4"/>
  <c r="I18" i="4"/>
  <c r="J18" i="4"/>
  <c r="K18" i="4"/>
  <c r="L18" i="4"/>
  <c r="D18" i="4"/>
  <c r="L15" i="4"/>
  <c r="L14" i="4"/>
  <c r="L13" i="4"/>
  <c r="J15" i="4"/>
  <c r="J14" i="4"/>
  <c r="J13" i="4"/>
  <c r="H15" i="4"/>
  <c r="H14" i="4"/>
  <c r="H13" i="4"/>
  <c r="F15" i="4"/>
  <c r="F14" i="4"/>
  <c r="F13" i="4"/>
  <c r="D15" i="4"/>
  <c r="D14" i="4"/>
  <c r="D13" i="4"/>
  <c r="E16" i="4"/>
  <c r="G16" i="4"/>
  <c r="I16" i="4"/>
  <c r="K16" i="4"/>
  <c r="E15" i="4"/>
  <c r="G15" i="4"/>
  <c r="I15" i="4"/>
  <c r="K15" i="4"/>
  <c r="E14" i="4"/>
  <c r="G14" i="4"/>
  <c r="I14" i="4"/>
  <c r="K14" i="4"/>
  <c r="E13" i="4"/>
  <c r="G13" i="4"/>
  <c r="I13" i="4"/>
  <c r="K13" i="4"/>
  <c r="E11" i="4"/>
  <c r="F11" i="4"/>
  <c r="G11" i="4"/>
  <c r="H11" i="4"/>
  <c r="I11" i="4"/>
  <c r="J11" i="4"/>
  <c r="K11" i="4"/>
  <c r="L11" i="4"/>
  <c r="D11" i="4"/>
  <c r="E10" i="4"/>
  <c r="F10" i="4"/>
  <c r="G10" i="4"/>
  <c r="H10" i="4"/>
  <c r="I10" i="4"/>
  <c r="J10" i="4"/>
  <c r="K10" i="4"/>
  <c r="L10" i="4"/>
  <c r="D10" i="4"/>
  <c r="E9" i="4"/>
  <c r="F9" i="4"/>
  <c r="G9" i="4"/>
  <c r="H9" i="4"/>
  <c r="I9" i="4"/>
  <c r="J9" i="4"/>
  <c r="K9" i="4"/>
  <c r="L9" i="4"/>
  <c r="D9" i="4"/>
  <c r="E7" i="4"/>
  <c r="F7" i="4"/>
  <c r="G7" i="4"/>
  <c r="H7" i="4"/>
  <c r="I7" i="4"/>
  <c r="J7" i="4"/>
  <c r="K7" i="4"/>
  <c r="L7" i="4"/>
  <c r="D7" i="4"/>
  <c r="E6" i="4"/>
  <c r="F6" i="4"/>
  <c r="G6" i="4"/>
  <c r="H6" i="4"/>
  <c r="I6" i="4"/>
  <c r="J6" i="4"/>
  <c r="K6" i="4"/>
  <c r="L6" i="4"/>
  <c r="D6" i="4"/>
  <c r="E5" i="4"/>
  <c r="F5" i="4"/>
  <c r="G5" i="4"/>
  <c r="H5" i="4"/>
  <c r="I5" i="4"/>
  <c r="J5" i="4"/>
  <c r="K5" i="4"/>
  <c r="L5" i="4"/>
  <c r="E4" i="4"/>
  <c r="F4" i="4"/>
  <c r="G4" i="4"/>
  <c r="H4" i="4"/>
  <c r="I4" i="4"/>
  <c r="J4" i="4"/>
  <c r="K4" i="4"/>
  <c r="L4" i="4"/>
  <c r="E3" i="4"/>
  <c r="F3" i="4"/>
  <c r="G3" i="4"/>
  <c r="H3" i="4"/>
  <c r="I3" i="4"/>
  <c r="J3" i="4"/>
  <c r="K3" i="4"/>
  <c r="L3" i="4"/>
  <c r="D5" i="4"/>
  <c r="D4" i="4"/>
  <c r="D3" i="4"/>
  <c r="L16" i="4" l="1"/>
  <c r="J16" i="4"/>
  <c r="H16" i="4"/>
  <c r="F16" i="4"/>
  <c r="D16" i="4"/>
  <c r="K17" i="1" l="1"/>
  <c r="K18" i="1"/>
  <c r="K19" i="1"/>
  <c r="K20" i="1"/>
  <c r="K21" i="1"/>
  <c r="K28" i="1"/>
  <c r="K30" i="1"/>
  <c r="K31" i="1"/>
  <c r="K32" i="1"/>
  <c r="K33" i="1"/>
  <c r="K37" i="1"/>
  <c r="K38" i="1"/>
  <c r="K48" i="1"/>
  <c r="K53" i="1"/>
  <c r="K72" i="1"/>
  <c r="K77" i="1"/>
  <c r="K78" i="1"/>
  <c r="K79" i="1"/>
  <c r="K80" i="1"/>
  <c r="K82" i="1"/>
  <c r="K85" i="1"/>
  <c r="K86" i="1"/>
  <c r="K87" i="1"/>
  <c r="K95" i="1"/>
  <c r="K96" i="1"/>
  <c r="K97" i="1"/>
  <c r="K98" i="1"/>
  <c r="K107" i="1"/>
  <c r="K111" i="1"/>
  <c r="K118" i="1"/>
  <c r="K122" i="1"/>
  <c r="K123" i="1"/>
  <c r="K128" i="1"/>
  <c r="K153" i="1"/>
  <c r="K160" i="1"/>
  <c r="K161" i="1"/>
  <c r="K162" i="1"/>
  <c r="K163" i="1"/>
  <c r="K165" i="1"/>
  <c r="L165" i="1"/>
  <c r="L163" i="1"/>
  <c r="L162" i="1"/>
  <c r="L123" i="1"/>
  <c r="L98" i="1"/>
  <c r="L96" i="1"/>
  <c r="L82" i="1"/>
  <c r="L80" i="1"/>
  <c r="L32" i="1"/>
  <c r="E55" i="1"/>
  <c r="G55" i="1"/>
  <c r="I55" i="1"/>
  <c r="I9" i="1"/>
  <c r="I10" i="1"/>
  <c r="I11" i="1"/>
  <c r="I12" i="1"/>
  <c r="I13" i="1"/>
  <c r="I14" i="1"/>
  <c r="I15" i="1"/>
  <c r="I16" i="1"/>
  <c r="I19" i="1"/>
  <c r="I20" i="1"/>
  <c r="I21" i="1"/>
  <c r="I23" i="1"/>
  <c r="I24" i="1"/>
  <c r="I25" i="1"/>
  <c r="I26" i="1"/>
  <c r="I27" i="1"/>
  <c r="I30" i="1"/>
  <c r="I31" i="1"/>
  <c r="I33" i="1"/>
  <c r="I35" i="1"/>
  <c r="I36" i="1"/>
  <c r="I41" i="1"/>
  <c r="I42" i="1"/>
  <c r="I44" i="1"/>
  <c r="I45" i="1"/>
  <c r="I47" i="1"/>
  <c r="I50" i="1"/>
  <c r="I51" i="1"/>
  <c r="I52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4" i="1"/>
  <c r="I75" i="1"/>
  <c r="I76" i="1"/>
  <c r="I78" i="1"/>
  <c r="I79" i="1"/>
  <c r="I81" i="1"/>
  <c r="I85" i="1"/>
  <c r="I86" i="1"/>
  <c r="I87" i="1"/>
  <c r="I89" i="1"/>
  <c r="I90" i="1"/>
  <c r="I92" i="1"/>
  <c r="I93" i="1"/>
  <c r="I95" i="1"/>
  <c r="I97" i="1"/>
  <c r="I103" i="1"/>
  <c r="I104" i="1"/>
  <c r="I105" i="1"/>
  <c r="I106" i="1"/>
  <c r="I109" i="1"/>
  <c r="I110" i="1"/>
  <c r="I113" i="1"/>
  <c r="I114" i="1"/>
  <c r="I115" i="1"/>
  <c r="I116" i="1"/>
  <c r="I117" i="1"/>
  <c r="I120" i="1"/>
  <c r="I121" i="1"/>
  <c r="I126" i="1"/>
  <c r="I127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5" i="1"/>
  <c r="I156" i="1"/>
  <c r="I157" i="1"/>
  <c r="I158" i="1"/>
  <c r="I159" i="1"/>
  <c r="I161" i="1"/>
  <c r="I164" i="1"/>
  <c r="G9" i="1"/>
  <c r="G10" i="1"/>
  <c r="G11" i="1"/>
  <c r="G12" i="1"/>
  <c r="G13" i="1"/>
  <c r="G14" i="1"/>
  <c r="G15" i="1"/>
  <c r="G16" i="1"/>
  <c r="G19" i="1"/>
  <c r="G20" i="1"/>
  <c r="G21" i="1"/>
  <c r="G23" i="1"/>
  <c r="G24" i="1"/>
  <c r="G25" i="1"/>
  <c r="G26" i="1"/>
  <c r="G27" i="1"/>
  <c r="G30" i="1"/>
  <c r="G31" i="1"/>
  <c r="G33" i="1"/>
  <c r="G35" i="1"/>
  <c r="G36" i="1"/>
  <c r="G41" i="1"/>
  <c r="G42" i="1"/>
  <c r="G44" i="1"/>
  <c r="G45" i="1"/>
  <c r="G47" i="1"/>
  <c r="G50" i="1"/>
  <c r="G51" i="1"/>
  <c r="G52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4" i="1"/>
  <c r="G75" i="1"/>
  <c r="G76" i="1"/>
  <c r="G78" i="1"/>
  <c r="G79" i="1"/>
  <c r="G81" i="1"/>
  <c r="G85" i="1"/>
  <c r="G86" i="1"/>
  <c r="G87" i="1"/>
  <c r="G89" i="1"/>
  <c r="G90" i="1"/>
  <c r="G92" i="1"/>
  <c r="G93" i="1"/>
  <c r="G94" i="1"/>
  <c r="G95" i="1"/>
  <c r="G97" i="1"/>
  <c r="G103" i="1"/>
  <c r="G104" i="1"/>
  <c r="G105" i="1"/>
  <c r="G106" i="1"/>
  <c r="G109" i="1"/>
  <c r="G110" i="1"/>
  <c r="G113" i="1"/>
  <c r="G114" i="1"/>
  <c r="G115" i="1"/>
  <c r="G116" i="1"/>
  <c r="G117" i="1"/>
  <c r="G120" i="1"/>
  <c r="G121" i="1"/>
  <c r="G126" i="1"/>
  <c r="G127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5" i="1"/>
  <c r="G156" i="1"/>
  <c r="G157" i="1"/>
  <c r="G158" i="1"/>
  <c r="G159" i="1"/>
  <c r="G161" i="1"/>
  <c r="G164" i="1"/>
  <c r="E9" i="1"/>
  <c r="E10" i="1"/>
  <c r="E11" i="1"/>
  <c r="E12" i="1"/>
  <c r="E13" i="1"/>
  <c r="E14" i="1"/>
  <c r="E15" i="1"/>
  <c r="E16" i="1"/>
  <c r="E17" i="1"/>
  <c r="E19" i="1"/>
  <c r="E20" i="1"/>
  <c r="E21" i="1"/>
  <c r="E23" i="1"/>
  <c r="E24" i="1"/>
  <c r="E25" i="1"/>
  <c r="E26" i="1"/>
  <c r="E27" i="1"/>
  <c r="E30" i="1"/>
  <c r="E31" i="1"/>
  <c r="E32" i="1"/>
  <c r="E33" i="1"/>
  <c r="E35" i="1"/>
  <c r="E36" i="1"/>
  <c r="E41" i="1"/>
  <c r="E42" i="1"/>
  <c r="E43" i="1"/>
  <c r="E44" i="1"/>
  <c r="E45" i="1"/>
  <c r="E47" i="1"/>
  <c r="E50" i="1"/>
  <c r="E51" i="1"/>
  <c r="E52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4" i="1"/>
  <c r="E75" i="1"/>
  <c r="E76" i="1"/>
  <c r="E78" i="1"/>
  <c r="E79" i="1"/>
  <c r="E81" i="1"/>
  <c r="E85" i="1"/>
  <c r="E86" i="1"/>
  <c r="E87" i="1"/>
  <c r="E89" i="1"/>
  <c r="E90" i="1"/>
  <c r="E92" i="1"/>
  <c r="E93" i="1"/>
  <c r="E95" i="1"/>
  <c r="E97" i="1"/>
  <c r="E103" i="1"/>
  <c r="E104" i="1"/>
  <c r="E105" i="1"/>
  <c r="E106" i="1"/>
  <c r="E109" i="1"/>
  <c r="E110" i="1"/>
  <c r="E113" i="1"/>
  <c r="E114" i="1"/>
  <c r="E115" i="1"/>
  <c r="E116" i="1"/>
  <c r="E117" i="1"/>
  <c r="E120" i="1"/>
  <c r="E121" i="1"/>
  <c r="E126" i="1"/>
  <c r="E127" i="1"/>
  <c r="E128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5" i="1"/>
  <c r="E156" i="1"/>
  <c r="E157" i="1"/>
  <c r="E158" i="1"/>
  <c r="E159" i="1"/>
  <c r="E161" i="1"/>
  <c r="E164" i="1"/>
  <c r="F162" i="1"/>
  <c r="F94" i="1"/>
  <c r="H94" i="1"/>
  <c r="I94" i="1" s="1"/>
  <c r="J94" i="1"/>
  <c r="D94" i="1"/>
  <c r="E94" i="1" s="1"/>
  <c r="F91" i="1"/>
  <c r="G91" i="1" s="1"/>
  <c r="H91" i="1"/>
  <c r="I91" i="1" s="1"/>
  <c r="J91" i="1"/>
  <c r="D91" i="1"/>
  <c r="E91" i="1" s="1"/>
  <c r="J77" i="1"/>
  <c r="H77" i="1"/>
  <c r="I77" i="1" s="1"/>
  <c r="F77" i="1"/>
  <c r="G77" i="1" s="1"/>
  <c r="D77" i="1"/>
  <c r="E77" i="1" s="1"/>
  <c r="F46" i="1"/>
  <c r="D46" i="1"/>
  <c r="D48" i="1" s="1"/>
  <c r="D53" i="1"/>
  <c r="E53" i="1" s="1"/>
  <c r="F53" i="1"/>
  <c r="D72" i="1"/>
  <c r="F72" i="1"/>
  <c r="D96" i="1"/>
  <c r="E96" i="1" s="1"/>
  <c r="F96" i="1"/>
  <c r="D107" i="1"/>
  <c r="E107" i="1" s="1"/>
  <c r="F107" i="1"/>
  <c r="D111" i="1"/>
  <c r="E111" i="1" s="1"/>
  <c r="F111" i="1"/>
  <c r="D118" i="1"/>
  <c r="E118" i="1" s="1"/>
  <c r="F118" i="1"/>
  <c r="D122" i="1"/>
  <c r="E122" i="1" s="1"/>
  <c r="F122" i="1"/>
  <c r="D128" i="1"/>
  <c r="D162" i="1" s="1"/>
  <c r="E162" i="1" s="1"/>
  <c r="F128" i="1"/>
  <c r="D160" i="1"/>
  <c r="E160" i="1" s="1"/>
  <c r="F160" i="1"/>
  <c r="D153" i="1"/>
  <c r="E153" i="1" s="1"/>
  <c r="F153" i="1"/>
  <c r="F37" i="1"/>
  <c r="D37" i="1"/>
  <c r="F32" i="1"/>
  <c r="D32" i="1"/>
  <c r="D28" i="1"/>
  <c r="E28" i="1" s="1"/>
  <c r="D17" i="1"/>
  <c r="F28" i="1"/>
  <c r="F17" i="1"/>
  <c r="E8" i="1"/>
  <c r="G8" i="1"/>
  <c r="I8" i="1"/>
  <c r="G24" i="5"/>
  <c r="G32" i="5"/>
  <c r="G33" i="5"/>
  <c r="G34" i="5"/>
  <c r="G35" i="5"/>
  <c r="E72" i="1" l="1"/>
  <c r="F48" i="1"/>
  <c r="E46" i="1"/>
  <c r="E37" i="1"/>
  <c r="D80" i="1"/>
  <c r="F38" i="1"/>
  <c r="F123" i="1"/>
  <c r="D123" i="1"/>
  <c r="E123" i="1" s="1"/>
  <c r="F98" i="1"/>
  <c r="D98" i="1"/>
  <c r="E98" i="1" s="1"/>
  <c r="D38" i="1"/>
  <c r="E48" i="1" l="1"/>
  <c r="F80" i="1"/>
  <c r="E38" i="1"/>
  <c r="F163" i="1"/>
  <c r="E80" i="1"/>
  <c r="D82" i="1"/>
  <c r="D163" i="1"/>
  <c r="F165" i="1"/>
  <c r="F82" i="1"/>
  <c r="D165" i="1" l="1"/>
  <c r="E165" i="1" s="1"/>
  <c r="E163" i="1"/>
  <c r="E82" i="1"/>
  <c r="C34" i="5"/>
  <c r="D34" i="5"/>
  <c r="D36" i="5" s="1"/>
  <c r="B34" i="5"/>
  <c r="B36" i="5" s="1"/>
  <c r="B12" i="5"/>
  <c r="D12" i="5"/>
  <c r="E31" i="5"/>
  <c r="F31" i="5" s="1"/>
  <c r="E32" i="5"/>
  <c r="F32" i="5" s="1"/>
  <c r="E33" i="5"/>
  <c r="F33" i="5" s="1"/>
  <c r="C8" i="5"/>
  <c r="G8" i="5" s="1"/>
  <c r="C7" i="5"/>
  <c r="C22" i="5"/>
  <c r="G22" i="5" s="1"/>
  <c r="B15" i="5"/>
  <c r="B26" i="5" s="1"/>
  <c r="D15" i="5"/>
  <c r="D26" i="5" s="1"/>
  <c r="E16" i="5"/>
  <c r="F16" i="5" s="1"/>
  <c r="E17" i="5"/>
  <c r="F17" i="5" s="1"/>
  <c r="E18" i="5"/>
  <c r="F18" i="5" s="1"/>
  <c r="E20" i="5"/>
  <c r="F20" i="5" s="1"/>
  <c r="E21" i="5"/>
  <c r="F21" i="5" s="1"/>
  <c r="E22" i="5"/>
  <c r="F22" i="5" s="1"/>
  <c r="E24" i="5"/>
  <c r="F2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4" i="5"/>
  <c r="F4" i="5" s="1"/>
  <c r="G7" i="5" l="1"/>
  <c r="B28" i="5"/>
  <c r="E12" i="5"/>
  <c r="F12" i="5" s="1"/>
  <c r="E26" i="5"/>
  <c r="D28" i="5"/>
  <c r="E36" i="5"/>
  <c r="E34" i="5"/>
  <c r="E15" i="5"/>
  <c r="H118" i="1"/>
  <c r="H160" i="1"/>
  <c r="J160" i="1"/>
  <c r="J153" i="1"/>
  <c r="H153" i="1"/>
  <c r="H128" i="1"/>
  <c r="J128" i="1"/>
  <c r="C18" i="5" s="1"/>
  <c r="G18" i="5" s="1"/>
  <c r="H122" i="1"/>
  <c r="J122" i="1"/>
  <c r="J118" i="1"/>
  <c r="C9" i="5" s="1"/>
  <c r="G9" i="5" s="1"/>
  <c r="H111" i="1"/>
  <c r="J111" i="1"/>
  <c r="C10" i="5" s="1"/>
  <c r="G10" i="5" s="1"/>
  <c r="H107" i="1"/>
  <c r="J107" i="1"/>
  <c r="H96" i="1"/>
  <c r="J96" i="1"/>
  <c r="J98" i="1" s="1"/>
  <c r="C31" i="5" s="1"/>
  <c r="G31" i="5" s="1"/>
  <c r="H72" i="1"/>
  <c r="J72" i="1"/>
  <c r="H53" i="1"/>
  <c r="J53" i="1"/>
  <c r="C17" i="5" s="1"/>
  <c r="G17" i="5" s="1"/>
  <c r="J43" i="1"/>
  <c r="J46" i="1" s="1"/>
  <c r="J48" i="1" s="1"/>
  <c r="H43" i="1"/>
  <c r="H37" i="1"/>
  <c r="J37" i="1"/>
  <c r="H32" i="1"/>
  <c r="J32" i="1"/>
  <c r="C6" i="5" s="1"/>
  <c r="G6" i="5" s="1"/>
  <c r="J28" i="1"/>
  <c r="H28" i="1"/>
  <c r="J17" i="1"/>
  <c r="H17" i="1"/>
  <c r="I28" i="1" l="1"/>
  <c r="G28" i="1"/>
  <c r="I118" i="1"/>
  <c r="G118" i="1"/>
  <c r="I37" i="1"/>
  <c r="G37" i="1"/>
  <c r="I122" i="1"/>
  <c r="G122" i="1"/>
  <c r="I153" i="1"/>
  <c r="G153" i="1"/>
  <c r="G43" i="1"/>
  <c r="I43" i="1"/>
  <c r="I96" i="1"/>
  <c r="G96" i="1"/>
  <c r="I111" i="1"/>
  <c r="G111" i="1"/>
  <c r="I107" i="1"/>
  <c r="G107" i="1"/>
  <c r="I53" i="1"/>
  <c r="G53" i="1"/>
  <c r="I17" i="1"/>
  <c r="G17" i="1"/>
  <c r="I32" i="1"/>
  <c r="G32" i="1"/>
  <c r="I128" i="1"/>
  <c r="G128" i="1"/>
  <c r="I160" i="1"/>
  <c r="G160" i="1"/>
  <c r="I72" i="1"/>
  <c r="G72" i="1"/>
  <c r="H123" i="1"/>
  <c r="C21" i="5"/>
  <c r="H38" i="1"/>
  <c r="C4" i="5"/>
  <c r="C16" i="5"/>
  <c r="H98" i="1"/>
  <c r="H46" i="1"/>
  <c r="C5" i="5"/>
  <c r="G5" i="5" s="1"/>
  <c r="H186" i="1"/>
  <c r="C36" i="5"/>
  <c r="G36" i="5" s="1"/>
  <c r="E28" i="5"/>
  <c r="F28" i="5" s="1"/>
  <c r="F34" i="5"/>
  <c r="F36" i="5"/>
  <c r="F15" i="5"/>
  <c r="F26" i="5"/>
  <c r="G186" i="1"/>
  <c r="J123" i="1"/>
  <c r="J162" i="1"/>
  <c r="J80" i="1"/>
  <c r="G185" i="1"/>
  <c r="H162" i="1"/>
  <c r="J38" i="1"/>
  <c r="I123" i="1" l="1"/>
  <c r="G123" i="1"/>
  <c r="I38" i="1"/>
  <c r="G38" i="1"/>
  <c r="I46" i="1"/>
  <c r="G46" i="1"/>
  <c r="I162" i="1"/>
  <c r="G162" i="1"/>
  <c r="I98" i="1"/>
  <c r="G98" i="1"/>
  <c r="J163" i="1"/>
  <c r="J165" i="1" s="1"/>
  <c r="H48" i="1"/>
  <c r="G4" i="5"/>
  <c r="C12" i="5"/>
  <c r="G12" i="5" s="1"/>
  <c r="H163" i="1"/>
  <c r="G183" i="1"/>
  <c r="G16" i="5"/>
  <c r="C15" i="5"/>
  <c r="C20" i="5"/>
  <c r="G20" i="5" s="1"/>
  <c r="G21" i="5"/>
  <c r="J82" i="1"/>
  <c r="G190" i="1"/>
  <c r="L38" i="1" l="1"/>
  <c r="I163" i="1"/>
  <c r="G163" i="1"/>
  <c r="I48" i="1"/>
  <c r="G48" i="1"/>
  <c r="G15" i="5"/>
  <c r="C26" i="5"/>
  <c r="H165" i="1"/>
  <c r="H185" i="1"/>
  <c r="H183" i="1" s="1"/>
  <c r="G188" i="1" s="1"/>
  <c r="H80" i="1"/>
  <c r="I165" i="1" l="1"/>
  <c r="G165" i="1"/>
  <c r="I80" i="1"/>
  <c r="G80" i="1"/>
  <c r="H82" i="1"/>
  <c r="G26" i="5"/>
  <c r="C28" i="5"/>
  <c r="G28" i="5" s="1"/>
  <c r="I82" i="1" l="1"/>
  <c r="G82" i="1"/>
</calcChain>
</file>

<file path=xl/sharedStrings.xml><?xml version="1.0" encoding="utf-8"?>
<sst xmlns="http://schemas.openxmlformats.org/spreadsheetml/2006/main" count="514" uniqueCount="428">
  <si>
    <t>ATTIVITÀ NON CORRENTI</t>
  </si>
  <si>
    <t>Immobilizzazioni materiali</t>
  </si>
  <si>
    <t>Immobilizzazioni immateriali</t>
  </si>
  <si>
    <t>Altre attività finanziarie non correnti</t>
  </si>
  <si>
    <t>Attività per imposte anticipate</t>
  </si>
  <si>
    <t>Attività per imposte correnti</t>
  </si>
  <si>
    <t>Disponibilità liquide e mezzi equivalenti</t>
  </si>
  <si>
    <t>ATTIVITÀ NON CORRENTI DESTINATE ALLA VENDITA</t>
  </si>
  <si>
    <t>TOTALE ATTIVO</t>
  </si>
  <si>
    <t>PATRIMONIO NETTO</t>
  </si>
  <si>
    <t>Capitale sociale</t>
  </si>
  <si>
    <t>(Azioni proprie)</t>
  </si>
  <si>
    <t>Riserve</t>
  </si>
  <si>
    <t>Risultato d’esercizio</t>
  </si>
  <si>
    <t>Partecipazioni valutate col metodo del Patrimonio netto</t>
  </si>
  <si>
    <t xml:space="preserve">Patrimonio netto di gruppo </t>
  </si>
  <si>
    <t>Interessi di minoranze</t>
  </si>
  <si>
    <t>Ricavi</t>
  </si>
  <si>
    <t>Ricavi di vendita e prestazioni</t>
  </si>
  <si>
    <t>Altri ricavi operativi</t>
  </si>
  <si>
    <t>Totale ricavi</t>
  </si>
  <si>
    <t>Costi operativi</t>
  </si>
  <si>
    <t>Costi per materie prime e servizi</t>
  </si>
  <si>
    <t>Altri costi operativi</t>
  </si>
  <si>
    <t>Totale costi operativi</t>
  </si>
  <si>
    <t>Costi per il personale</t>
  </si>
  <si>
    <t>Margine operativo lordo</t>
  </si>
  <si>
    <t>Ammortamenti, accantonamenti e svalutazioni</t>
  </si>
  <si>
    <t>Risultato operativo netto</t>
  </si>
  <si>
    <t>Risultato da transazioni non ricorrenti</t>
  </si>
  <si>
    <t>Gestione finanziaria</t>
  </si>
  <si>
    <t>Proventi finanziari</t>
  </si>
  <si>
    <t>Oneri finanziari</t>
  </si>
  <si>
    <t>Totale gestione finanziaria</t>
  </si>
  <si>
    <t>Risultato al lordo delle imposte</t>
  </si>
  <si>
    <t>Oneri/Proventi per imposte sui redditi</t>
  </si>
  <si>
    <t>Risultato di attività operative in esercizio al netto delle imposte</t>
  </si>
  <si>
    <t>Risultato da cessione di altre partecipazioni (AFS)</t>
  </si>
  <si>
    <t>Risultato netto da attività operative cessate/destinate alla vendita</t>
  </si>
  <si>
    <t>Risultato netto</t>
  </si>
  <si>
    <t>Risultato di pertinenza di terzi</t>
  </si>
  <si>
    <t>Risultato d’esercizio di pertinenza del Gruppo</t>
  </si>
  <si>
    <t>Risultato per azione (in euro):</t>
  </si>
  <si>
    <t xml:space="preserve"> di base</t>
  </si>
  <si>
    <t>di base da attività di funzionamento</t>
  </si>
  <si>
    <t>di base da attività destinate alla vendita</t>
  </si>
  <si>
    <t>diluito</t>
  </si>
  <si>
    <t>diluito da attività di funzionamento</t>
  </si>
  <si>
    <t>diluito da attività destinate alla vendita</t>
  </si>
  <si>
    <t>Risultato d’esercizio (A)</t>
  </si>
  <si>
    <t>Utili/(perdite) attuariali su benefici a dipendenti iscritti a Patrimonio netto</t>
  </si>
  <si>
    <t>Effetto fiscale relativo agli altri utili/(perdite) attuariali</t>
  </si>
  <si>
    <t>Totale utili/(perdite) attuariali al netto dell’effetto fiscale (B)</t>
  </si>
  <si>
    <t>Parte efficace degli utili/(perdite) sugli strumenti di copertura degli strumenti finanziari (“cash flow hedge”)</t>
  </si>
  <si>
    <t>Effetto fiscale relativo agli altri utili/(perdite)</t>
  </si>
  <si>
    <t>Totale Altri utili/(perdite) al netto dell’effetto fiscale (C)</t>
  </si>
  <si>
    <t>Utili/(perdite) dalla rideterminazione di attività finanziarie disponibili per la vendita (D)</t>
  </si>
  <si>
    <t>Totale Risultato d’esercizio complessivo ( A ) + ( B ) + ( C ) + ( D )</t>
  </si>
  <si>
    <t>Totale risultato d’esercizio complessivo attribuibile a:</t>
  </si>
  <si>
    <t>Soci della controllante</t>
  </si>
  <si>
    <t>Interessenze di pertinenza di terzi</t>
  </si>
  <si>
    <t>DISPONIBILITÀ LIQUIDE E MEZZI EQUIVALENTI ALL’INIZIO DELL’ESERCIZIO</t>
  </si>
  <si>
    <t>Attività operativa</t>
  </si>
  <si>
    <t>Ammortamenti immobilizzazioni materiali</t>
  </si>
  <si>
    <t>Ammortamenti immobilizzazioni immateriali</t>
  </si>
  <si>
    <t>Svalutazioni/smobilizzi immobilizzazioni materiali e immateriali</t>
  </si>
  <si>
    <t>Interessi netti pagati</t>
  </si>
  <si>
    <t>Imposte nette pagate/crediti per imposte cedute (a)</t>
  </si>
  <si>
    <t>Variazione delle attività e delle passività al lordo delle imposte pagate (b)</t>
  </si>
  <si>
    <t>Totale variazione delle attività e delle passività (a+b) (*)</t>
  </si>
  <si>
    <t>Flussi finanziari netti da attività operativa</t>
  </si>
  <si>
    <t>Attività di investimento</t>
  </si>
  <si>
    <t>Investimenti in immobilizzazioni materiali</t>
  </si>
  <si>
    <t>Investimenti in immobilizzazioni immateriali e avviamento</t>
  </si>
  <si>
    <t>Investimenti in partecipazioni e titoli (*)</t>
  </si>
  <si>
    <t>Cessione di immobilizzazioni e partecipazioni</t>
  </si>
  <si>
    <t>Flussi finanziari netti da attività di investimento</t>
  </si>
  <si>
    <t>FREE CASH FLOW</t>
  </si>
  <si>
    <t>Attività di finanziamento</t>
  </si>
  <si>
    <t>Variazioni delle attività finanziarie</t>
  </si>
  <si>
    <t xml:space="preserve">Variazioni monetarie: </t>
  </si>
  <si>
    <t>Nuovi finanziamenti</t>
  </si>
  <si>
    <t>Incasso rimborso finanziamenti</t>
  </si>
  <si>
    <t>Altre variazioni monetarie</t>
  </si>
  <si>
    <t>Totale variazioni monetarie</t>
  </si>
  <si>
    <t>Variazioni non monetarie:</t>
  </si>
  <si>
    <t>Altre variazioni non monetarie</t>
  </si>
  <si>
    <t>Totale variazioni non monetarie</t>
  </si>
  <si>
    <t>Variazione delle attività finanziarie (*)</t>
  </si>
  <si>
    <t>Variazioni delle passività finanziarie</t>
  </si>
  <si>
    <t>Variazioni monetarie:</t>
  </si>
  <si>
    <t>Nuovi finanziamenti/bond</t>
  </si>
  <si>
    <t>Rimborso finanziamenti/bond</t>
  </si>
  <si>
    <t>Valutazioni a costo ammortizzato</t>
  </si>
  <si>
    <t>Variazione delle passività finanziarie (*)</t>
  </si>
  <si>
    <t>Flussi finanziari netti da attività di finanziamento</t>
  </si>
  <si>
    <t>VARIAZIONE DELLE DISPONIBILITÀ LIQUIDE</t>
  </si>
  <si>
    <t>DISPONIBILITÀ LIQUIDE E MEZZI EQUIVALENTI ALLA FINE DELL’ESERCIZIO</t>
  </si>
  <si>
    <t>Effetto cambio metodo consolidamento EPCG</t>
  </si>
  <si>
    <t>Risultato netto (**)</t>
  </si>
  <si>
    <t>Risultato di partecipazioni valutate ad equity</t>
  </si>
  <si>
    <t>Svalutazioni di attività destinate alla vendita</t>
  </si>
  <si>
    <t>Interessi netti di competenza dell’esercizio</t>
  </si>
  <si>
    <t>Dividendi incassati da partecipazioni valutate ad equity e altre partecipazioni</t>
  </si>
  <si>
    <t>Rimborso leasing</t>
  </si>
  <si>
    <t xml:space="preserve">Dividendi pagati dalla capogruppo </t>
  </si>
  <si>
    <t>Dividendi pagati dalle controllate</t>
  </si>
  <si>
    <t>Scissione ramo Edipower a favore di Cellina Energy(solo 16/17)</t>
  </si>
  <si>
    <t>Apporto primo consolidamento acquisizioni (16/17/18)</t>
  </si>
  <si>
    <t xml:space="preserve">DEBT/ EQUITY RATIO (p.7) </t>
  </si>
  <si>
    <t>NON-CURRENT ASSETS</t>
  </si>
  <si>
    <t>Other non-current financial assets</t>
  </si>
  <si>
    <t>Deferred tax assets</t>
  </si>
  <si>
    <t>Other non-current assets</t>
  </si>
  <si>
    <t>CURRENT ASSETS</t>
  </si>
  <si>
    <t>Current financial assets</t>
  </si>
  <si>
    <t>Current tax assets</t>
  </si>
  <si>
    <t>Cash and cash equivalents</t>
  </si>
  <si>
    <t>NON-CURRENT ASSETS HELD FOR SALE</t>
  </si>
  <si>
    <t>TOTAL ASSETS</t>
  </si>
  <si>
    <t>EQUITY</t>
  </si>
  <si>
    <t>Share capital</t>
  </si>
  <si>
    <t>(Treasury shares)</t>
  </si>
  <si>
    <t>Result of the year</t>
  </si>
  <si>
    <t>Equity pertaining to the Group</t>
  </si>
  <si>
    <t>Minority interests</t>
  </si>
  <si>
    <t>LIABILITIES</t>
  </si>
  <si>
    <t>Non-current liabilities</t>
  </si>
  <si>
    <t>Non-current financial liabilities</t>
  </si>
  <si>
    <t>Employee benefits</t>
  </si>
  <si>
    <t>Provisions for risks, charges and liabilities for landfills</t>
  </si>
  <si>
    <t>Other non-current liabilities</t>
  </si>
  <si>
    <t>Trade payables</t>
  </si>
  <si>
    <t>Other current liabilities</t>
  </si>
  <si>
    <t>Current financial liabilities</t>
  </si>
  <si>
    <t>Tax liabilities</t>
  </si>
  <si>
    <t>TOTAL EQUITY AND LIABILITIES</t>
  </si>
  <si>
    <t>Revenues</t>
  </si>
  <si>
    <t>Revenues from the sale of goods and services</t>
  </si>
  <si>
    <t>Other operating income</t>
  </si>
  <si>
    <t>Total revenues</t>
  </si>
  <si>
    <t>Operating expenses</t>
  </si>
  <si>
    <t>Expenses for raw materials and services</t>
  </si>
  <si>
    <t>Other operating expenses</t>
  </si>
  <si>
    <t>Total operating expenses</t>
  </si>
  <si>
    <t>Labour costs</t>
  </si>
  <si>
    <t>Gross operating income - EBITDA</t>
  </si>
  <si>
    <t>Depreciation, amortization, provisions and write-downs</t>
  </si>
  <si>
    <t>Net operating income - EBIT</t>
  </si>
  <si>
    <t>Result from non-recurring transactions</t>
  </si>
  <si>
    <t>Financial balance</t>
  </si>
  <si>
    <t>Financial income</t>
  </si>
  <si>
    <t>Financial expenses</t>
  </si>
  <si>
    <t>Affiliates</t>
  </si>
  <si>
    <t>Result from disposal of other shareholdings</t>
  </si>
  <si>
    <t>Total financial balance</t>
  </si>
  <si>
    <t>Result before taxes</t>
  </si>
  <si>
    <t>Income taxes</t>
  </si>
  <si>
    <t>Result after taxes from operating activities</t>
  </si>
  <si>
    <t>Net result from discontinued operations</t>
  </si>
  <si>
    <t>Net result</t>
  </si>
  <si>
    <t>Minorities</t>
  </si>
  <si>
    <t>Group result of the year</t>
  </si>
  <si>
    <t>Result per share (in euro):</t>
  </si>
  <si>
    <t>basic</t>
  </si>
  <si>
    <t xml:space="preserve"> basic from continuing operations</t>
  </si>
  <si>
    <t>basic from assets held for sale</t>
  </si>
  <si>
    <t>diluted</t>
  </si>
  <si>
    <t>diluted from continuing operations</t>
  </si>
  <si>
    <t>diluted from assets held for sale</t>
  </si>
  <si>
    <t>Net result of the year (A)</t>
  </si>
  <si>
    <t>Actuarial gains/(losses) on employee’s benefits booked in the Net equity</t>
  </si>
  <si>
    <t>Tax effect of other actuarial gains/(losses)</t>
  </si>
  <si>
    <t>Total actuarial gains/(losses) net of the tax effect (B)</t>
  </si>
  <si>
    <t>Effective part of gains/(losses) on cash flow hedge</t>
  </si>
  <si>
    <t>Tax effect of other gains/(losses)</t>
  </si>
  <si>
    <t>Other gains/(losses) of companies valued at equity net of the tax effect (D)</t>
  </si>
  <si>
    <t>otal comprehensive result ( A ) + ( B ) + ( C ) + ( D )</t>
  </si>
  <si>
    <t>Total comprehensive result attributable to:</t>
  </si>
  <si>
    <t>Shareholders of the parent company</t>
  </si>
  <si>
    <t>CASH AND CASH EQUIVALENTS AT THE BEGINNING OF THE YEAR</t>
  </si>
  <si>
    <t>Operating activities</t>
  </si>
  <si>
    <t>Tangible assets depreciation</t>
  </si>
  <si>
    <t>Intangible assets amortization</t>
  </si>
  <si>
    <t>Fixed assets write-downs/disposals</t>
  </si>
  <si>
    <t>Result from affiliates</t>
  </si>
  <si>
    <t>Net financial interests</t>
  </si>
  <si>
    <t>Net financial interests paid</t>
  </si>
  <si>
    <t>Net taxes paid (a)</t>
  </si>
  <si>
    <t>Gross change in assets and liabilities (b)</t>
  </si>
  <si>
    <t>Cash flow from operating activities</t>
  </si>
  <si>
    <t>Investment activities</t>
  </si>
  <si>
    <t>Investments in tangible assets</t>
  </si>
  <si>
    <t>Investments in intangible assets and goodwill</t>
  </si>
  <si>
    <t>Disposal of fixed assets and shareholdings</t>
  </si>
  <si>
    <t>Dividends received</t>
  </si>
  <si>
    <t>Cash flow from investment activities</t>
  </si>
  <si>
    <t>Financing activities</t>
  </si>
  <si>
    <t>Changes in financial assets</t>
  </si>
  <si>
    <t>Monetary changes:</t>
  </si>
  <si>
    <t>Issuance of loans</t>
  </si>
  <si>
    <t>Proceeds from loans</t>
  </si>
  <si>
    <t>Other monetary changes</t>
  </si>
  <si>
    <t>Total monetary changes</t>
  </si>
  <si>
    <t>Non-monetary changes:</t>
  </si>
  <si>
    <t>Other non-monetary changes</t>
  </si>
  <si>
    <t>Total non-monetary changes</t>
  </si>
  <si>
    <t>Changes in financial liabilities</t>
  </si>
  <si>
    <t>Borrowings/bonds issued</t>
  </si>
  <si>
    <t>Repayment of borrowings/bond</t>
  </si>
  <si>
    <t>Lease payments</t>
  </si>
  <si>
    <t>Dividends paid by the parent company</t>
  </si>
  <si>
    <t>Dividends paid by the subsidiaries</t>
  </si>
  <si>
    <t>Amortized cost valuations</t>
  </si>
  <si>
    <t>Cash flow from financing activities</t>
  </si>
  <si>
    <t>CHANGE IN CASH AND CASH EQUIVALENTS</t>
  </si>
  <si>
    <t>CASH AND CASH EQUIVALENTS AT THE END OF THE YEAR</t>
  </si>
  <si>
    <t>LIABILITIES DIRECTLY ASSOCIATED WITH NON-CURRENT ASSETS HELD FOR SALE</t>
  </si>
  <si>
    <t>Total other gains/(losses) net of the tax effect of companies consolidated on a line-by-line basis (C)</t>
  </si>
  <si>
    <t>Quota dei proventi e degli oneri derivanti dalla valutazione secondo il Patrimonio netto delle partecipazioni</t>
  </si>
  <si>
    <t>BALANCE SHEET</t>
  </si>
  <si>
    <t>Contribution of first consolidation of acquisitions of EPCG (2017 ONLY)</t>
  </si>
  <si>
    <t>Contribution of first consolidation of acquisitions of LGH and others (2016 ONLY)</t>
  </si>
  <si>
    <t>Demerger of the Edipower branch in favor of Cellina Energy</t>
  </si>
  <si>
    <t xml:space="preserve">Contribution of first consolidation of acquisitions of </t>
  </si>
  <si>
    <t>Write-downs of assets held for sale</t>
  </si>
  <si>
    <t xml:space="preserve">Total change of assets and liabilities (a+b) </t>
  </si>
  <si>
    <t xml:space="preserve">Investments in shareholdings and securities </t>
  </si>
  <si>
    <t xml:space="preserve">Total changes in financial liabilities </t>
  </si>
  <si>
    <t xml:space="preserve">Total changes in financial assets </t>
  </si>
  <si>
    <t xml:space="preserve">Net Result </t>
  </si>
  <si>
    <t>INCOME STATEMENT</t>
  </si>
  <si>
    <t xml:space="preserve">CONSOLIDATED STATEMENT OF COMPREHENSIVE INCOME </t>
  </si>
  <si>
    <t>CONSOLIDATED CASH-FLOW STATEMENT</t>
  </si>
  <si>
    <t>ASSET:</t>
  </si>
  <si>
    <t>EQUITY AND LIABILITIES:</t>
  </si>
  <si>
    <t>for operating current asset</t>
  </si>
  <si>
    <t>for operating current liabilities</t>
  </si>
  <si>
    <t>for non operating  current asset</t>
  </si>
  <si>
    <t>for  NOPLAT</t>
  </si>
  <si>
    <t>add depreciation to obtain EBITA</t>
  </si>
  <si>
    <t>gross cash flow</t>
  </si>
  <si>
    <t>after compute op. tax on it</t>
  </si>
  <si>
    <t xml:space="preserve">NOPLAT + depreciation </t>
  </si>
  <si>
    <t>equity and equivalent</t>
  </si>
  <si>
    <t>changing WC 19/18</t>
  </si>
  <si>
    <t>Tangible assets:</t>
  </si>
  <si>
    <t>Land</t>
  </si>
  <si>
    <t>Buildings</t>
  </si>
  <si>
    <t>Plant and machinery</t>
  </si>
  <si>
    <t>Industrial and commercial equipment</t>
  </si>
  <si>
    <t>Other assets</t>
  </si>
  <si>
    <t>Landfills</t>
  </si>
  <si>
    <t>Construction in progress and advances</t>
  </si>
  <si>
    <t>Leasehold improvements</t>
  </si>
  <si>
    <t>Assets for rights of use</t>
  </si>
  <si>
    <t>Total</t>
  </si>
  <si>
    <t>of which:</t>
  </si>
  <si>
    <t>Historical cost</t>
  </si>
  <si>
    <t>Accumulated amortization</t>
  </si>
  <si>
    <t>Write-downs</t>
  </si>
  <si>
    <t>Intangible assets:</t>
  </si>
  <si>
    <t>Industrial patents and intellectual property rights</t>
  </si>
  <si>
    <t>Concessions, licences, trademarks and similar rights</t>
  </si>
  <si>
    <t>Goodwill</t>
  </si>
  <si>
    <t>Assets in progress</t>
  </si>
  <si>
    <t>Other intangible assets</t>
  </si>
  <si>
    <t>Shareholdings carried according to equity method:</t>
  </si>
  <si>
    <t>Shareholdings and other non-current financial assets:</t>
  </si>
  <si>
    <t>Other non-current financial assets:</t>
  </si>
  <si>
    <t>Non-current derivatives</t>
  </si>
  <si>
    <t>Inventories:</t>
  </si>
  <si>
    <t>Materials</t>
  </si>
  <si>
    <t>Material obsolescence provision</t>
  </si>
  <si>
    <t>Total material</t>
  </si>
  <si>
    <t>Fuel</t>
  </si>
  <si>
    <t>Other</t>
  </si>
  <si>
    <t>Raw and ancillary materials and consumables</t>
  </si>
  <si>
    <t>Third-party fuel</t>
  </si>
  <si>
    <t>Trade receivables:</t>
  </si>
  <si>
    <t>Trade receivables - invoices issued</t>
  </si>
  <si>
    <t>Trade receivables - invoices to be issued</t>
  </si>
  <si>
    <t>(Bad debts provision)</t>
  </si>
  <si>
    <t>Other current assets:</t>
  </si>
  <si>
    <t>Current derivatives (commodity derivatives)</t>
  </si>
  <si>
    <t>Other current assets of which:</t>
  </si>
  <si>
    <t>receivables from Cassa per i Servizi Energetici e Ambientali</t>
  </si>
  <si>
    <t>advances to suppliers</t>
  </si>
  <si>
    <t>receivables from employees</t>
  </si>
  <si>
    <t>tax receivables</t>
  </si>
  <si>
    <t>receivables related to future years</t>
  </si>
  <si>
    <t>receivables from Ergosud</t>
  </si>
  <si>
    <t>receivables from social security entities</t>
  </si>
  <si>
    <t>stamp office</t>
  </si>
  <si>
    <t>receivables for damage compensation</t>
  </si>
  <si>
    <t>receivables for COSAP advances</t>
  </si>
  <si>
    <t>receivables for security deposits</t>
  </si>
  <si>
    <t>receivables for RAI fee</t>
  </si>
  <si>
    <t>sundry receivables for hedging</t>
  </si>
  <si>
    <t>other sundry receivables</t>
  </si>
  <si>
    <t>Other financial assets</t>
  </si>
  <si>
    <t>Other financial assets from related parties</t>
  </si>
  <si>
    <t>Other financial assets from assets held for sale</t>
  </si>
  <si>
    <t>Reserves:</t>
  </si>
  <si>
    <t>Change in the fair value of cash flow hedge derivatives and fair value bonds</t>
  </si>
  <si>
    <t>Tax effect</t>
  </si>
  <si>
    <t>Cash flow hedge reserves</t>
  </si>
  <si>
    <t>Change in the IAS 19 Revised reserve - Employee Benefits</t>
  </si>
  <si>
    <t>IAS 19 Revised reserve - Employee Benefits</t>
  </si>
  <si>
    <t>TOTAL EQUITY</t>
  </si>
  <si>
    <t>Non-convertible bonds</t>
  </si>
  <si>
    <t>Payables to banks</t>
  </si>
  <si>
    <t>Non-current financial payables for rights of use</t>
  </si>
  <si>
    <t>Payables to other lenders</t>
  </si>
  <si>
    <t>Employee leaving entitlement (TFR)</t>
  </si>
  <si>
    <t xml:space="preserve">Total </t>
  </si>
  <si>
    <t>Decommissioning provisions</t>
  </si>
  <si>
    <t>Landfill closing and post-closing expense provisions</t>
  </si>
  <si>
    <t>Tax provisions</t>
  </si>
  <si>
    <t>Personnel lawsuits and disputes provisions</t>
  </si>
  <si>
    <t>Other risk provisions</t>
  </si>
  <si>
    <t>Advances</t>
  </si>
  <si>
    <t>Payables to suppliers</t>
  </si>
  <si>
    <t>Payables to pension and social security institutions</t>
  </si>
  <si>
    <t>Other current liabilities of which:</t>
  </si>
  <si>
    <t>Payables to personnel</t>
  </si>
  <si>
    <t>Payables to Cassa per i Servizi Energetici e Ambientali</t>
  </si>
  <si>
    <t>Tax payables</t>
  </si>
  <si>
    <t>Payables for tax transparency</t>
  </si>
  <si>
    <t>Payables for energy tariff components</t>
  </si>
  <si>
    <t>Payables for A.T.O.</t>
  </si>
  <si>
    <t>Payables to customers for work to be performed</t>
  </si>
  <si>
    <t>Payables to customers for interest on security deposits</t>
  </si>
  <si>
    <t>Payables to third-party shareholders</t>
  </si>
  <si>
    <t>Payables for the purchase of equity investments</t>
  </si>
  <si>
    <t>Payables for auxiliary services</t>
  </si>
  <si>
    <t>Payables for collections to be allocated</t>
  </si>
  <si>
    <t>Payables to insurance companies</t>
  </si>
  <si>
    <t>Payables for excise compensation</t>
  </si>
  <si>
    <t>Payables for environmental compensation</t>
  </si>
  <si>
    <t>Payables for RAI fee</t>
  </si>
  <si>
    <t>Sundry payables</t>
  </si>
  <si>
    <t>Current financial payables for rights of use</t>
  </si>
  <si>
    <t>Financial payables to related parties</t>
  </si>
  <si>
    <t xml:space="preserve">TTOTAL LIABILITIES  </t>
  </si>
  <si>
    <t xml:space="preserve">CURRENT LIABILITIES </t>
  </si>
  <si>
    <t>TOTAL NON-CURRENT LIABILITIES</t>
  </si>
  <si>
    <t>TOTAL CURRENT LIABILITIES</t>
  </si>
  <si>
    <t>TOTAL CURRENT ASSETS</t>
  </si>
  <si>
    <t>TOTAL NON-CURRENT ASSETS</t>
  </si>
  <si>
    <t xml:space="preserve">Operating working capital </t>
  </si>
  <si>
    <t xml:space="preserve">INVESTED CAPITAL </t>
  </si>
  <si>
    <t>REORGANIZED BALANCE SHEET</t>
  </si>
  <si>
    <t>Total non-current assets</t>
  </si>
  <si>
    <t>Inventories</t>
  </si>
  <si>
    <t>Trade receivables</t>
  </si>
  <si>
    <t>Other current assets</t>
  </si>
  <si>
    <t>Total current assets</t>
  </si>
  <si>
    <t>HISTORICAL DATA</t>
  </si>
  <si>
    <t xml:space="preserve">total fund invested </t>
  </si>
  <si>
    <t xml:space="preserve">trailing 12-months </t>
  </si>
  <si>
    <t>contropartita PN ????</t>
  </si>
  <si>
    <t>contropartita il Patrimonio netto</t>
  </si>
  <si>
    <t xml:space="preserve">di cui con contropartita il Patrimonio netto </t>
  </si>
  <si>
    <t>ASS / LIA</t>
  </si>
  <si>
    <t xml:space="preserve">NOTES FOR NFP </t>
  </si>
  <si>
    <t xml:space="preserve">Totale posizione finanziaria oltre l'esercizio successivo </t>
  </si>
  <si>
    <t xml:space="preserve">Totale posizione finanziaria entro l'esercizio successivo </t>
  </si>
  <si>
    <t>not included!</t>
  </si>
  <si>
    <t xml:space="preserve">non so come si calcola </t>
  </si>
  <si>
    <t>Other non-current assets/liabilities</t>
  </si>
  <si>
    <t>Tangible assets</t>
  </si>
  <si>
    <t>Intangible assets</t>
  </si>
  <si>
    <t xml:space="preserve">NET WORKING CAPITAL </t>
  </si>
  <si>
    <t>NET CAPITAL ASSET</t>
  </si>
  <si>
    <t>Other current asset/liabilities</t>
  </si>
  <si>
    <t>Tax asset/liabilities</t>
  </si>
  <si>
    <t>Non-current assets held for sale</t>
  </si>
  <si>
    <t xml:space="preserve">WC AND OTHER CURRENT ASSET/LIABILITIES </t>
  </si>
  <si>
    <t>Other current asset/liabilities:</t>
  </si>
  <si>
    <t xml:space="preserve">Tot net financial position </t>
  </si>
  <si>
    <t>TOTAL SOURCES</t>
  </si>
  <si>
    <r>
      <t xml:space="preserve"> </t>
    </r>
    <r>
      <rPr>
        <sz val="11"/>
        <color theme="1"/>
        <rFont val="Calibri"/>
        <family val="2"/>
      </rPr>
      <t>∆(3/19 TO 3 /20)</t>
    </r>
  </si>
  <si>
    <t xml:space="preserve">∆% </t>
  </si>
  <si>
    <t>Other non-operational assets</t>
  </si>
  <si>
    <t>Surplus assets</t>
  </si>
  <si>
    <t>Net invested capital</t>
  </si>
  <si>
    <t>Excess cash &amp; equivalents</t>
  </si>
  <si>
    <t>ST financial debt</t>
  </si>
  <si>
    <t>Bank loans</t>
  </si>
  <si>
    <t>Bonds and securities</t>
  </si>
  <si>
    <t>Net debt</t>
  </si>
  <si>
    <t>Group equity</t>
  </si>
  <si>
    <t>Total equity</t>
  </si>
  <si>
    <t>Total funds invested</t>
  </si>
  <si>
    <t>∆%</t>
  </si>
  <si>
    <t>(EUR m)</t>
  </si>
  <si>
    <t>other recivables EPCG</t>
  </si>
  <si>
    <t>HEDGING SOURCES</t>
  </si>
  <si>
    <t>Payables for EPCG</t>
  </si>
  <si>
    <t>Payables for LGH</t>
  </si>
  <si>
    <t xml:space="preserve">debt for next period </t>
  </si>
  <si>
    <t>NON-CURRENT LIABILITIES</t>
  </si>
  <si>
    <t xml:space="preserve">TOTAL LIABILITIES  </t>
  </si>
  <si>
    <t>Current financial assets:</t>
  </si>
  <si>
    <t>Non-current financial liabilities:</t>
  </si>
  <si>
    <t>Employee benefits:</t>
  </si>
  <si>
    <t>Provisions for risks, charges and liabilities for landfills:</t>
  </si>
  <si>
    <t>Other non-current liabilities:</t>
  </si>
  <si>
    <t>Trade payables:</t>
  </si>
  <si>
    <t>Other current liabilities:</t>
  </si>
  <si>
    <t>Current financial liabilities:</t>
  </si>
  <si>
    <t>Result of the year(period)</t>
  </si>
  <si>
    <t xml:space="preserve">  CORE INVESTED CAPITAL</t>
  </si>
  <si>
    <t xml:space="preserve">  OTHER OPERATING ASSET</t>
  </si>
  <si>
    <t xml:space="preserve">  Provisions for risks, charges and liabilities for landfills</t>
  </si>
  <si>
    <t xml:space="preserve">  Employee benefits</t>
  </si>
  <si>
    <t xml:space="preserve">  Deferred tax assets</t>
  </si>
  <si>
    <t xml:space="preserve">  FIXES ASSET</t>
  </si>
  <si>
    <t xml:space="preserve">  Goodwill &amp; Concessions, licences, trademarks and similar rights</t>
  </si>
  <si>
    <t xml:space="preserve">  WORKING CAPITAL </t>
  </si>
  <si>
    <t xml:space="preserve">  Other current assets &amp; liabilites</t>
  </si>
  <si>
    <t xml:space="preserve">  Inventories</t>
  </si>
  <si>
    <t xml:space="preserve">  Trade receivables</t>
  </si>
  <si>
    <t xml:space="preserve">  Tangible assets:</t>
  </si>
  <si>
    <t xml:space="preserve">  Trade paylables</t>
  </si>
  <si>
    <t>reported at net value in BS</t>
  </si>
  <si>
    <t>Retained earnings (reserves)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</si>
</sst>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yyyy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8"/>
      <color theme="0"/>
      <name val="Arial"/>
      <family val="2"/>
    </font>
    <font>
      <sz val="20"/>
      <color rgb="FFFF0000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0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i/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5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73">
    <xf numFmtId="0" fontId="0" fillId="0" borderId="0" xfId="0"/>
    <xf numFmtId="0" fontId="0" fillId="2" borderId="1" xfId="0" applyFill="1" applyBorder="1"/>
    <xf numFmtId="14" fontId="0" fillId="4" borderId="1" xfId="0" applyNumberFormat="1" applyFill="1" applyBorder="1"/>
    <xf numFmtId="0" fontId="0" fillId="5" borderId="1" xfId="0" applyFill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2" fillId="0" borderId="0" xfId="0" applyFont="1" applyFill="1" applyBorder="1"/>
    <xf numFmtId="0" fontId="0" fillId="6" borderId="3" xfId="0" applyFill="1" applyBorder="1"/>
    <xf numFmtId="0" fontId="0" fillId="0" borderId="0" xfId="0" applyFill="1"/>
    <xf numFmtId="0" fontId="0" fillId="6" borderId="6" xfId="0" applyFill="1" applyBorder="1"/>
    <xf numFmtId="0" fontId="3" fillId="6" borderId="3" xfId="0" applyFont="1" applyFill="1" applyBorder="1"/>
    <xf numFmtId="0" fontId="0" fillId="2" borderId="7" xfId="0" applyFill="1" applyBorder="1"/>
    <xf numFmtId="0" fontId="0" fillId="0" borderId="3" xfId="0" applyFill="1" applyBorder="1"/>
    <xf numFmtId="0" fontId="0" fillId="0" borderId="3" xfId="0" applyFont="1" applyBorder="1"/>
    <xf numFmtId="0" fontId="0" fillId="0" borderId="3" xfId="0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13" xfId="0" applyFont="1" applyBorder="1"/>
    <xf numFmtId="0" fontId="1" fillId="0" borderId="12" xfId="0" applyFont="1" applyBorder="1"/>
    <xf numFmtId="0" fontId="0" fillId="0" borderId="12" xfId="0" applyBorder="1"/>
    <xf numFmtId="0" fontId="1" fillId="0" borderId="12" xfId="0" applyFont="1" applyBorder="1" applyAlignment="1">
      <alignment wrapText="1"/>
    </xf>
    <xf numFmtId="0" fontId="1" fillId="6" borderId="12" xfId="0" applyFont="1" applyFill="1" applyBorder="1"/>
    <xf numFmtId="0" fontId="1" fillId="0" borderId="12" xfId="0" applyFont="1" applyFill="1" applyBorder="1"/>
    <xf numFmtId="0" fontId="1" fillId="0" borderId="3" xfId="0" applyFont="1" applyBorder="1"/>
    <xf numFmtId="0" fontId="1" fillId="6" borderId="3" xfId="0" applyFont="1" applyFill="1" applyBorder="1"/>
    <xf numFmtId="0" fontId="1" fillId="2" borderId="12" xfId="0" applyFont="1" applyFill="1" applyBorder="1"/>
    <xf numFmtId="0" fontId="0" fillId="2" borderId="3" xfId="0" applyFill="1" applyBorder="1"/>
    <xf numFmtId="0" fontId="0" fillId="0" borderId="7" xfId="0" applyFill="1" applyBorder="1"/>
    <xf numFmtId="0" fontId="0" fillId="7" borderId="1" xfId="0" applyFill="1" applyBorder="1"/>
    <xf numFmtId="0" fontId="0" fillId="0" borderId="1" xfId="0" applyFill="1" applyBorder="1"/>
    <xf numFmtId="0" fontId="0" fillId="0" borderId="7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8" xfId="0" applyFill="1" applyBorder="1"/>
    <xf numFmtId="0" fontId="0" fillId="0" borderId="14" xfId="0" applyFill="1" applyBorder="1"/>
    <xf numFmtId="0" fontId="0" fillId="0" borderId="15" xfId="0" applyFill="1" applyBorder="1"/>
    <xf numFmtId="0" fontId="2" fillId="0" borderId="8" xfId="0" applyFont="1" applyFill="1" applyBorder="1"/>
    <xf numFmtId="0" fontId="0" fillId="0" borderId="5" xfId="0" applyFill="1" applyBorder="1" applyAlignment="1">
      <alignment wrapText="1"/>
    </xf>
    <xf numFmtId="0" fontId="0" fillId="0" borderId="5" xfId="0" applyFill="1" applyBorder="1"/>
    <xf numFmtId="0" fontId="1" fillId="3" borderId="0" xfId="0" applyFont="1" applyFill="1"/>
    <xf numFmtId="0" fontId="0" fillId="8" borderId="1" xfId="0" applyFill="1" applyBorder="1"/>
    <xf numFmtId="0" fontId="0" fillId="9" borderId="1" xfId="0" applyFill="1" applyBorder="1"/>
    <xf numFmtId="0" fontId="0" fillId="2" borderId="0" xfId="0" applyFill="1"/>
    <xf numFmtId="0" fontId="0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wrapText="1"/>
    </xf>
    <xf numFmtId="0" fontId="0" fillId="0" borderId="0" xfId="0" applyFill="1" applyBorder="1" applyAlignment="1">
      <alignment vertical="center" wrapText="1"/>
    </xf>
    <xf numFmtId="0" fontId="0" fillId="11" borderId="1" xfId="0" applyFill="1" applyBorder="1"/>
    <xf numFmtId="0" fontId="0" fillId="0" borderId="12" xfId="0" applyFill="1" applyBorder="1"/>
    <xf numFmtId="3" fontId="0" fillId="0" borderId="0" xfId="0" applyNumberFormat="1"/>
    <xf numFmtId="0" fontId="0" fillId="2" borderId="0" xfId="0" applyFill="1" applyBorder="1"/>
    <xf numFmtId="0" fontId="1" fillId="0" borderId="12" xfId="0" applyFont="1" applyFill="1" applyBorder="1" applyAlignment="1">
      <alignment wrapText="1"/>
    </xf>
    <xf numFmtId="0" fontId="0" fillId="3" borderId="0" xfId="0" applyFont="1" applyFill="1"/>
    <xf numFmtId="3" fontId="0" fillId="0" borderId="0" xfId="0" applyNumberFormat="1" applyBorder="1"/>
    <xf numFmtId="10" fontId="0" fillId="0" borderId="0" xfId="1" applyNumberFormat="1" applyFont="1" applyBorder="1"/>
    <xf numFmtId="3" fontId="0" fillId="0" borderId="0" xfId="0" applyNumberFormat="1" applyFill="1" applyBorder="1"/>
    <xf numFmtId="10" fontId="0" fillId="0" borderId="0" xfId="1" applyNumberFormat="1" applyFont="1" applyFill="1" applyBorder="1"/>
    <xf numFmtId="3" fontId="0" fillId="13" borderId="0" xfId="0" applyNumberFormat="1" applyFill="1" applyBorder="1"/>
    <xf numFmtId="0" fontId="5" fillId="2" borderId="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0" borderId="21" xfId="0" applyFill="1" applyBorder="1"/>
    <xf numFmtId="0" fontId="5" fillId="0" borderId="0" xfId="0" applyFont="1" applyFill="1" applyBorder="1" applyAlignment="1"/>
    <xf numFmtId="0" fontId="0" fillId="6" borderId="0" xfId="0" applyFill="1"/>
    <xf numFmtId="0" fontId="1" fillId="6" borderId="0" xfId="0" applyFont="1" applyFill="1"/>
    <xf numFmtId="0" fontId="1" fillId="6" borderId="0" xfId="0" applyFont="1" applyFill="1" applyBorder="1"/>
    <xf numFmtId="0" fontId="0" fillId="6" borderId="0" xfId="0" applyFill="1" applyBorder="1"/>
    <xf numFmtId="164" fontId="0" fillId="0" borderId="0" xfId="1" applyNumberFormat="1" applyFont="1" applyBorder="1"/>
    <xf numFmtId="0" fontId="1" fillId="6" borderId="0" xfId="0" applyFont="1" applyFill="1" applyBorder="1" applyAlignment="1">
      <alignment wrapText="1"/>
    </xf>
    <xf numFmtId="0" fontId="0" fillId="3" borderId="0" xfId="0" applyFill="1" applyBorder="1"/>
    <xf numFmtId="0" fontId="7" fillId="0" borderId="0" xfId="0" applyFont="1" applyBorder="1"/>
    <xf numFmtId="0" fontId="1" fillId="0" borderId="0" xfId="0" applyFont="1" applyBorder="1"/>
    <xf numFmtId="0" fontId="0" fillId="0" borderId="0" xfId="0" applyBorder="1" applyAlignment="1">
      <alignment wrapText="1"/>
    </xf>
    <xf numFmtId="14" fontId="0" fillId="12" borderId="0" xfId="0" applyNumberFormat="1" applyFill="1" applyBorder="1"/>
    <xf numFmtId="0" fontId="0" fillId="12" borderId="0" xfId="0" applyFill="1" applyBorder="1"/>
    <xf numFmtId="0" fontId="1" fillId="12" borderId="0" xfId="0" applyFont="1" applyFill="1" applyBorder="1"/>
    <xf numFmtId="0" fontId="7" fillId="0" borderId="0" xfId="0" applyFont="1" applyFill="1" applyBorder="1"/>
    <xf numFmtId="0" fontId="0" fillId="3" borderId="0" xfId="0" applyFill="1" applyBorder="1" applyAlignment="1">
      <alignment horizontal="center"/>
    </xf>
    <xf numFmtId="0" fontId="0" fillId="5" borderId="0" xfId="0" applyFill="1" applyBorder="1"/>
    <xf numFmtId="3" fontId="0" fillId="5" borderId="0" xfId="0" applyNumberFormat="1" applyFill="1" applyBorder="1"/>
    <xf numFmtId="10" fontId="0" fillId="5" borderId="0" xfId="1" applyNumberFormat="1" applyFont="1" applyFill="1" applyBorder="1"/>
    <xf numFmtId="165" fontId="10" fillId="14" borderId="17" xfId="0" applyNumberFormat="1" applyFont="1" applyFill="1" applyBorder="1" applyAlignment="1">
      <alignment horizontal="right" vertical="center" indent="1"/>
    </xf>
    <xf numFmtId="0" fontId="0" fillId="0" borderId="23" xfId="0" applyFill="1" applyBorder="1"/>
    <xf numFmtId="0" fontId="9" fillId="6" borderId="0" xfId="0" applyFont="1" applyFill="1" applyBorder="1"/>
    <xf numFmtId="0" fontId="11" fillId="0" borderId="23" xfId="0" applyFont="1" applyFill="1" applyBorder="1" applyAlignment="1"/>
    <xf numFmtId="0" fontId="11" fillId="0" borderId="16" xfId="0" applyFont="1" applyFill="1" applyBorder="1" applyAlignment="1"/>
    <xf numFmtId="0" fontId="11" fillId="6" borderId="16" xfId="0" applyFont="1" applyFill="1" applyBorder="1" applyAlignment="1"/>
    <xf numFmtId="0" fontId="11" fillId="6" borderId="28" xfId="0" applyFont="1" applyFill="1" applyBorder="1" applyAlignment="1"/>
    <xf numFmtId="0" fontId="12" fillId="6" borderId="24" xfId="0" applyFont="1" applyFill="1" applyBorder="1"/>
    <xf numFmtId="0" fontId="12" fillId="0" borderId="17" xfId="0" applyFont="1" applyBorder="1"/>
    <xf numFmtId="0" fontId="12" fillId="6" borderId="17" xfId="0" applyFont="1" applyFill="1" applyBorder="1"/>
    <xf numFmtId="0" fontId="12" fillId="6" borderId="21" xfId="0" applyFont="1" applyFill="1" applyBorder="1"/>
    <xf numFmtId="14" fontId="14" fillId="14" borderId="36" xfId="0" applyNumberFormat="1" applyFont="1" applyFill="1" applyBorder="1"/>
    <xf numFmtId="14" fontId="14" fillId="14" borderId="37" xfId="0" applyNumberFormat="1" applyFont="1" applyFill="1" applyBorder="1"/>
    <xf numFmtId="0" fontId="12" fillId="0" borderId="21" xfId="0" applyFont="1" applyBorder="1"/>
    <xf numFmtId="0" fontId="12" fillId="0" borderId="0" xfId="0" applyFont="1" applyBorder="1"/>
    <xf numFmtId="0" fontId="12" fillId="0" borderId="19" xfId="0" applyFont="1" applyBorder="1"/>
    <xf numFmtId="0" fontId="15" fillId="2" borderId="21" xfId="0" applyFont="1" applyFill="1" applyBorder="1"/>
    <xf numFmtId="0" fontId="12" fillId="2" borderId="0" xfId="0" applyFont="1" applyFill="1" applyBorder="1"/>
    <xf numFmtId="14" fontId="12" fillId="2" borderId="0" xfId="0" applyNumberFormat="1" applyFont="1" applyFill="1" applyBorder="1"/>
    <xf numFmtId="14" fontId="12" fillId="6" borderId="25" xfId="0" applyNumberFormat="1" applyFont="1" applyFill="1" applyBorder="1"/>
    <xf numFmtId="14" fontId="12" fillId="6" borderId="26" xfId="0" applyNumberFormat="1" applyFont="1" applyFill="1" applyBorder="1"/>
    <xf numFmtId="0" fontId="12" fillId="6" borderId="26" xfId="0" applyFont="1" applyFill="1" applyBorder="1"/>
    <xf numFmtId="0" fontId="12" fillId="6" borderId="38" xfId="0" applyFont="1" applyFill="1" applyBorder="1"/>
    <xf numFmtId="0" fontId="13" fillId="6" borderId="21" xfId="0" applyFont="1" applyFill="1" applyBorder="1"/>
    <xf numFmtId="0" fontId="12" fillId="6" borderId="7" xfId="0" applyFont="1" applyFill="1" applyBorder="1"/>
    <xf numFmtId="0" fontId="12" fillId="6" borderId="0" xfId="0" applyFont="1" applyFill="1" applyBorder="1"/>
    <xf numFmtId="0" fontId="12" fillId="6" borderId="25" xfId="0" applyFont="1" applyFill="1" applyBorder="1"/>
    <xf numFmtId="0" fontId="16" fillId="6" borderId="21" xfId="0" applyFont="1" applyFill="1" applyBorder="1"/>
    <xf numFmtId="164" fontId="12" fillId="6" borderId="26" xfId="1" applyNumberFormat="1" applyFont="1" applyFill="1" applyBorder="1"/>
    <xf numFmtId="0" fontId="12" fillId="0" borderId="38" xfId="0" applyFont="1" applyBorder="1"/>
    <xf numFmtId="0" fontId="16" fillId="6" borderId="39" xfId="0" applyFont="1" applyFill="1" applyBorder="1"/>
    <xf numFmtId="0" fontId="12" fillId="6" borderId="31" xfId="0" applyFont="1" applyFill="1" applyBorder="1"/>
    <xf numFmtId="0" fontId="12" fillId="6" borderId="30" xfId="0" applyFont="1" applyFill="1" applyBorder="1"/>
    <xf numFmtId="164" fontId="12" fillId="6" borderId="32" xfId="1" applyNumberFormat="1" applyFont="1" applyFill="1" applyBorder="1"/>
    <xf numFmtId="0" fontId="12" fillId="6" borderId="32" xfId="0" applyFont="1" applyFill="1" applyBorder="1"/>
    <xf numFmtId="0" fontId="12" fillId="6" borderId="32" xfId="0" applyNumberFormat="1" applyFont="1" applyFill="1" applyBorder="1"/>
    <xf numFmtId="3" fontId="12" fillId="6" borderId="40" xfId="0" applyNumberFormat="1" applyFont="1" applyFill="1" applyBorder="1"/>
    <xf numFmtId="0" fontId="12" fillId="6" borderId="26" xfId="0" applyNumberFormat="1" applyFont="1" applyFill="1" applyBorder="1"/>
    <xf numFmtId="0" fontId="16" fillId="6" borderId="41" xfId="0" applyFont="1" applyFill="1" applyBorder="1"/>
    <xf numFmtId="0" fontId="12" fillId="6" borderId="33" xfId="0" applyFont="1" applyFill="1" applyBorder="1"/>
    <xf numFmtId="0" fontId="12" fillId="6" borderId="34" xfId="0" applyFont="1" applyFill="1" applyBorder="1"/>
    <xf numFmtId="164" fontId="12" fillId="6" borderId="29" xfId="1" applyNumberFormat="1" applyFont="1" applyFill="1" applyBorder="1"/>
    <xf numFmtId="0" fontId="12" fillId="6" borderId="29" xfId="0" applyFont="1" applyFill="1" applyBorder="1"/>
    <xf numFmtId="3" fontId="12" fillId="6" borderId="42" xfId="0" applyNumberFormat="1" applyFont="1" applyFill="1" applyBorder="1"/>
    <xf numFmtId="0" fontId="12" fillId="6" borderId="20" xfId="0" applyFont="1" applyFill="1" applyBorder="1"/>
    <xf numFmtId="0" fontId="12" fillId="0" borderId="40" xfId="0" applyFont="1" applyFill="1" applyBorder="1"/>
    <xf numFmtId="0" fontId="12" fillId="6" borderId="42" xfId="0" applyFont="1" applyFill="1" applyBorder="1"/>
    <xf numFmtId="0" fontId="12" fillId="6" borderId="40" xfId="0" applyFont="1" applyFill="1" applyBorder="1"/>
    <xf numFmtId="0" fontId="12" fillId="0" borderId="42" xfId="0" applyFont="1" applyFill="1" applyBorder="1"/>
    <xf numFmtId="0" fontId="17" fillId="6" borderId="33" xfId="0" applyFont="1" applyFill="1" applyBorder="1"/>
    <xf numFmtId="0" fontId="15" fillId="2" borderId="0" xfId="0" applyFont="1" applyFill="1" applyBorder="1"/>
    <xf numFmtId="0" fontId="12" fillId="6" borderId="21" xfId="0" applyFont="1" applyFill="1" applyBorder="1" applyAlignment="1">
      <alignment wrapText="1"/>
    </xf>
    <xf numFmtId="0" fontId="12" fillId="6" borderId="35" xfId="0" applyFont="1" applyFill="1" applyBorder="1"/>
    <xf numFmtId="0" fontId="17" fillId="6" borderId="7" xfId="0" applyFont="1" applyFill="1" applyBorder="1"/>
    <xf numFmtId="0" fontId="12" fillId="0" borderId="38" xfId="0" applyFont="1" applyFill="1" applyBorder="1"/>
    <xf numFmtId="0" fontId="16" fillId="6" borderId="41" xfId="0" applyFont="1" applyFill="1" applyBorder="1" applyAlignment="1">
      <alignment wrapText="1"/>
    </xf>
    <xf numFmtId="0" fontId="16" fillId="6" borderId="43" xfId="0" applyFont="1" applyFill="1" applyBorder="1"/>
    <xf numFmtId="0" fontId="12" fillId="6" borderId="44" xfId="0" applyFont="1" applyFill="1" applyBorder="1"/>
    <xf numFmtId="0" fontId="12" fillId="0" borderId="44" xfId="0" applyFont="1" applyBorder="1"/>
    <xf numFmtId="0" fontId="12" fillId="6" borderId="45" xfId="0" applyFont="1" applyFill="1" applyBorder="1"/>
    <xf numFmtId="164" fontId="12" fillId="6" borderId="46" xfId="1" applyNumberFormat="1" applyFont="1" applyFill="1" applyBorder="1"/>
    <xf numFmtId="0" fontId="12" fillId="6" borderId="46" xfId="0" applyFont="1" applyFill="1" applyBorder="1"/>
    <xf numFmtId="0" fontId="12" fillId="6" borderId="47" xfId="0" applyFont="1" applyFill="1" applyBorder="1"/>
    <xf numFmtId="0" fontId="12" fillId="0" borderId="0" xfId="0" applyFont="1"/>
    <xf numFmtId="0" fontId="12" fillId="0" borderId="24" xfId="0" applyFont="1" applyBorder="1"/>
    <xf numFmtId="0" fontId="16" fillId="0" borderId="23" xfId="0" applyFont="1" applyFill="1" applyBorder="1"/>
    <xf numFmtId="0" fontId="12" fillId="6" borderId="49" xfId="0" applyFont="1" applyFill="1" applyBorder="1"/>
    <xf numFmtId="0" fontId="12" fillId="0" borderId="23" xfId="0" applyFont="1" applyFill="1" applyBorder="1"/>
    <xf numFmtId="0" fontId="12" fillId="6" borderId="21" xfId="0" applyFont="1" applyFill="1" applyBorder="1" applyAlignment="1">
      <alignment horizontal="left" vertical="center" indent="1"/>
    </xf>
    <xf numFmtId="0" fontId="12" fillId="0" borderId="23" xfId="0" applyFont="1" applyBorder="1"/>
    <xf numFmtId="0" fontId="12" fillId="10" borderId="23" xfId="0" applyFont="1" applyFill="1" applyBorder="1"/>
    <xf numFmtId="0" fontId="16" fillId="6" borderId="21" xfId="0" applyFont="1" applyFill="1" applyBorder="1" applyAlignment="1">
      <alignment horizontal="left" vertical="center" indent="1"/>
    </xf>
    <xf numFmtId="0" fontId="16" fillId="6" borderId="51" xfId="0" applyFont="1" applyFill="1" applyBorder="1"/>
    <xf numFmtId="0" fontId="12" fillId="6" borderId="22" xfId="0" applyFont="1" applyFill="1" applyBorder="1"/>
    <xf numFmtId="0" fontId="12" fillId="6" borderId="50" xfId="0" applyFont="1" applyFill="1" applyBorder="1"/>
    <xf numFmtId="0" fontId="16" fillId="6" borderId="51" xfId="0" applyFont="1" applyFill="1" applyBorder="1" applyAlignment="1">
      <alignment horizontal="left" vertical="center" indent="1"/>
    </xf>
    <xf numFmtId="0" fontId="16" fillId="6" borderId="43" xfId="0" applyFont="1" applyFill="1" applyBorder="1" applyAlignment="1">
      <alignment horizontal="left" vertical="center" indent="1"/>
    </xf>
    <xf numFmtId="0" fontId="11" fillId="6" borderId="0" xfId="0" applyFont="1" applyFill="1" applyBorder="1" applyAlignment="1"/>
    <xf numFmtId="14" fontId="14" fillId="14" borderId="32" xfId="0" applyNumberFormat="1" applyFont="1" applyFill="1" applyBorder="1"/>
    <xf numFmtId="0" fontId="14" fillId="14" borderId="32" xfId="0" applyFont="1" applyFill="1" applyBorder="1"/>
    <xf numFmtId="14" fontId="14" fillId="14" borderId="40" xfId="0" applyNumberFormat="1" applyFont="1" applyFill="1" applyBorder="1"/>
    <xf numFmtId="0" fontId="18" fillId="6" borderId="17" xfId="0" applyFont="1" applyFill="1" applyBorder="1" applyAlignment="1">
      <alignment horizontal="center"/>
    </xf>
    <xf numFmtId="0" fontId="16" fillId="6" borderId="17" xfId="0" applyFont="1" applyFill="1" applyBorder="1" applyAlignment="1">
      <alignment horizontal="center"/>
    </xf>
    <xf numFmtId="0" fontId="16" fillId="6" borderId="18" xfId="0" applyFont="1" applyFill="1" applyBorder="1" applyAlignment="1">
      <alignment horizontal="center"/>
    </xf>
    <xf numFmtId="14" fontId="14" fillId="14" borderId="48" xfId="0" applyNumberFormat="1" applyFont="1" applyFill="1" applyBorder="1"/>
    <xf numFmtId="0" fontId="12" fillId="6" borderId="27" xfId="0" applyFont="1" applyFill="1" applyBorder="1"/>
    <xf numFmtId="0" fontId="0" fillId="2" borderId="0" xfId="0" applyFont="1" applyFill="1"/>
    <xf numFmtId="0" fontId="16" fillId="6" borderId="41" xfId="0" applyFont="1" applyFill="1" applyBorder="1" applyAlignment="1">
      <alignment horizontal="left" vertical="center" indent="1"/>
    </xf>
    <xf numFmtId="3" fontId="12" fillId="6" borderId="38" xfId="0" applyNumberFormat="1" applyFont="1" applyFill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5"/>
  <sheetViews>
    <sheetView zoomScaleNormal="100" workbookViewId="0">
      <pane xSplit="3" ySplit="4" topLeftCell="D82" activePane="bottomRight" state="frozen"/>
      <selection pane="topRight" activeCell="D1" sqref="D1"/>
      <selection pane="bottomLeft" activeCell="A5" sqref="A5"/>
      <selection pane="bottomRight" activeCell="D85" sqref="D85"/>
    </sheetView>
  </sheetViews>
  <sheetFormatPr defaultRowHeight="15" x14ac:dyDescent="0.25"/>
  <cols>
    <col min="1" max="1" width="51.5703125" customWidth="1"/>
    <col min="2" max="2" width="0.7109375" hidden="1" customWidth="1"/>
    <col min="3" max="3" width="8.140625" bestFit="1" customWidth="1"/>
    <col min="4" max="4" width="11.85546875" bestFit="1" customWidth="1"/>
    <col min="5" max="5" width="11.28515625" customWidth="1"/>
    <col min="6" max="6" width="12.7109375" customWidth="1"/>
    <col min="7" max="7" width="11.7109375" bestFit="1" customWidth="1"/>
    <col min="8" max="8" width="11.85546875" bestFit="1" customWidth="1"/>
    <col min="9" max="9" width="11.28515625" bestFit="1" customWidth="1"/>
    <col min="10" max="10" width="11.85546875" bestFit="1" customWidth="1"/>
    <col min="11" max="11" width="11.28515625" bestFit="1" customWidth="1"/>
    <col min="12" max="12" width="11.85546875" bestFit="1" customWidth="1"/>
    <col min="13" max="15" width="10.7109375" bestFit="1" customWidth="1"/>
    <col min="16" max="16" width="29.28515625" bestFit="1" customWidth="1"/>
    <col min="17" max="20" width="11.140625" bestFit="1" customWidth="1"/>
  </cols>
  <sheetData>
    <row r="1" spans="1:13" ht="26.25" thickBot="1" x14ac:dyDescent="0.4">
      <c r="A1" s="87" t="s">
        <v>220</v>
      </c>
      <c r="B1" s="88"/>
      <c r="C1" s="89"/>
      <c r="D1" s="89"/>
      <c r="E1" s="89"/>
      <c r="F1" s="89"/>
      <c r="G1" s="89"/>
      <c r="H1" s="89"/>
      <c r="I1" s="89"/>
      <c r="J1" s="89"/>
      <c r="K1" s="89"/>
      <c r="L1" s="90"/>
      <c r="M1" s="65"/>
    </row>
    <row r="2" spans="1:13" ht="15.75" customHeight="1" thickBot="1" x14ac:dyDescent="0.3">
      <c r="A2" s="91"/>
      <c r="B2" s="92"/>
      <c r="C2" s="93"/>
      <c r="D2" s="165" t="s">
        <v>358</v>
      </c>
      <c r="E2" s="166"/>
      <c r="F2" s="166"/>
      <c r="G2" s="166"/>
      <c r="H2" s="166"/>
      <c r="I2" s="166"/>
      <c r="J2" s="166"/>
      <c r="K2" s="166"/>
      <c r="L2" s="167"/>
    </row>
    <row r="3" spans="1:13" x14ac:dyDescent="0.25">
      <c r="A3" s="94"/>
      <c r="B3" s="92"/>
      <c r="C3" s="84" t="s">
        <v>396</v>
      </c>
      <c r="D3" s="162">
        <v>42735</v>
      </c>
      <c r="E3" s="162" t="s">
        <v>395</v>
      </c>
      <c r="F3" s="162">
        <v>43100</v>
      </c>
      <c r="G3" s="163" t="s">
        <v>395</v>
      </c>
      <c r="H3" s="162">
        <v>43465</v>
      </c>
      <c r="I3" s="163" t="s">
        <v>395</v>
      </c>
      <c r="J3" s="162">
        <v>43830</v>
      </c>
      <c r="K3" s="163" t="s">
        <v>395</v>
      </c>
      <c r="L3" s="164">
        <v>43921</v>
      </c>
    </row>
    <row r="4" spans="1:13" hidden="1" x14ac:dyDescent="0.25">
      <c r="A4" s="97"/>
      <c r="B4" s="98"/>
      <c r="C4" s="98"/>
      <c r="D4" s="98"/>
      <c r="E4" s="98"/>
      <c r="F4" s="98"/>
      <c r="G4" s="98"/>
      <c r="H4" s="98"/>
      <c r="I4" s="98"/>
      <c r="J4" s="98"/>
      <c r="K4" s="98"/>
      <c r="L4" s="99"/>
    </row>
    <row r="5" spans="1:13" ht="21" thickBot="1" x14ac:dyDescent="0.35">
      <c r="A5" s="100" t="s">
        <v>234</v>
      </c>
      <c r="B5" s="101"/>
      <c r="C5" s="102"/>
      <c r="D5" s="103"/>
      <c r="E5" s="104"/>
      <c r="F5" s="105"/>
      <c r="G5" s="105"/>
      <c r="H5" s="104"/>
      <c r="I5" s="105"/>
      <c r="J5" s="104"/>
      <c r="K5" s="105"/>
      <c r="L5" s="106"/>
    </row>
    <row r="6" spans="1:13" ht="16.5" thickTop="1" thickBot="1" x14ac:dyDescent="0.3">
      <c r="A6" s="107" t="s">
        <v>110</v>
      </c>
      <c r="B6" s="108" t="s">
        <v>0</v>
      </c>
      <c r="C6" s="109"/>
      <c r="D6" s="110"/>
      <c r="E6" s="105"/>
      <c r="F6" s="105"/>
      <c r="G6" s="105"/>
      <c r="H6" s="105"/>
      <c r="I6" s="105"/>
      <c r="J6" s="105"/>
      <c r="K6" s="105"/>
      <c r="L6" s="106"/>
    </row>
    <row r="7" spans="1:13" ht="16.5" thickTop="1" thickBot="1" x14ac:dyDescent="0.3">
      <c r="A7" s="111" t="s">
        <v>246</v>
      </c>
      <c r="B7" s="108" t="s">
        <v>1</v>
      </c>
      <c r="C7" s="109"/>
      <c r="D7" s="110"/>
      <c r="E7" s="105"/>
      <c r="F7" s="105"/>
      <c r="G7" s="105"/>
      <c r="H7" s="105"/>
      <c r="I7" s="105"/>
      <c r="J7" s="105"/>
      <c r="K7" s="105"/>
      <c r="L7" s="106"/>
    </row>
    <row r="8" spans="1:13" ht="15.75" thickTop="1" x14ac:dyDescent="0.25">
      <c r="A8" s="94" t="s">
        <v>247</v>
      </c>
      <c r="B8" s="109"/>
      <c r="C8" s="109"/>
      <c r="D8" s="110">
        <v>235</v>
      </c>
      <c r="E8" s="112">
        <f>SUM(F8,-D8)/D8</f>
        <v>-0.51914893617021274</v>
      </c>
      <c r="F8" s="105">
        <v>113</v>
      </c>
      <c r="G8" s="112">
        <f>SUM(H8,-F8)/F8</f>
        <v>2.6548672566371681E-2</v>
      </c>
      <c r="H8" s="105">
        <v>116</v>
      </c>
      <c r="I8" s="112">
        <f>SUM(J8,-H8)/H8</f>
        <v>-3.4482758620689655E-2</v>
      </c>
      <c r="J8" s="105">
        <v>112</v>
      </c>
      <c r="K8" s="112"/>
      <c r="L8" s="106"/>
    </row>
    <row r="9" spans="1:13" x14ac:dyDescent="0.25">
      <c r="A9" s="94" t="s">
        <v>248</v>
      </c>
      <c r="B9" s="109"/>
      <c r="C9" s="109"/>
      <c r="D9" s="110">
        <v>821</v>
      </c>
      <c r="E9" s="112">
        <f t="shared" ref="E9:E72" si="0">SUM(F9,-D9)/D9</f>
        <v>-0.26187576126674789</v>
      </c>
      <c r="F9" s="105">
        <v>606</v>
      </c>
      <c r="G9" s="112">
        <f t="shared" ref="G9:G72" si="1">SUM(H9,-F9)/F9</f>
        <v>-2.6402640264026403E-2</v>
      </c>
      <c r="H9" s="105">
        <v>590</v>
      </c>
      <c r="I9" s="112">
        <f t="shared" ref="I9:I72" si="2">SUM(J9,-H9)/H9</f>
        <v>6.7796610169491523E-3</v>
      </c>
      <c r="J9" s="105">
        <v>594</v>
      </c>
      <c r="K9" s="112"/>
      <c r="L9" s="106"/>
    </row>
    <row r="10" spans="1:13" x14ac:dyDescent="0.25">
      <c r="A10" s="94" t="s">
        <v>249</v>
      </c>
      <c r="B10" s="109"/>
      <c r="C10" s="109"/>
      <c r="D10" s="110">
        <v>3703</v>
      </c>
      <c r="E10" s="112">
        <f t="shared" si="0"/>
        <v>-6.5892519578719957E-2</v>
      </c>
      <c r="F10" s="105">
        <v>3459</v>
      </c>
      <c r="G10" s="112">
        <f t="shared" si="1"/>
        <v>2.8910089621277829E-4</v>
      </c>
      <c r="H10" s="105">
        <v>3460</v>
      </c>
      <c r="I10" s="112">
        <f t="shared" si="2"/>
        <v>3.786127167630058E-2</v>
      </c>
      <c r="J10" s="105">
        <v>3591</v>
      </c>
      <c r="K10" s="112"/>
      <c r="L10" s="106"/>
    </row>
    <row r="11" spans="1:13" x14ac:dyDescent="0.25">
      <c r="A11" s="94" t="s">
        <v>250</v>
      </c>
      <c r="B11" s="109"/>
      <c r="C11" s="109"/>
      <c r="D11" s="110">
        <v>33</v>
      </c>
      <c r="E11" s="112">
        <f t="shared" si="0"/>
        <v>9.0909090909090912E-2</v>
      </c>
      <c r="F11" s="105">
        <v>36</v>
      </c>
      <c r="G11" s="112">
        <f t="shared" si="1"/>
        <v>5.5555555555555552E-2</v>
      </c>
      <c r="H11" s="105">
        <v>38</v>
      </c>
      <c r="I11" s="112">
        <f t="shared" si="2"/>
        <v>0.18421052631578946</v>
      </c>
      <c r="J11" s="105">
        <v>45</v>
      </c>
      <c r="K11" s="112"/>
      <c r="L11" s="106"/>
    </row>
    <row r="12" spans="1:13" x14ac:dyDescent="0.25">
      <c r="A12" s="94" t="s">
        <v>251</v>
      </c>
      <c r="B12" s="109"/>
      <c r="C12" s="109"/>
      <c r="D12" s="110">
        <v>72</v>
      </c>
      <c r="E12" s="112">
        <f t="shared" si="0"/>
        <v>0.3611111111111111</v>
      </c>
      <c r="F12" s="105">
        <v>98</v>
      </c>
      <c r="G12" s="112">
        <f t="shared" si="1"/>
        <v>0.22448979591836735</v>
      </c>
      <c r="H12" s="105">
        <v>120</v>
      </c>
      <c r="I12" s="112">
        <f t="shared" si="2"/>
        <v>5.8333333333333334E-2</v>
      </c>
      <c r="J12" s="105">
        <v>127</v>
      </c>
      <c r="K12" s="112"/>
      <c r="L12" s="106"/>
    </row>
    <row r="13" spans="1:13" x14ac:dyDescent="0.25">
      <c r="A13" s="94" t="s">
        <v>252</v>
      </c>
      <c r="B13" s="109"/>
      <c r="C13" s="109"/>
      <c r="D13" s="110">
        <v>73</v>
      </c>
      <c r="E13" s="112">
        <f t="shared" si="0"/>
        <v>-9.5890410958904104E-2</v>
      </c>
      <c r="F13" s="105">
        <v>66</v>
      </c>
      <c r="G13" s="112">
        <f t="shared" si="1"/>
        <v>0</v>
      </c>
      <c r="H13" s="105">
        <v>66</v>
      </c>
      <c r="I13" s="112">
        <f t="shared" si="2"/>
        <v>-0.5757575757575758</v>
      </c>
      <c r="J13" s="105">
        <v>28</v>
      </c>
      <c r="K13" s="112"/>
      <c r="L13" s="106"/>
    </row>
    <row r="14" spans="1:13" x14ac:dyDescent="0.25">
      <c r="A14" s="94" t="s">
        <v>253</v>
      </c>
      <c r="B14" s="109"/>
      <c r="C14" s="109"/>
      <c r="D14" s="110">
        <v>101</v>
      </c>
      <c r="E14" s="112">
        <f t="shared" si="0"/>
        <v>-5.9405940594059403E-2</v>
      </c>
      <c r="F14" s="105">
        <v>95</v>
      </c>
      <c r="G14" s="112">
        <f t="shared" si="1"/>
        <v>-0.10526315789473684</v>
      </c>
      <c r="H14" s="105">
        <v>85</v>
      </c>
      <c r="I14" s="112">
        <f t="shared" si="2"/>
        <v>0.54117647058823526</v>
      </c>
      <c r="J14" s="105">
        <v>131</v>
      </c>
      <c r="K14" s="112"/>
      <c r="L14" s="106"/>
    </row>
    <row r="15" spans="1:13" x14ac:dyDescent="0.25">
      <c r="A15" s="94" t="s">
        <v>254</v>
      </c>
      <c r="B15" s="109"/>
      <c r="C15" s="109"/>
      <c r="D15" s="110">
        <v>82</v>
      </c>
      <c r="E15" s="112">
        <f t="shared" si="0"/>
        <v>1.2195121951219513E-2</v>
      </c>
      <c r="F15" s="105">
        <v>83</v>
      </c>
      <c r="G15" s="112">
        <f t="shared" si="1"/>
        <v>9.6385542168674704E-2</v>
      </c>
      <c r="H15" s="105">
        <v>91</v>
      </c>
      <c r="I15" s="112">
        <f t="shared" si="2"/>
        <v>0.10989010989010989</v>
      </c>
      <c r="J15" s="105">
        <v>101</v>
      </c>
      <c r="K15" s="112"/>
      <c r="L15" s="106"/>
    </row>
    <row r="16" spans="1:13" x14ac:dyDescent="0.25">
      <c r="A16" s="94" t="s">
        <v>255</v>
      </c>
      <c r="B16" s="109"/>
      <c r="C16" s="109"/>
      <c r="D16" s="110">
        <v>9</v>
      </c>
      <c r="E16" s="112">
        <f t="shared" si="0"/>
        <v>4.5555555555555554</v>
      </c>
      <c r="F16" s="105">
        <v>50</v>
      </c>
      <c r="G16" s="112">
        <f t="shared" si="1"/>
        <v>0.08</v>
      </c>
      <c r="H16" s="105">
        <v>54</v>
      </c>
      <c r="I16" s="112">
        <f t="shared" si="2"/>
        <v>1.5925925925925926</v>
      </c>
      <c r="J16" s="105">
        <v>140</v>
      </c>
      <c r="K16" s="112"/>
      <c r="L16" s="113"/>
    </row>
    <row r="17" spans="1:13" ht="15.75" thickBot="1" x14ac:dyDescent="0.3">
      <c r="A17" s="114" t="s">
        <v>256</v>
      </c>
      <c r="B17" s="115"/>
      <c r="C17" s="115"/>
      <c r="D17" s="116">
        <f t="shared" ref="D17" si="3">SUM(D8:D16)</f>
        <v>5129</v>
      </c>
      <c r="E17" s="117">
        <f t="shared" si="0"/>
        <v>-0.10196919477480991</v>
      </c>
      <c r="F17" s="118">
        <f>SUM(F8:F16)</f>
        <v>4606</v>
      </c>
      <c r="G17" s="117">
        <f t="shared" si="1"/>
        <v>3.0395136778115501E-3</v>
      </c>
      <c r="H17" s="119">
        <f>SUM(H8:H16)</f>
        <v>4620</v>
      </c>
      <c r="I17" s="117">
        <f t="shared" si="2"/>
        <v>5.3896103896103893E-2</v>
      </c>
      <c r="J17" s="119">
        <f>SUM(J8:J16)</f>
        <v>4869</v>
      </c>
      <c r="K17" s="117">
        <f t="shared" ref="K9:K72" si="4">SUM(L17,-J17)/J17</f>
        <v>9.8582871226124465E-3</v>
      </c>
      <c r="L17" s="120">
        <v>4917</v>
      </c>
    </row>
    <row r="18" spans="1:13" ht="15.75" hidden="1" thickBot="1" x14ac:dyDescent="0.3">
      <c r="A18" s="94" t="s">
        <v>257</v>
      </c>
      <c r="B18" s="109"/>
      <c r="C18" s="109"/>
      <c r="D18" s="110"/>
      <c r="E18" s="112"/>
      <c r="F18" s="105"/>
      <c r="G18" s="112"/>
      <c r="H18" s="105"/>
      <c r="I18" s="112"/>
      <c r="J18" s="105"/>
      <c r="K18" s="112" t="e">
        <f t="shared" si="4"/>
        <v>#DIV/0!</v>
      </c>
      <c r="L18" s="106"/>
    </row>
    <row r="19" spans="1:13" ht="15.75" hidden="1" thickBot="1" x14ac:dyDescent="0.3">
      <c r="A19" s="94" t="s">
        <v>258</v>
      </c>
      <c r="B19" s="109"/>
      <c r="C19" s="109"/>
      <c r="D19" s="110">
        <v>10421</v>
      </c>
      <c r="E19" s="112">
        <f t="shared" si="0"/>
        <v>-3.3681988292870169E-2</v>
      </c>
      <c r="F19" s="105">
        <v>10070</v>
      </c>
      <c r="G19" s="112">
        <f t="shared" si="1"/>
        <v>4.4687189672293945E-2</v>
      </c>
      <c r="H19" s="105">
        <v>10520</v>
      </c>
      <c r="I19" s="112">
        <f t="shared" si="2"/>
        <v>5.1806083650190113E-2</v>
      </c>
      <c r="J19" s="105">
        <v>11065</v>
      </c>
      <c r="K19" s="112">
        <f t="shared" si="4"/>
        <v>-1</v>
      </c>
      <c r="L19" s="106"/>
    </row>
    <row r="20" spans="1:13" ht="15.75" hidden="1" thickBot="1" x14ac:dyDescent="0.3">
      <c r="A20" s="94" t="s">
        <v>259</v>
      </c>
      <c r="B20" s="109"/>
      <c r="C20" s="109"/>
      <c r="D20" s="110">
        <v>-4553</v>
      </c>
      <c r="E20" s="112">
        <f t="shared" si="0"/>
        <v>3.7777289699099492E-2</v>
      </c>
      <c r="F20" s="105">
        <v>-4725</v>
      </c>
      <c r="G20" s="112">
        <f t="shared" si="1"/>
        <v>6.7724867724867729E-2</v>
      </c>
      <c r="H20" s="105">
        <v>-5045</v>
      </c>
      <c r="I20" s="112">
        <f t="shared" si="2"/>
        <v>6.5609514370664021E-2</v>
      </c>
      <c r="J20" s="105">
        <v>-5376</v>
      </c>
      <c r="K20" s="112">
        <f t="shared" si="4"/>
        <v>-1</v>
      </c>
      <c r="L20" s="106"/>
    </row>
    <row r="21" spans="1:13" ht="15.75" hidden="1" thickBot="1" x14ac:dyDescent="0.3">
      <c r="A21" s="94" t="s">
        <v>260</v>
      </c>
      <c r="B21" s="109"/>
      <c r="C21" s="109"/>
      <c r="D21" s="110">
        <v>-739</v>
      </c>
      <c r="E21" s="112">
        <f t="shared" si="0"/>
        <v>0</v>
      </c>
      <c r="F21" s="105">
        <v>-739</v>
      </c>
      <c r="G21" s="112">
        <f t="shared" si="1"/>
        <v>0.15696887686062247</v>
      </c>
      <c r="H21" s="105">
        <v>-855</v>
      </c>
      <c r="I21" s="112">
        <f t="shared" si="2"/>
        <v>-4.0935672514619881E-2</v>
      </c>
      <c r="J21" s="105">
        <v>-820</v>
      </c>
      <c r="K21" s="112">
        <f t="shared" si="4"/>
        <v>-1</v>
      </c>
      <c r="L21" s="106"/>
    </row>
    <row r="22" spans="1:13" ht="16.5" thickTop="1" thickBot="1" x14ac:dyDescent="0.3">
      <c r="A22" s="111" t="s">
        <v>261</v>
      </c>
      <c r="B22" s="108" t="s">
        <v>2</v>
      </c>
      <c r="C22" s="109"/>
      <c r="D22" s="110"/>
      <c r="E22" s="112"/>
      <c r="F22" s="105"/>
      <c r="G22" s="112"/>
      <c r="H22" s="121"/>
      <c r="I22" s="112"/>
      <c r="J22" s="105"/>
      <c r="K22" s="112"/>
      <c r="L22" s="106"/>
    </row>
    <row r="23" spans="1:13" ht="15.75" thickTop="1" x14ac:dyDescent="0.25">
      <c r="A23" s="94" t="s">
        <v>262</v>
      </c>
      <c r="B23" s="109"/>
      <c r="C23" s="109"/>
      <c r="D23" s="110">
        <v>21</v>
      </c>
      <c r="E23" s="112">
        <f t="shared" si="0"/>
        <v>-9.5238095238095233E-2</v>
      </c>
      <c r="F23" s="105">
        <v>19</v>
      </c>
      <c r="G23" s="112">
        <f t="shared" si="1"/>
        <v>0.26315789473684209</v>
      </c>
      <c r="H23" s="105">
        <v>24</v>
      </c>
      <c r="I23" s="112">
        <f t="shared" si="2"/>
        <v>0.29166666666666669</v>
      </c>
      <c r="J23" s="121">
        <v>31</v>
      </c>
      <c r="K23" s="112"/>
      <c r="L23" s="106"/>
    </row>
    <row r="24" spans="1:13" x14ac:dyDescent="0.25">
      <c r="A24" s="94" t="s">
        <v>263</v>
      </c>
      <c r="B24" s="109"/>
      <c r="C24" s="109"/>
      <c r="D24" s="110">
        <v>1046</v>
      </c>
      <c r="E24" s="112">
        <f t="shared" si="0"/>
        <v>8.0305927342256209E-2</v>
      </c>
      <c r="F24" s="105">
        <v>1130</v>
      </c>
      <c r="G24" s="112">
        <f t="shared" si="1"/>
        <v>0.32920353982300887</v>
      </c>
      <c r="H24" s="105">
        <v>1502</v>
      </c>
      <c r="I24" s="112">
        <f t="shared" si="2"/>
        <v>7.5898801597869506E-2</v>
      </c>
      <c r="J24" s="121">
        <v>1616</v>
      </c>
      <c r="K24" s="112"/>
      <c r="L24" s="106"/>
    </row>
    <row r="25" spans="1:13" x14ac:dyDescent="0.25">
      <c r="A25" s="94" t="s">
        <v>264</v>
      </c>
      <c r="B25" s="109"/>
      <c r="C25" s="109"/>
      <c r="D25" s="110">
        <v>500</v>
      </c>
      <c r="E25" s="112">
        <f t="shared" si="0"/>
        <v>-8.5999999999999993E-2</v>
      </c>
      <c r="F25" s="105">
        <v>457</v>
      </c>
      <c r="G25" s="112">
        <f t="shared" si="1"/>
        <v>-2.8446389496717725E-2</v>
      </c>
      <c r="H25" s="105">
        <v>444</v>
      </c>
      <c r="I25" s="112">
        <f t="shared" si="2"/>
        <v>-0.15765765765765766</v>
      </c>
      <c r="J25" s="121">
        <v>374</v>
      </c>
      <c r="K25" s="112"/>
      <c r="L25" s="106"/>
    </row>
    <row r="26" spans="1:13" x14ac:dyDescent="0.25">
      <c r="A26" s="94" t="s">
        <v>265</v>
      </c>
      <c r="B26" s="109"/>
      <c r="C26" s="109"/>
      <c r="D26" s="110">
        <v>26</v>
      </c>
      <c r="E26" s="112">
        <f t="shared" si="0"/>
        <v>0.53846153846153844</v>
      </c>
      <c r="F26" s="105">
        <v>40</v>
      </c>
      <c r="G26" s="112">
        <f t="shared" si="1"/>
        <v>0.1</v>
      </c>
      <c r="H26" s="105">
        <v>44</v>
      </c>
      <c r="I26" s="112">
        <f t="shared" si="2"/>
        <v>0.40909090909090912</v>
      </c>
      <c r="J26" s="121">
        <v>62</v>
      </c>
      <c r="K26" s="112"/>
      <c r="L26" s="106"/>
    </row>
    <row r="27" spans="1:13" x14ac:dyDescent="0.25">
      <c r="A27" s="94" t="s">
        <v>266</v>
      </c>
      <c r="B27" s="109"/>
      <c r="C27" s="109"/>
      <c r="D27" s="110">
        <v>111</v>
      </c>
      <c r="E27" s="112">
        <f t="shared" si="0"/>
        <v>0.95495495495495497</v>
      </c>
      <c r="F27" s="105">
        <v>217</v>
      </c>
      <c r="G27" s="112">
        <f t="shared" si="1"/>
        <v>0.32718894009216593</v>
      </c>
      <c r="H27" s="105">
        <v>288</v>
      </c>
      <c r="I27" s="112">
        <f t="shared" si="2"/>
        <v>2.7777777777777776E-2</v>
      </c>
      <c r="J27" s="121">
        <v>296</v>
      </c>
      <c r="K27" s="112"/>
      <c r="L27" s="106"/>
    </row>
    <row r="28" spans="1:13" x14ac:dyDescent="0.25">
      <c r="A28" s="114" t="s">
        <v>256</v>
      </c>
      <c r="B28" s="115"/>
      <c r="C28" s="115"/>
      <c r="D28" s="116">
        <f t="shared" ref="D28" si="5">SUM(D23:D27)</f>
        <v>1704</v>
      </c>
      <c r="E28" s="117">
        <f t="shared" si="0"/>
        <v>9.3309859154929578E-2</v>
      </c>
      <c r="F28" s="118">
        <f>SUM(F23:F27)</f>
        <v>1863</v>
      </c>
      <c r="G28" s="117">
        <f t="shared" si="1"/>
        <v>0.23564143853998926</v>
      </c>
      <c r="H28" s="118">
        <f>SUM(H23:H27)</f>
        <v>2302</v>
      </c>
      <c r="I28" s="117">
        <f t="shared" si="2"/>
        <v>3.3449174630755862E-2</v>
      </c>
      <c r="J28" s="118">
        <f>SUM(J23:J27)</f>
        <v>2379</v>
      </c>
      <c r="K28" s="117">
        <f t="shared" si="4"/>
        <v>2.1017234131988232E-2</v>
      </c>
      <c r="L28" s="120">
        <v>2429</v>
      </c>
    </row>
    <row r="29" spans="1:13" ht="15.75" thickBot="1" x14ac:dyDescent="0.3">
      <c r="A29" s="111" t="s">
        <v>268</v>
      </c>
      <c r="B29" s="109"/>
      <c r="C29" s="109"/>
      <c r="D29" s="110"/>
      <c r="E29" s="112"/>
      <c r="F29" s="105"/>
      <c r="G29" s="112"/>
      <c r="H29" s="105"/>
      <c r="I29" s="112"/>
      <c r="J29" s="105"/>
      <c r="K29" s="112"/>
      <c r="L29" s="106"/>
    </row>
    <row r="30" spans="1:13" ht="16.5" thickTop="1" thickBot="1" x14ac:dyDescent="0.3">
      <c r="A30" s="94" t="s">
        <v>267</v>
      </c>
      <c r="B30" s="108" t="s">
        <v>14</v>
      </c>
      <c r="C30" s="109"/>
      <c r="D30" s="110">
        <v>67</v>
      </c>
      <c r="E30" s="112">
        <f t="shared" si="0"/>
        <v>-5.9701492537313432E-2</v>
      </c>
      <c r="F30" s="105">
        <v>63</v>
      </c>
      <c r="G30" s="112">
        <f t="shared" si="1"/>
        <v>-0.74603174603174605</v>
      </c>
      <c r="H30" s="105">
        <v>16</v>
      </c>
      <c r="I30" s="112">
        <f t="shared" si="2"/>
        <v>1.375</v>
      </c>
      <c r="J30" s="105">
        <v>38</v>
      </c>
      <c r="K30" s="112">
        <f t="shared" si="4"/>
        <v>-0.36842105263157893</v>
      </c>
      <c r="L30" s="106">
        <v>24</v>
      </c>
    </row>
    <row r="31" spans="1:13" ht="16.5" thickTop="1" thickBot="1" x14ac:dyDescent="0.3">
      <c r="A31" s="94" t="s">
        <v>111</v>
      </c>
      <c r="B31" s="108" t="s">
        <v>3</v>
      </c>
      <c r="C31" s="109"/>
      <c r="D31" s="110">
        <v>69</v>
      </c>
      <c r="E31" s="112">
        <f t="shared" si="0"/>
        <v>-0.36231884057971014</v>
      </c>
      <c r="F31" s="105">
        <v>44</v>
      </c>
      <c r="G31" s="112">
        <f t="shared" si="1"/>
        <v>-0.34090909090909088</v>
      </c>
      <c r="H31" s="105">
        <v>29</v>
      </c>
      <c r="I31" s="112">
        <f t="shared" si="2"/>
        <v>-6.8965517241379309E-2</v>
      </c>
      <c r="J31" s="105">
        <v>27</v>
      </c>
      <c r="K31" s="112">
        <f t="shared" si="4"/>
        <v>1.6296296296296295</v>
      </c>
      <c r="L31" s="106">
        <v>71</v>
      </c>
      <c r="M31" s="11"/>
    </row>
    <row r="32" spans="1:13" ht="15.75" thickTop="1" x14ac:dyDescent="0.25">
      <c r="A32" s="114" t="s">
        <v>256</v>
      </c>
      <c r="B32" s="115"/>
      <c r="C32" s="115"/>
      <c r="D32" s="116">
        <f>SUM(D30:D31)</f>
        <v>136</v>
      </c>
      <c r="E32" s="117">
        <f t="shared" si="0"/>
        <v>-0.21323529411764705</v>
      </c>
      <c r="F32" s="118">
        <f t="shared" ref="F32" si="6">SUM(F30:F31)</f>
        <v>107</v>
      </c>
      <c r="G32" s="117">
        <f t="shared" si="1"/>
        <v>-0.57943925233644855</v>
      </c>
      <c r="H32" s="118">
        <f>SUM(H30:H31)</f>
        <v>45</v>
      </c>
      <c r="I32" s="117">
        <f t="shared" si="2"/>
        <v>0.44444444444444442</v>
      </c>
      <c r="J32" s="118">
        <f>SUM(J30:J31)</f>
        <v>65</v>
      </c>
      <c r="K32" s="117">
        <f t="shared" si="4"/>
        <v>0.46153846153846156</v>
      </c>
      <c r="L32" s="120">
        <f>SUM(L30:L31)</f>
        <v>95</v>
      </c>
    </row>
    <row r="33" spans="1:13" x14ac:dyDescent="0.25">
      <c r="A33" s="122" t="s">
        <v>112</v>
      </c>
      <c r="B33" s="123" t="s">
        <v>4</v>
      </c>
      <c r="C33" s="123"/>
      <c r="D33" s="124">
        <v>341</v>
      </c>
      <c r="E33" s="125">
        <f t="shared" si="0"/>
        <v>-0.11730205278592376</v>
      </c>
      <c r="F33" s="126">
        <v>301</v>
      </c>
      <c r="G33" s="125">
        <f t="shared" si="1"/>
        <v>-0.12292358803986711</v>
      </c>
      <c r="H33" s="126">
        <v>264</v>
      </c>
      <c r="I33" s="125">
        <f t="shared" si="2"/>
        <v>4.924242424242424E-2</v>
      </c>
      <c r="J33" s="126">
        <v>277</v>
      </c>
      <c r="K33" s="125">
        <f t="shared" si="4"/>
        <v>3.2490974729241874E-2</v>
      </c>
      <c r="L33" s="127">
        <v>286</v>
      </c>
      <c r="M33" s="51"/>
    </row>
    <row r="34" spans="1:13" ht="15.75" thickBot="1" x14ac:dyDescent="0.3">
      <c r="A34" s="111" t="s">
        <v>269</v>
      </c>
      <c r="B34" s="128" t="s">
        <v>3</v>
      </c>
      <c r="C34" s="109"/>
      <c r="D34" s="110"/>
      <c r="E34" s="112"/>
      <c r="F34" s="105"/>
      <c r="G34" s="112"/>
      <c r="H34" s="105"/>
      <c r="I34" s="112"/>
      <c r="J34" s="105"/>
      <c r="K34" s="112"/>
      <c r="L34" s="106"/>
    </row>
    <row r="35" spans="1:13" ht="15.75" thickTop="1" x14ac:dyDescent="0.25">
      <c r="A35" s="94" t="s">
        <v>270</v>
      </c>
      <c r="B35" s="109"/>
      <c r="C35" s="109"/>
      <c r="D35" s="110">
        <v>4</v>
      </c>
      <c r="E35" s="112">
        <f t="shared" si="0"/>
        <v>-1</v>
      </c>
      <c r="F35" s="105">
        <v>0</v>
      </c>
      <c r="G35" s="112" t="e">
        <f t="shared" si="1"/>
        <v>#DIV/0!</v>
      </c>
      <c r="H35" s="105">
        <v>8</v>
      </c>
      <c r="I35" s="112">
        <f t="shared" si="2"/>
        <v>-0.75</v>
      </c>
      <c r="J35" s="105">
        <v>2</v>
      </c>
      <c r="K35" s="112"/>
      <c r="L35" s="106"/>
    </row>
    <row r="36" spans="1:13" x14ac:dyDescent="0.25">
      <c r="A36" s="94" t="s">
        <v>113</v>
      </c>
      <c r="B36" s="109"/>
      <c r="C36" s="109"/>
      <c r="D36" s="110">
        <v>8</v>
      </c>
      <c r="E36" s="112">
        <f t="shared" si="0"/>
        <v>0</v>
      </c>
      <c r="F36" s="105">
        <v>8</v>
      </c>
      <c r="G36" s="112">
        <f t="shared" si="1"/>
        <v>0.5</v>
      </c>
      <c r="H36" s="105">
        <v>12</v>
      </c>
      <c r="I36" s="112">
        <f t="shared" si="2"/>
        <v>0.91666666666666663</v>
      </c>
      <c r="J36" s="105">
        <v>23</v>
      </c>
      <c r="K36" s="112"/>
      <c r="L36" s="106"/>
    </row>
    <row r="37" spans="1:13" x14ac:dyDescent="0.25">
      <c r="A37" s="114" t="s">
        <v>256</v>
      </c>
      <c r="B37" s="115"/>
      <c r="C37" s="115"/>
      <c r="D37" s="116">
        <f>SUM(D35:D36)</f>
        <v>12</v>
      </c>
      <c r="E37" s="117">
        <f t="shared" si="0"/>
        <v>-0.33333333333333331</v>
      </c>
      <c r="F37" s="118">
        <f>SUM(F35:F36)</f>
        <v>8</v>
      </c>
      <c r="G37" s="117">
        <f t="shared" si="1"/>
        <v>1.5</v>
      </c>
      <c r="H37" s="118">
        <f>SUM(H35:H36)</f>
        <v>20</v>
      </c>
      <c r="I37" s="117">
        <f t="shared" si="2"/>
        <v>0.25</v>
      </c>
      <c r="J37" s="118">
        <f>SUM(J35:J36)</f>
        <v>25</v>
      </c>
      <c r="K37" s="117">
        <f t="shared" si="4"/>
        <v>0.12</v>
      </c>
      <c r="L37" s="129">
        <v>28</v>
      </c>
    </row>
    <row r="38" spans="1:13" x14ac:dyDescent="0.25">
      <c r="A38" s="122" t="s">
        <v>349</v>
      </c>
      <c r="B38" s="123"/>
      <c r="C38" s="123"/>
      <c r="D38" s="124">
        <f t="shared" ref="D38:F38" si="7">SUM(D17,D28,D32,D33,D37)</f>
        <v>7322</v>
      </c>
      <c r="E38" s="125">
        <f t="shared" si="0"/>
        <v>-5.9683146681234638E-2</v>
      </c>
      <c r="F38" s="126">
        <f t="shared" si="7"/>
        <v>6885</v>
      </c>
      <c r="G38" s="125">
        <f t="shared" si="1"/>
        <v>5.3159041394335513E-2</v>
      </c>
      <c r="H38" s="126">
        <f>SUM(H17,H28,H32,H33,H37)</f>
        <v>7251</v>
      </c>
      <c r="I38" s="125">
        <f t="shared" si="2"/>
        <v>5.019997241759757E-2</v>
      </c>
      <c r="J38" s="126">
        <f>SUM(J17,J28,J32,J33,J37)</f>
        <v>7615</v>
      </c>
      <c r="K38" s="125">
        <f t="shared" si="4"/>
        <v>1.8384766907419567E-2</v>
      </c>
      <c r="L38" s="130">
        <f>SUM(L17,L28,L32,L33,L37)</f>
        <v>7755</v>
      </c>
    </row>
    <row r="39" spans="1:13" x14ac:dyDescent="0.25">
      <c r="A39" s="107" t="s">
        <v>114</v>
      </c>
      <c r="B39" s="109"/>
      <c r="C39" s="109"/>
      <c r="D39" s="110"/>
      <c r="E39" s="112"/>
      <c r="F39" s="105"/>
      <c r="G39" s="112"/>
      <c r="H39" s="105"/>
      <c r="I39" s="112"/>
      <c r="J39" s="105"/>
      <c r="K39" s="112"/>
      <c r="L39" s="106"/>
    </row>
    <row r="40" spans="1:13" x14ac:dyDescent="0.25">
      <c r="A40" s="111" t="s">
        <v>271</v>
      </c>
      <c r="B40" s="109"/>
      <c r="C40" s="109"/>
      <c r="D40" s="110"/>
      <c r="E40" s="112"/>
      <c r="F40" s="105"/>
      <c r="G40" s="112"/>
      <c r="H40" s="105"/>
      <c r="I40" s="112"/>
      <c r="J40" s="105"/>
      <c r="K40" s="112"/>
      <c r="L40" s="106"/>
    </row>
    <row r="41" spans="1:13" x14ac:dyDescent="0.25">
      <c r="A41" s="94" t="s">
        <v>272</v>
      </c>
      <c r="B41" s="109"/>
      <c r="C41" s="109"/>
      <c r="D41" s="110">
        <v>96</v>
      </c>
      <c r="E41" s="112">
        <f t="shared" si="0"/>
        <v>-0.26041666666666669</v>
      </c>
      <c r="F41" s="105">
        <v>71</v>
      </c>
      <c r="G41" s="112">
        <f t="shared" si="1"/>
        <v>-2.8169014084507043E-2</v>
      </c>
      <c r="H41" s="105">
        <v>69</v>
      </c>
      <c r="I41" s="112">
        <f t="shared" si="2"/>
        <v>8.6956521739130432E-2</v>
      </c>
      <c r="J41" s="105">
        <v>75</v>
      </c>
      <c r="K41" s="112"/>
      <c r="L41" s="106"/>
    </row>
    <row r="42" spans="1:13" x14ac:dyDescent="0.25">
      <c r="A42" s="94" t="s">
        <v>273</v>
      </c>
      <c r="B42" s="109"/>
      <c r="C42" s="109"/>
      <c r="D42" s="110">
        <v>-30</v>
      </c>
      <c r="E42" s="112">
        <f t="shared" si="0"/>
        <v>-0.33333333333333331</v>
      </c>
      <c r="F42" s="105">
        <v>-20</v>
      </c>
      <c r="G42" s="112">
        <f t="shared" si="1"/>
        <v>-0.15</v>
      </c>
      <c r="H42" s="105">
        <v>-17</v>
      </c>
      <c r="I42" s="112">
        <f t="shared" si="2"/>
        <v>5.8823529411764705E-2</v>
      </c>
      <c r="J42" s="105">
        <v>-18</v>
      </c>
      <c r="K42" s="112"/>
      <c r="L42" s="106"/>
    </row>
    <row r="43" spans="1:13" x14ac:dyDescent="0.25">
      <c r="A43" s="94" t="s">
        <v>274</v>
      </c>
      <c r="B43" s="109"/>
      <c r="C43" s="109"/>
      <c r="D43" s="110">
        <v>66</v>
      </c>
      <c r="E43" s="112">
        <f t="shared" si="0"/>
        <v>-0.22727272727272727</v>
      </c>
      <c r="F43" s="105">
        <v>51</v>
      </c>
      <c r="G43" s="112">
        <f t="shared" si="1"/>
        <v>1.9607843137254902E-2</v>
      </c>
      <c r="H43" s="105">
        <f>SUM(H41:H42)</f>
        <v>52</v>
      </c>
      <c r="I43" s="112">
        <f t="shared" si="2"/>
        <v>9.6153846153846159E-2</v>
      </c>
      <c r="J43" s="105">
        <f>SUM(J41:J42)</f>
        <v>57</v>
      </c>
      <c r="K43" s="112"/>
      <c r="L43" s="106"/>
    </row>
    <row r="44" spans="1:13" x14ac:dyDescent="0.25">
      <c r="A44" s="94" t="s">
        <v>275</v>
      </c>
      <c r="B44" s="109"/>
      <c r="C44" s="109"/>
      <c r="D44" s="110">
        <v>77</v>
      </c>
      <c r="E44" s="112">
        <f t="shared" si="0"/>
        <v>0.18181818181818182</v>
      </c>
      <c r="F44" s="105">
        <v>91</v>
      </c>
      <c r="G44" s="112">
        <f t="shared" si="1"/>
        <v>0.4175824175824176</v>
      </c>
      <c r="H44" s="105">
        <v>129</v>
      </c>
      <c r="I44" s="112">
        <f t="shared" si="2"/>
        <v>-0.13178294573643412</v>
      </c>
      <c r="J44" s="105">
        <v>112</v>
      </c>
      <c r="K44" s="112"/>
      <c r="L44" s="106"/>
    </row>
    <row r="45" spans="1:13" x14ac:dyDescent="0.25">
      <c r="A45" s="94" t="s">
        <v>276</v>
      </c>
      <c r="B45" s="109"/>
      <c r="C45" s="109"/>
      <c r="D45" s="110">
        <v>9</v>
      </c>
      <c r="E45" s="112">
        <f t="shared" si="0"/>
        <v>-0.88888888888888884</v>
      </c>
      <c r="F45" s="105">
        <v>1</v>
      </c>
      <c r="G45" s="112">
        <f t="shared" si="1"/>
        <v>1</v>
      </c>
      <c r="H45" s="105">
        <v>2</v>
      </c>
      <c r="I45" s="112">
        <f t="shared" si="2"/>
        <v>1</v>
      </c>
      <c r="J45" s="105">
        <v>4</v>
      </c>
      <c r="K45" s="112"/>
      <c r="L45" s="106"/>
    </row>
    <row r="46" spans="1:13" x14ac:dyDescent="0.25">
      <c r="A46" s="111" t="s">
        <v>277</v>
      </c>
      <c r="B46" s="109"/>
      <c r="C46" s="109"/>
      <c r="D46" s="110">
        <f t="shared" ref="D46" si="8">SUM(D44,D43,D45)</f>
        <v>152</v>
      </c>
      <c r="E46" s="112">
        <f t="shared" si="0"/>
        <v>-5.921052631578947E-2</v>
      </c>
      <c r="F46" s="105">
        <f>SUM(F44,F43,F45)</f>
        <v>143</v>
      </c>
      <c r="G46" s="112">
        <f t="shared" si="1"/>
        <v>0.27972027972027974</v>
      </c>
      <c r="H46" s="105">
        <f>SUM(H44,H43,H45)</f>
        <v>183</v>
      </c>
      <c r="I46" s="112">
        <f t="shared" si="2"/>
        <v>-5.4644808743169397E-2</v>
      </c>
      <c r="J46" s="105">
        <f>SUM(J44,J43,J45)</f>
        <v>173</v>
      </c>
      <c r="K46" s="112"/>
      <c r="L46" s="106"/>
    </row>
    <row r="47" spans="1:13" x14ac:dyDescent="0.25">
      <c r="A47" s="94" t="s">
        <v>278</v>
      </c>
      <c r="B47" s="109"/>
      <c r="C47" s="109"/>
      <c r="D47" s="110">
        <v>7</v>
      </c>
      <c r="E47" s="112">
        <f t="shared" si="0"/>
        <v>-0.42857142857142855</v>
      </c>
      <c r="F47" s="105">
        <v>4</v>
      </c>
      <c r="G47" s="112">
        <f t="shared" si="1"/>
        <v>0</v>
      </c>
      <c r="H47" s="105">
        <v>4</v>
      </c>
      <c r="I47" s="112">
        <f t="shared" si="2"/>
        <v>1.75</v>
      </c>
      <c r="J47" s="105">
        <v>11</v>
      </c>
      <c r="K47" s="112"/>
      <c r="L47" s="106"/>
    </row>
    <row r="48" spans="1:13" x14ac:dyDescent="0.25">
      <c r="A48" s="114" t="s">
        <v>256</v>
      </c>
      <c r="B48" s="115"/>
      <c r="C48" s="115"/>
      <c r="D48" s="116">
        <f t="shared" ref="D48:F48" si="9">SUM(D46,D47)</f>
        <v>159</v>
      </c>
      <c r="E48" s="117">
        <f t="shared" si="0"/>
        <v>-7.5471698113207544E-2</v>
      </c>
      <c r="F48" s="118">
        <f t="shared" si="9"/>
        <v>147</v>
      </c>
      <c r="G48" s="117">
        <f t="shared" si="1"/>
        <v>0.27210884353741499</v>
      </c>
      <c r="H48" s="118">
        <f>SUM(H46,H47)</f>
        <v>187</v>
      </c>
      <c r="I48" s="117">
        <f t="shared" si="2"/>
        <v>-1.6042780748663103E-2</v>
      </c>
      <c r="J48" s="118">
        <f>SUM(J46,J47)</f>
        <v>184</v>
      </c>
      <c r="K48" s="117">
        <f t="shared" si="4"/>
        <v>-0.43478260869565216</v>
      </c>
      <c r="L48" s="120">
        <v>104</v>
      </c>
    </row>
    <row r="49" spans="1:12" x14ac:dyDescent="0.25">
      <c r="A49" s="111" t="s">
        <v>279</v>
      </c>
      <c r="B49" s="109"/>
      <c r="C49" s="109"/>
      <c r="D49" s="110"/>
      <c r="E49" s="112"/>
      <c r="F49" s="105"/>
      <c r="G49" s="112"/>
      <c r="H49" s="105"/>
      <c r="I49" s="112"/>
      <c r="J49" s="105"/>
      <c r="K49" s="112"/>
      <c r="L49" s="106"/>
    </row>
    <row r="50" spans="1:12" x14ac:dyDescent="0.25">
      <c r="A50" s="94" t="s">
        <v>280</v>
      </c>
      <c r="B50" s="109"/>
      <c r="C50" s="109"/>
      <c r="D50" s="110">
        <v>1054</v>
      </c>
      <c r="E50" s="112">
        <f t="shared" si="0"/>
        <v>-0.11859582542694497</v>
      </c>
      <c r="F50" s="105">
        <v>929</v>
      </c>
      <c r="G50" s="112">
        <f t="shared" si="1"/>
        <v>0.10871905274488698</v>
      </c>
      <c r="H50" s="105">
        <v>1030</v>
      </c>
      <c r="I50" s="112">
        <f t="shared" si="2"/>
        <v>-0.26601941747572816</v>
      </c>
      <c r="J50" s="105">
        <v>756</v>
      </c>
      <c r="K50" s="112"/>
      <c r="L50" s="106"/>
    </row>
    <row r="51" spans="1:12" x14ac:dyDescent="0.25">
      <c r="A51" s="94" t="s">
        <v>281</v>
      </c>
      <c r="B51" s="109"/>
      <c r="C51" s="109"/>
      <c r="D51" s="110">
        <v>1120</v>
      </c>
      <c r="E51" s="112">
        <f t="shared" si="0"/>
        <v>-0.19910714285714284</v>
      </c>
      <c r="F51" s="105">
        <v>897</v>
      </c>
      <c r="G51" s="112">
        <f t="shared" si="1"/>
        <v>1.89520624303233E-2</v>
      </c>
      <c r="H51" s="105">
        <v>914</v>
      </c>
      <c r="I51" s="112">
        <f t="shared" si="2"/>
        <v>0.3172866520787746</v>
      </c>
      <c r="J51" s="105">
        <v>1204</v>
      </c>
      <c r="K51" s="112"/>
      <c r="L51" s="106"/>
    </row>
    <row r="52" spans="1:12" x14ac:dyDescent="0.25">
      <c r="A52" s="94" t="s">
        <v>282</v>
      </c>
      <c r="B52" s="109"/>
      <c r="C52" s="109"/>
      <c r="D52" s="110">
        <v>-353</v>
      </c>
      <c r="E52" s="112">
        <f t="shared" si="0"/>
        <v>-0.56090651558073656</v>
      </c>
      <c r="F52" s="105">
        <v>-155</v>
      </c>
      <c r="G52" s="112">
        <f t="shared" si="1"/>
        <v>5.1612903225806452E-2</v>
      </c>
      <c r="H52" s="105">
        <v>-163</v>
      </c>
      <c r="I52" s="112">
        <f t="shared" si="2"/>
        <v>-0.33742331288343558</v>
      </c>
      <c r="J52" s="105">
        <v>-108</v>
      </c>
      <c r="K52" s="112"/>
      <c r="L52" s="106"/>
    </row>
    <row r="53" spans="1:12" x14ac:dyDescent="0.25">
      <c r="A53" s="114" t="s">
        <v>256</v>
      </c>
      <c r="B53" s="115"/>
      <c r="C53" s="115"/>
      <c r="D53" s="116">
        <f t="shared" ref="D53:F53" si="10">SUM(D50:D52)</f>
        <v>1821</v>
      </c>
      <c r="E53" s="117">
        <f t="shared" si="0"/>
        <v>-8.2372322899505759E-2</v>
      </c>
      <c r="F53" s="118">
        <f t="shared" si="10"/>
        <v>1671</v>
      </c>
      <c r="G53" s="117">
        <f t="shared" si="1"/>
        <v>6.5828845002992215E-2</v>
      </c>
      <c r="H53" s="118">
        <f>SUM(H50:H52)</f>
        <v>1781</v>
      </c>
      <c r="I53" s="117">
        <f t="shared" si="2"/>
        <v>3.9865244244806287E-2</v>
      </c>
      <c r="J53" s="118">
        <f>SUM(J50:J52)</f>
        <v>1852</v>
      </c>
      <c r="K53" s="117">
        <f t="shared" si="4"/>
        <v>0.1101511879049676</v>
      </c>
      <c r="L53" s="120">
        <v>2056</v>
      </c>
    </row>
    <row r="54" spans="1:12" x14ac:dyDescent="0.25">
      <c r="A54" s="111" t="s">
        <v>283</v>
      </c>
      <c r="B54" s="109"/>
      <c r="C54" s="109"/>
      <c r="D54" s="110"/>
      <c r="E54" s="112"/>
      <c r="F54" s="105"/>
      <c r="G54" s="112"/>
      <c r="H54" s="105"/>
      <c r="I54" s="112"/>
      <c r="J54" s="105"/>
      <c r="K54" s="112"/>
      <c r="L54" s="106"/>
    </row>
    <row r="55" spans="1:12" ht="15.75" thickBot="1" x14ac:dyDescent="0.3">
      <c r="A55" s="111" t="s">
        <v>284</v>
      </c>
      <c r="B55" s="109" t="s">
        <v>109</v>
      </c>
      <c r="C55" s="109"/>
      <c r="D55" s="110">
        <v>265</v>
      </c>
      <c r="E55" s="112">
        <f t="shared" si="0"/>
        <v>-0.63773584905660374</v>
      </c>
      <c r="F55" s="105">
        <v>96</v>
      </c>
      <c r="G55" s="112">
        <f t="shared" si="1"/>
        <v>0.69791666666666663</v>
      </c>
      <c r="H55" s="105">
        <v>163</v>
      </c>
      <c r="I55" s="112">
        <f t="shared" si="2"/>
        <v>1.2760736196319018</v>
      </c>
      <c r="J55" s="105">
        <v>371</v>
      </c>
      <c r="K55" s="112"/>
      <c r="L55" s="106"/>
    </row>
    <row r="56" spans="1:12" ht="16.5" thickTop="1" thickBot="1" x14ac:dyDescent="0.3">
      <c r="A56" s="111" t="s">
        <v>285</v>
      </c>
      <c r="B56" s="108"/>
      <c r="C56" s="109"/>
      <c r="D56" s="110">
        <v>124</v>
      </c>
      <c r="E56" s="112">
        <f t="shared" si="0"/>
        <v>-3.2258064516129031E-2</v>
      </c>
      <c r="F56" s="105">
        <v>120</v>
      </c>
      <c r="G56" s="112">
        <f t="shared" si="1"/>
        <v>0.25</v>
      </c>
      <c r="H56" s="121">
        <v>150</v>
      </c>
      <c r="I56" s="112">
        <f t="shared" si="2"/>
        <v>0.30666666666666664</v>
      </c>
      <c r="J56" s="105">
        <v>196</v>
      </c>
      <c r="K56" s="112"/>
      <c r="L56" s="106"/>
    </row>
    <row r="57" spans="1:12" ht="16.5" thickTop="1" thickBot="1" x14ac:dyDescent="0.3">
      <c r="A57" s="94" t="s">
        <v>286</v>
      </c>
      <c r="B57" s="109"/>
      <c r="C57" s="109"/>
      <c r="D57" s="110">
        <v>40</v>
      </c>
      <c r="E57" s="112">
        <f t="shared" si="0"/>
        <v>0.22500000000000001</v>
      </c>
      <c r="F57" s="105">
        <v>49</v>
      </c>
      <c r="G57" s="112">
        <f t="shared" si="1"/>
        <v>-6.1224489795918366E-2</v>
      </c>
      <c r="H57" s="121">
        <v>46</v>
      </c>
      <c r="I57" s="112">
        <f t="shared" si="2"/>
        <v>0.5</v>
      </c>
      <c r="J57" s="105">
        <v>69</v>
      </c>
      <c r="K57" s="112"/>
      <c r="L57" s="106"/>
    </row>
    <row r="58" spans="1:12" ht="16.5" thickTop="1" thickBot="1" x14ac:dyDescent="0.3">
      <c r="A58" s="94" t="s">
        <v>287</v>
      </c>
      <c r="B58" s="108"/>
      <c r="C58" s="109"/>
      <c r="D58" s="110">
        <v>11</v>
      </c>
      <c r="E58" s="112">
        <f t="shared" si="0"/>
        <v>1.2727272727272727</v>
      </c>
      <c r="F58" s="105">
        <v>25</v>
      </c>
      <c r="G58" s="112">
        <f t="shared" si="1"/>
        <v>0.4</v>
      </c>
      <c r="H58" s="105">
        <v>35</v>
      </c>
      <c r="I58" s="112">
        <f t="shared" si="2"/>
        <v>0.11428571428571428</v>
      </c>
      <c r="J58" s="105">
        <v>39</v>
      </c>
      <c r="K58" s="112"/>
      <c r="L58" s="106"/>
    </row>
    <row r="59" spans="1:12" ht="16.5" thickTop="1" thickBot="1" x14ac:dyDescent="0.3">
      <c r="A59" s="94" t="s">
        <v>288</v>
      </c>
      <c r="B59" s="108"/>
      <c r="C59" s="109"/>
      <c r="D59" s="110">
        <v>1</v>
      </c>
      <c r="E59" s="112">
        <f t="shared" si="0"/>
        <v>0</v>
      </c>
      <c r="F59" s="105">
        <v>1</v>
      </c>
      <c r="G59" s="112">
        <f t="shared" si="1"/>
        <v>0</v>
      </c>
      <c r="H59" s="105">
        <v>1</v>
      </c>
      <c r="I59" s="112">
        <f t="shared" si="2"/>
        <v>0</v>
      </c>
      <c r="J59" s="105">
        <v>1</v>
      </c>
      <c r="K59" s="112"/>
      <c r="L59" s="106"/>
    </row>
    <row r="60" spans="1:12" ht="16.5" thickTop="1" thickBot="1" x14ac:dyDescent="0.3">
      <c r="A60" s="94" t="s">
        <v>289</v>
      </c>
      <c r="B60" s="108"/>
      <c r="C60" s="109"/>
      <c r="D60" s="110">
        <v>12</v>
      </c>
      <c r="E60" s="112">
        <f t="shared" si="0"/>
        <v>-0.5</v>
      </c>
      <c r="F60" s="105">
        <v>6</v>
      </c>
      <c r="G60" s="112">
        <f t="shared" si="1"/>
        <v>0.66666666666666663</v>
      </c>
      <c r="H60" s="105">
        <v>10</v>
      </c>
      <c r="I60" s="112">
        <f t="shared" si="2"/>
        <v>0.4</v>
      </c>
      <c r="J60" s="105">
        <v>14</v>
      </c>
      <c r="K60" s="112"/>
      <c r="L60" s="106"/>
    </row>
    <row r="61" spans="1:12" ht="16.5" thickTop="1" thickBot="1" x14ac:dyDescent="0.3">
      <c r="A61" s="94" t="s">
        <v>290</v>
      </c>
      <c r="B61" s="108"/>
      <c r="C61" s="109"/>
      <c r="D61" s="110">
        <v>14</v>
      </c>
      <c r="E61" s="112">
        <f t="shared" si="0"/>
        <v>0</v>
      </c>
      <c r="F61" s="105">
        <v>14</v>
      </c>
      <c r="G61" s="112">
        <f t="shared" si="1"/>
        <v>0.5714285714285714</v>
      </c>
      <c r="H61" s="105">
        <v>22</v>
      </c>
      <c r="I61" s="112">
        <f t="shared" si="2"/>
        <v>4.5454545454545456E-2</v>
      </c>
      <c r="J61" s="105">
        <v>23</v>
      </c>
      <c r="K61" s="112"/>
      <c r="L61" s="106"/>
    </row>
    <row r="62" spans="1:12" ht="15.75" thickTop="1" x14ac:dyDescent="0.25">
      <c r="A62" s="94" t="s">
        <v>291</v>
      </c>
      <c r="B62" s="109"/>
      <c r="C62" s="109"/>
      <c r="D62" s="110">
        <v>9</v>
      </c>
      <c r="E62" s="112">
        <f t="shared" si="0"/>
        <v>-0.77777777777777779</v>
      </c>
      <c r="F62" s="105">
        <v>2</v>
      </c>
      <c r="G62" s="112">
        <f t="shared" si="1"/>
        <v>0</v>
      </c>
      <c r="H62" s="105">
        <v>2</v>
      </c>
      <c r="I62" s="112">
        <f t="shared" si="2"/>
        <v>0</v>
      </c>
      <c r="J62" s="105">
        <v>2</v>
      </c>
      <c r="K62" s="112"/>
      <c r="L62" s="106"/>
    </row>
    <row r="63" spans="1:12" x14ac:dyDescent="0.25">
      <c r="A63" s="94" t="s">
        <v>292</v>
      </c>
      <c r="B63" s="109"/>
      <c r="C63" s="109"/>
      <c r="D63" s="110">
        <v>3</v>
      </c>
      <c r="E63" s="112">
        <f t="shared" si="0"/>
        <v>0</v>
      </c>
      <c r="F63" s="105">
        <v>3</v>
      </c>
      <c r="G63" s="112">
        <f t="shared" si="1"/>
        <v>0</v>
      </c>
      <c r="H63" s="105">
        <v>3</v>
      </c>
      <c r="I63" s="112">
        <f t="shared" si="2"/>
        <v>0</v>
      </c>
      <c r="J63" s="105">
        <v>3</v>
      </c>
      <c r="K63" s="112"/>
      <c r="L63" s="106"/>
    </row>
    <row r="64" spans="1:12" x14ac:dyDescent="0.25">
      <c r="A64" s="94" t="s">
        <v>293</v>
      </c>
      <c r="B64" s="109"/>
      <c r="C64" s="109"/>
      <c r="D64" s="110">
        <v>0</v>
      </c>
      <c r="E64" s="112" t="e">
        <f t="shared" si="0"/>
        <v>#DIV/0!</v>
      </c>
      <c r="F64" s="105">
        <v>1</v>
      </c>
      <c r="G64" s="112">
        <f t="shared" si="1"/>
        <v>0</v>
      </c>
      <c r="H64" s="105">
        <v>1</v>
      </c>
      <c r="I64" s="112">
        <f t="shared" si="2"/>
        <v>0</v>
      </c>
      <c r="J64" s="105">
        <v>1</v>
      </c>
      <c r="K64" s="112"/>
      <c r="L64" s="106"/>
    </row>
    <row r="65" spans="1:12" x14ac:dyDescent="0.25">
      <c r="A65" s="94" t="s">
        <v>294</v>
      </c>
      <c r="B65" s="109"/>
      <c r="C65" s="109"/>
      <c r="D65" s="110">
        <v>1</v>
      </c>
      <c r="E65" s="112">
        <f t="shared" si="0"/>
        <v>0</v>
      </c>
      <c r="F65" s="105">
        <v>1</v>
      </c>
      <c r="G65" s="112">
        <f t="shared" si="1"/>
        <v>0</v>
      </c>
      <c r="H65" s="105">
        <v>1</v>
      </c>
      <c r="I65" s="112">
        <f t="shared" si="2"/>
        <v>1</v>
      </c>
      <c r="J65" s="105">
        <v>2</v>
      </c>
      <c r="K65" s="112"/>
      <c r="L65" s="106"/>
    </row>
    <row r="66" spans="1:12" x14ac:dyDescent="0.25">
      <c r="A66" s="94" t="s">
        <v>397</v>
      </c>
      <c r="B66" s="109"/>
      <c r="C66" s="109"/>
      <c r="D66" s="110">
        <v>13</v>
      </c>
      <c r="E66" s="112">
        <f t="shared" si="0"/>
        <v>-1</v>
      </c>
      <c r="F66" s="105">
        <v>0</v>
      </c>
      <c r="G66" s="112" t="e">
        <f t="shared" si="1"/>
        <v>#DIV/0!</v>
      </c>
      <c r="H66" s="105"/>
      <c r="I66" s="112" t="e">
        <f t="shared" si="2"/>
        <v>#DIV/0!</v>
      </c>
      <c r="J66" s="105"/>
      <c r="K66" s="112"/>
      <c r="L66" s="106"/>
    </row>
    <row r="67" spans="1:12" x14ac:dyDescent="0.25">
      <c r="A67" s="94" t="s">
        <v>295</v>
      </c>
      <c r="B67" s="109"/>
      <c r="C67" s="109"/>
      <c r="D67" s="110">
        <v>5</v>
      </c>
      <c r="E67" s="112">
        <f t="shared" si="0"/>
        <v>-0.4</v>
      </c>
      <c r="F67" s="105">
        <v>3</v>
      </c>
      <c r="G67" s="112">
        <f t="shared" si="1"/>
        <v>-1</v>
      </c>
      <c r="H67" s="105"/>
      <c r="I67" s="112" t="e">
        <f t="shared" si="2"/>
        <v>#DIV/0!</v>
      </c>
      <c r="J67" s="105">
        <v>2</v>
      </c>
      <c r="K67" s="112"/>
      <c r="L67" s="106"/>
    </row>
    <row r="68" spans="1:12" x14ac:dyDescent="0.25">
      <c r="A68" s="94" t="s">
        <v>296</v>
      </c>
      <c r="B68" s="109"/>
      <c r="C68" s="109"/>
      <c r="D68" s="110">
        <v>1</v>
      </c>
      <c r="E68" s="112">
        <f t="shared" si="0"/>
        <v>0</v>
      </c>
      <c r="F68" s="105">
        <v>1</v>
      </c>
      <c r="G68" s="112">
        <f t="shared" si="1"/>
        <v>1</v>
      </c>
      <c r="H68" s="105">
        <v>2</v>
      </c>
      <c r="I68" s="112">
        <f t="shared" si="2"/>
        <v>0</v>
      </c>
      <c r="J68" s="105">
        <v>2</v>
      </c>
      <c r="K68" s="112"/>
      <c r="L68" s="106"/>
    </row>
    <row r="69" spans="1:12" x14ac:dyDescent="0.25">
      <c r="A69" s="94" t="s">
        <v>297</v>
      </c>
      <c r="B69" s="109"/>
      <c r="C69" s="109"/>
      <c r="D69" s="110">
        <v>3</v>
      </c>
      <c r="E69" s="112">
        <f t="shared" si="0"/>
        <v>0</v>
      </c>
      <c r="F69" s="105">
        <v>3</v>
      </c>
      <c r="G69" s="112">
        <f t="shared" si="1"/>
        <v>-0.33333333333333331</v>
      </c>
      <c r="H69" s="105">
        <v>2</v>
      </c>
      <c r="I69" s="112">
        <f t="shared" si="2"/>
        <v>0.5</v>
      </c>
      <c r="J69" s="105">
        <v>3</v>
      </c>
      <c r="K69" s="112"/>
      <c r="L69" s="106"/>
    </row>
    <row r="70" spans="1:12" x14ac:dyDescent="0.25">
      <c r="A70" s="94" t="s">
        <v>298</v>
      </c>
      <c r="B70" s="109"/>
      <c r="C70" s="109"/>
      <c r="D70" s="110">
        <v>3</v>
      </c>
      <c r="E70" s="112">
        <f t="shared" si="0"/>
        <v>-1</v>
      </c>
      <c r="F70" s="105">
        <v>0</v>
      </c>
      <c r="G70" s="112" t="e">
        <f t="shared" si="1"/>
        <v>#DIV/0!</v>
      </c>
      <c r="H70" s="105"/>
      <c r="I70" s="112" t="e">
        <f t="shared" si="2"/>
        <v>#DIV/0!</v>
      </c>
      <c r="J70" s="105"/>
      <c r="K70" s="112"/>
      <c r="L70" s="106"/>
    </row>
    <row r="71" spans="1:12" x14ac:dyDescent="0.25">
      <c r="A71" s="94" t="s">
        <v>299</v>
      </c>
      <c r="B71" s="109"/>
      <c r="C71" s="109"/>
      <c r="D71" s="110">
        <v>8</v>
      </c>
      <c r="E71" s="112">
        <f t="shared" si="0"/>
        <v>0.375</v>
      </c>
      <c r="F71" s="105">
        <v>11</v>
      </c>
      <c r="G71" s="112">
        <f t="shared" si="1"/>
        <v>1.2727272727272727</v>
      </c>
      <c r="H71" s="105">
        <v>25</v>
      </c>
      <c r="I71" s="112">
        <f t="shared" si="2"/>
        <v>0.4</v>
      </c>
      <c r="J71" s="105">
        <v>35</v>
      </c>
      <c r="K71" s="112"/>
      <c r="L71" s="106"/>
    </row>
    <row r="72" spans="1:12" x14ac:dyDescent="0.25">
      <c r="A72" s="114" t="s">
        <v>256</v>
      </c>
      <c r="B72" s="115"/>
      <c r="C72" s="115"/>
      <c r="D72" s="116">
        <f>SUM(D55,D56)</f>
        <v>389</v>
      </c>
      <c r="E72" s="117">
        <f t="shared" si="0"/>
        <v>-0.44473007712082263</v>
      </c>
      <c r="F72" s="118">
        <f>SUM(F55,F56)</f>
        <v>216</v>
      </c>
      <c r="G72" s="117">
        <f t="shared" si="1"/>
        <v>0.44907407407407407</v>
      </c>
      <c r="H72" s="118">
        <f>SUM(H55,H56)</f>
        <v>313</v>
      </c>
      <c r="I72" s="117">
        <f t="shared" si="2"/>
        <v>0.81150159744408945</v>
      </c>
      <c r="J72" s="118">
        <f>SUM(J55,J56)</f>
        <v>567</v>
      </c>
      <c r="K72" s="117">
        <f t="shared" si="4"/>
        <v>0.66843033509700178</v>
      </c>
      <c r="L72" s="131">
        <v>946</v>
      </c>
    </row>
    <row r="73" spans="1:12" x14ac:dyDescent="0.25">
      <c r="A73" s="111" t="s">
        <v>404</v>
      </c>
      <c r="B73" s="109"/>
      <c r="C73" s="109"/>
      <c r="D73" s="110"/>
      <c r="E73" s="112"/>
      <c r="F73" s="105"/>
      <c r="G73" s="112"/>
      <c r="H73" s="105"/>
      <c r="I73" s="112"/>
      <c r="J73" s="105"/>
      <c r="K73" s="112"/>
      <c r="L73" s="106"/>
    </row>
    <row r="74" spans="1:12" x14ac:dyDescent="0.25">
      <c r="A74" s="94" t="s">
        <v>300</v>
      </c>
      <c r="B74" s="109"/>
      <c r="C74" s="109"/>
      <c r="D74" s="110">
        <v>206</v>
      </c>
      <c r="E74" s="112">
        <f t="shared" ref="E74:E135" si="11">SUM(F74,-D74)/D74</f>
        <v>-0.96601941747572817</v>
      </c>
      <c r="F74" s="105">
        <v>7</v>
      </c>
      <c r="G74" s="112">
        <f t="shared" ref="G74:G135" si="12">SUM(H74,-F74)/F74</f>
        <v>1.1428571428571428</v>
      </c>
      <c r="H74" s="105">
        <v>15</v>
      </c>
      <c r="I74" s="112">
        <f t="shared" ref="I74:I135" si="13">SUM(J74,-H74)/H74</f>
        <v>-0.4</v>
      </c>
      <c r="J74" s="105">
        <v>9</v>
      </c>
      <c r="K74" s="112"/>
      <c r="L74" s="106"/>
    </row>
    <row r="75" spans="1:12" x14ac:dyDescent="0.25">
      <c r="A75" s="94" t="s">
        <v>301</v>
      </c>
      <c r="B75" s="109"/>
      <c r="C75" s="109"/>
      <c r="D75" s="110">
        <v>10</v>
      </c>
      <c r="E75" s="112">
        <f t="shared" si="11"/>
        <v>-0.9</v>
      </c>
      <c r="F75" s="105">
        <v>1</v>
      </c>
      <c r="G75" s="112">
        <f t="shared" si="12"/>
        <v>0</v>
      </c>
      <c r="H75" s="105">
        <v>1</v>
      </c>
      <c r="I75" s="112">
        <f t="shared" si="13"/>
        <v>0</v>
      </c>
      <c r="J75" s="105">
        <v>1</v>
      </c>
      <c r="K75" s="112"/>
      <c r="L75" s="106"/>
    </row>
    <row r="76" spans="1:12" x14ac:dyDescent="0.25">
      <c r="A76" s="94" t="s">
        <v>302</v>
      </c>
      <c r="B76" s="109"/>
      <c r="C76" s="109"/>
      <c r="D76" s="110">
        <v>2</v>
      </c>
      <c r="E76" s="112">
        <f t="shared" si="11"/>
        <v>-1</v>
      </c>
      <c r="F76" s="105">
        <v>0</v>
      </c>
      <c r="G76" s="112" t="e">
        <f t="shared" si="12"/>
        <v>#DIV/0!</v>
      </c>
      <c r="H76" s="105">
        <v>0</v>
      </c>
      <c r="I76" s="112" t="e">
        <f t="shared" si="13"/>
        <v>#DIV/0!</v>
      </c>
      <c r="J76" s="105">
        <v>0</v>
      </c>
      <c r="K76" s="112"/>
      <c r="L76" s="106"/>
    </row>
    <row r="77" spans="1:12" x14ac:dyDescent="0.25">
      <c r="A77" s="114" t="s">
        <v>256</v>
      </c>
      <c r="B77" s="115"/>
      <c r="C77" s="115"/>
      <c r="D77" s="116">
        <f>SUM(D74:D76)</f>
        <v>218</v>
      </c>
      <c r="E77" s="117">
        <f t="shared" si="11"/>
        <v>-0.96330275229357798</v>
      </c>
      <c r="F77" s="118">
        <f>SUM(F74:F76)</f>
        <v>8</v>
      </c>
      <c r="G77" s="117">
        <f t="shared" si="12"/>
        <v>1</v>
      </c>
      <c r="H77" s="118">
        <f>SUM(H74:H76)</f>
        <v>16</v>
      </c>
      <c r="I77" s="117">
        <f t="shared" si="13"/>
        <v>-0.375</v>
      </c>
      <c r="J77" s="118">
        <f>SUM(J74:J76)</f>
        <v>10</v>
      </c>
      <c r="K77" s="112">
        <f t="shared" ref="K73:K136" si="14">SUM(L77,-J77)/J77</f>
        <v>0.3</v>
      </c>
      <c r="L77" s="106">
        <v>13</v>
      </c>
    </row>
    <row r="78" spans="1:12" x14ac:dyDescent="0.25">
      <c r="A78" s="122" t="s">
        <v>116</v>
      </c>
      <c r="B78" s="123" t="s">
        <v>5</v>
      </c>
      <c r="C78" s="124"/>
      <c r="D78" s="126">
        <v>70</v>
      </c>
      <c r="E78" s="125">
        <f t="shared" si="11"/>
        <v>0.52857142857142858</v>
      </c>
      <c r="F78" s="126">
        <v>107</v>
      </c>
      <c r="G78" s="125">
        <f t="shared" si="12"/>
        <v>-0.54205607476635509</v>
      </c>
      <c r="H78" s="126">
        <v>49</v>
      </c>
      <c r="I78" s="125">
        <f t="shared" si="13"/>
        <v>0.2857142857142857</v>
      </c>
      <c r="J78" s="126">
        <v>63</v>
      </c>
      <c r="K78" s="125">
        <f t="shared" si="14"/>
        <v>-0.19047619047619047</v>
      </c>
      <c r="L78" s="132">
        <v>51</v>
      </c>
    </row>
    <row r="79" spans="1:12" x14ac:dyDescent="0.25">
      <c r="A79" s="122" t="s">
        <v>117</v>
      </c>
      <c r="B79" s="123" t="s">
        <v>6</v>
      </c>
      <c r="C79" s="124"/>
      <c r="D79" s="126">
        <v>402</v>
      </c>
      <c r="E79" s="125">
        <f t="shared" si="11"/>
        <v>0.71890547263681592</v>
      </c>
      <c r="F79" s="126">
        <v>691</v>
      </c>
      <c r="G79" s="125">
        <f t="shared" si="12"/>
        <v>-9.6960926193921854E-2</v>
      </c>
      <c r="H79" s="126">
        <v>624</v>
      </c>
      <c r="I79" s="125">
        <f t="shared" si="13"/>
        <v>-0.30448717948717946</v>
      </c>
      <c r="J79" s="126">
        <v>434</v>
      </c>
      <c r="K79" s="125">
        <f t="shared" si="14"/>
        <v>-0.29262672811059909</v>
      </c>
      <c r="L79" s="132">
        <v>307</v>
      </c>
    </row>
    <row r="80" spans="1:12" x14ac:dyDescent="0.25">
      <c r="A80" s="122" t="s">
        <v>348</v>
      </c>
      <c r="B80" s="123"/>
      <c r="C80" s="124"/>
      <c r="D80" s="126">
        <f>SUM(D79,D78,D77,D72,D53,D48,)</f>
        <v>3059</v>
      </c>
      <c r="E80" s="125">
        <f t="shared" si="11"/>
        <v>-7.159202353710363E-2</v>
      </c>
      <c r="F80" s="126">
        <f>SUM(F79,F78,F77,F72,F53,F48,)</f>
        <v>2840</v>
      </c>
      <c r="G80" s="125">
        <f t="shared" si="12"/>
        <v>4.5774647887323945E-2</v>
      </c>
      <c r="H80" s="126">
        <f>SUM(H79,H78,H77,H72,H53,H48,)</f>
        <v>2970</v>
      </c>
      <c r="I80" s="125">
        <f t="shared" si="13"/>
        <v>4.7138047138047139E-2</v>
      </c>
      <c r="J80" s="126">
        <f>SUM(J79,J78,J77,J72,J53,J48,)</f>
        <v>3110</v>
      </c>
      <c r="K80" s="125">
        <f t="shared" si="14"/>
        <v>0.1180064308681672</v>
      </c>
      <c r="L80" s="132">
        <f t="shared" ref="K80:L80" si="15">SUM(L79,L78,L77,L72,L53,L48,)</f>
        <v>3477</v>
      </c>
    </row>
    <row r="81" spans="1:12" x14ac:dyDescent="0.25">
      <c r="A81" s="122" t="s">
        <v>118</v>
      </c>
      <c r="B81" s="123" t="s">
        <v>7</v>
      </c>
      <c r="C81" s="124"/>
      <c r="D81" s="126">
        <v>6</v>
      </c>
      <c r="E81" s="125">
        <f t="shared" si="11"/>
        <v>36.333333333333336</v>
      </c>
      <c r="F81" s="126">
        <v>224</v>
      </c>
      <c r="G81" s="125">
        <f t="shared" si="12"/>
        <v>-0.5</v>
      </c>
      <c r="H81" s="126">
        <v>112</v>
      </c>
      <c r="I81" s="125">
        <f t="shared" si="13"/>
        <v>-1</v>
      </c>
      <c r="J81" s="126">
        <v>0</v>
      </c>
      <c r="K81" s="125"/>
      <c r="L81" s="132"/>
    </row>
    <row r="82" spans="1:12" x14ac:dyDescent="0.25">
      <c r="A82" s="122" t="s">
        <v>119</v>
      </c>
      <c r="B82" s="133" t="s">
        <v>8</v>
      </c>
      <c r="C82" s="124"/>
      <c r="D82" s="126">
        <f>SUM(D81,D80,D38)</f>
        <v>10387</v>
      </c>
      <c r="E82" s="125">
        <f t="shared" si="11"/>
        <v>-4.216809473380187E-2</v>
      </c>
      <c r="F82" s="126">
        <f>SUM(F81,F80,F38)</f>
        <v>9949</v>
      </c>
      <c r="G82" s="125">
        <f t="shared" si="12"/>
        <v>3.8596843903909939E-2</v>
      </c>
      <c r="H82" s="126">
        <f>SUM(H81,H80,H38)</f>
        <v>10333</v>
      </c>
      <c r="I82" s="125">
        <f t="shared" si="13"/>
        <v>3.7936707635730184E-2</v>
      </c>
      <c r="J82" s="126">
        <f>SUM(J81,J80,J38)</f>
        <v>10725</v>
      </c>
      <c r="K82" s="125">
        <f t="shared" si="14"/>
        <v>4.7272727272727272E-2</v>
      </c>
      <c r="L82" s="132">
        <f t="shared" ref="K82:L82" si="16">SUM(L81,L80,L38)</f>
        <v>11232</v>
      </c>
    </row>
    <row r="83" spans="1:12" ht="21" thickBot="1" x14ac:dyDescent="0.35">
      <c r="A83" s="100" t="s">
        <v>235</v>
      </c>
      <c r="B83" s="134"/>
      <c r="C83" s="134"/>
      <c r="D83" s="110"/>
      <c r="E83" s="112"/>
      <c r="F83" s="105"/>
      <c r="G83" s="112"/>
      <c r="H83" s="105"/>
      <c r="I83" s="112"/>
      <c r="J83" s="105"/>
      <c r="K83" s="112"/>
      <c r="L83" s="106"/>
    </row>
    <row r="84" spans="1:12" ht="16.5" thickTop="1" thickBot="1" x14ac:dyDescent="0.3">
      <c r="A84" s="111" t="s">
        <v>120</v>
      </c>
      <c r="B84" s="108" t="s">
        <v>9</v>
      </c>
      <c r="C84" s="109"/>
      <c r="D84" s="110"/>
      <c r="E84" s="112"/>
      <c r="F84" s="105"/>
      <c r="G84" s="112"/>
      <c r="H84" s="105"/>
      <c r="I84" s="112"/>
      <c r="J84" s="105"/>
      <c r="K84" s="112"/>
      <c r="L84" s="106"/>
    </row>
    <row r="85" spans="1:12" ht="16.5" thickTop="1" thickBot="1" x14ac:dyDescent="0.3">
      <c r="A85" s="94" t="s">
        <v>121</v>
      </c>
      <c r="B85" s="108" t="s">
        <v>10</v>
      </c>
      <c r="C85" s="109"/>
      <c r="D85" s="110">
        <v>1629</v>
      </c>
      <c r="E85" s="112">
        <f t="shared" si="11"/>
        <v>0</v>
      </c>
      <c r="F85" s="105">
        <v>1629</v>
      </c>
      <c r="G85" s="112">
        <f t="shared" si="12"/>
        <v>0</v>
      </c>
      <c r="H85" s="105">
        <v>1629</v>
      </c>
      <c r="I85" s="112">
        <f t="shared" si="13"/>
        <v>0</v>
      </c>
      <c r="J85" s="105">
        <v>1629</v>
      </c>
      <c r="K85" s="112">
        <f t="shared" si="14"/>
        <v>0</v>
      </c>
      <c r="L85" s="106">
        <v>1629</v>
      </c>
    </row>
    <row r="86" spans="1:12" ht="16.5" thickTop="1" thickBot="1" x14ac:dyDescent="0.3">
      <c r="A86" s="94" t="s">
        <v>122</v>
      </c>
      <c r="B86" s="108" t="s">
        <v>11</v>
      </c>
      <c r="C86" s="109"/>
      <c r="D86" s="110">
        <v>-54</v>
      </c>
      <c r="E86" s="112">
        <f t="shared" si="11"/>
        <v>0</v>
      </c>
      <c r="F86" s="105">
        <v>-54</v>
      </c>
      <c r="G86" s="112">
        <f t="shared" si="12"/>
        <v>0</v>
      </c>
      <c r="H86" s="105">
        <v>-54</v>
      </c>
      <c r="I86" s="112">
        <f t="shared" si="13"/>
        <v>0</v>
      </c>
      <c r="J86" s="105">
        <v>-54</v>
      </c>
      <c r="K86" s="112">
        <f t="shared" si="14"/>
        <v>0</v>
      </c>
      <c r="L86" s="106">
        <v>-54</v>
      </c>
    </row>
    <row r="87" spans="1:12" ht="16.5" thickTop="1" thickBot="1" x14ac:dyDescent="0.3">
      <c r="A87" s="94" t="s">
        <v>303</v>
      </c>
      <c r="B87" s="108" t="s">
        <v>12</v>
      </c>
      <c r="C87" s="109"/>
      <c r="D87" s="110">
        <v>919</v>
      </c>
      <c r="E87" s="112">
        <f t="shared" si="11"/>
        <v>9.9020674646354737E-2</v>
      </c>
      <c r="F87" s="105">
        <v>1010</v>
      </c>
      <c r="G87" s="112">
        <f t="shared" si="12"/>
        <v>0.20396039603960395</v>
      </c>
      <c r="H87" s="105">
        <v>1216</v>
      </c>
      <c r="I87" s="112">
        <f t="shared" si="13"/>
        <v>8.9638157894736836E-2</v>
      </c>
      <c r="J87" s="105">
        <v>1325</v>
      </c>
      <c r="K87" s="112">
        <f t="shared" si="14"/>
        <v>0.26867924528301884</v>
      </c>
      <c r="L87" s="106">
        <v>1681</v>
      </c>
    </row>
    <row r="88" spans="1:12" ht="15.75" thickTop="1" x14ac:dyDescent="0.25">
      <c r="A88" s="94" t="s">
        <v>257</v>
      </c>
      <c r="B88" s="109"/>
      <c r="C88" s="109"/>
      <c r="D88" s="110"/>
      <c r="E88" s="112"/>
      <c r="F88" s="105"/>
      <c r="G88" s="112"/>
      <c r="H88" s="105"/>
      <c r="I88" s="112"/>
      <c r="J88" s="105"/>
      <c r="K88" s="112"/>
      <c r="L88" s="106"/>
    </row>
    <row r="89" spans="1:12" ht="29.25" x14ac:dyDescent="0.25">
      <c r="A89" s="135" t="s">
        <v>304</v>
      </c>
      <c r="B89" s="109"/>
      <c r="C89" s="109"/>
      <c r="D89" s="110">
        <v>-2</v>
      </c>
      <c r="E89" s="112">
        <f t="shared" si="11"/>
        <v>12.5</v>
      </c>
      <c r="F89" s="105">
        <v>-27</v>
      </c>
      <c r="G89" s="112">
        <f t="shared" si="12"/>
        <v>-0.66666666666666663</v>
      </c>
      <c r="H89" s="105">
        <v>-9</v>
      </c>
      <c r="I89" s="112">
        <f t="shared" si="13"/>
        <v>3.5555555555555554</v>
      </c>
      <c r="J89" s="105">
        <v>-41</v>
      </c>
      <c r="K89" s="112"/>
      <c r="L89" s="106"/>
    </row>
    <row r="90" spans="1:12" x14ac:dyDescent="0.25">
      <c r="A90" s="94" t="s">
        <v>305</v>
      </c>
      <c r="B90" s="109"/>
      <c r="C90" s="109"/>
      <c r="D90" s="110">
        <v>0</v>
      </c>
      <c r="E90" s="112" t="e">
        <f t="shared" si="11"/>
        <v>#DIV/0!</v>
      </c>
      <c r="F90" s="105">
        <v>7</v>
      </c>
      <c r="G90" s="112">
        <f t="shared" si="12"/>
        <v>-0.7142857142857143</v>
      </c>
      <c r="H90" s="105">
        <v>2</v>
      </c>
      <c r="I90" s="112">
        <f t="shared" si="13"/>
        <v>4.5</v>
      </c>
      <c r="J90" s="105">
        <v>11</v>
      </c>
      <c r="K90" s="112"/>
      <c r="L90" s="106"/>
    </row>
    <row r="91" spans="1:12" x14ac:dyDescent="0.25">
      <c r="A91" s="111" t="s">
        <v>306</v>
      </c>
      <c r="B91" s="109"/>
      <c r="C91" s="109"/>
      <c r="D91" s="110">
        <f>SUM(D89:D90)</f>
        <v>-2</v>
      </c>
      <c r="E91" s="112">
        <f t="shared" si="11"/>
        <v>9</v>
      </c>
      <c r="F91" s="105">
        <f t="shared" ref="E91:J91" si="17">SUM(F89:F90)</f>
        <v>-20</v>
      </c>
      <c r="G91" s="112">
        <f t="shared" si="12"/>
        <v>-0.65</v>
      </c>
      <c r="H91" s="105">
        <f t="shared" si="17"/>
        <v>-7</v>
      </c>
      <c r="I91" s="112">
        <f t="shared" si="13"/>
        <v>3.2857142857142856</v>
      </c>
      <c r="J91" s="105">
        <f t="shared" si="17"/>
        <v>-30</v>
      </c>
      <c r="K91" s="112"/>
      <c r="L91" s="106"/>
    </row>
    <row r="92" spans="1:12" x14ac:dyDescent="0.25">
      <c r="A92" s="94" t="s">
        <v>307</v>
      </c>
      <c r="B92" s="109"/>
      <c r="C92" s="109"/>
      <c r="D92" s="110">
        <v>-91</v>
      </c>
      <c r="E92" s="112">
        <f t="shared" si="11"/>
        <v>-0.2087912087912088</v>
      </c>
      <c r="F92" s="105">
        <v>-72</v>
      </c>
      <c r="G92" s="112">
        <f t="shared" si="12"/>
        <v>-2.7777777777777776E-2</v>
      </c>
      <c r="H92" s="105">
        <v>-70</v>
      </c>
      <c r="I92" s="112">
        <f t="shared" si="13"/>
        <v>0.1</v>
      </c>
      <c r="J92" s="105">
        <v>-77</v>
      </c>
      <c r="K92" s="112"/>
      <c r="L92" s="106"/>
    </row>
    <row r="93" spans="1:12" x14ac:dyDescent="0.25">
      <c r="A93" s="94" t="s">
        <v>305</v>
      </c>
      <c r="B93" s="109"/>
      <c r="C93" s="109"/>
      <c r="D93" s="110">
        <v>26</v>
      </c>
      <c r="E93" s="112">
        <f t="shared" si="11"/>
        <v>-0.26923076923076922</v>
      </c>
      <c r="F93" s="105">
        <v>19</v>
      </c>
      <c r="G93" s="112">
        <f t="shared" si="12"/>
        <v>-5.2631578947368418E-2</v>
      </c>
      <c r="H93" s="105">
        <v>18</v>
      </c>
      <c r="I93" s="112">
        <f t="shared" si="13"/>
        <v>0.1111111111111111</v>
      </c>
      <c r="J93" s="105">
        <v>20</v>
      </c>
      <c r="K93" s="112"/>
      <c r="L93" s="106"/>
    </row>
    <row r="94" spans="1:12" ht="15.75" thickBot="1" x14ac:dyDescent="0.3">
      <c r="A94" s="111" t="s">
        <v>308</v>
      </c>
      <c r="B94" s="109"/>
      <c r="C94" s="109"/>
      <c r="D94" s="110">
        <f>SUM(D92:D93)</f>
        <v>-65</v>
      </c>
      <c r="E94" s="112">
        <f t="shared" si="11"/>
        <v>-0.18461538461538463</v>
      </c>
      <c r="F94" s="105">
        <f t="shared" ref="E94:J94" si="18">SUM(F92:F93)</f>
        <v>-53</v>
      </c>
      <c r="G94" s="112">
        <f t="shared" si="12"/>
        <v>-1.8867924528301886E-2</v>
      </c>
      <c r="H94" s="105">
        <f t="shared" si="18"/>
        <v>-52</v>
      </c>
      <c r="I94" s="112">
        <f t="shared" si="13"/>
        <v>9.6153846153846159E-2</v>
      </c>
      <c r="J94" s="105">
        <f t="shared" si="18"/>
        <v>-57</v>
      </c>
      <c r="K94" s="112"/>
      <c r="L94" s="106"/>
    </row>
    <row r="95" spans="1:12" ht="16.5" thickTop="1" thickBot="1" x14ac:dyDescent="0.3">
      <c r="A95" s="94" t="s">
        <v>412</v>
      </c>
      <c r="B95" s="108" t="s">
        <v>13</v>
      </c>
      <c r="C95" s="109"/>
      <c r="D95" s="110">
        <v>232</v>
      </c>
      <c r="E95" s="112">
        <f t="shared" si="11"/>
        <v>0.26293103448275862</v>
      </c>
      <c r="F95" s="105">
        <v>293</v>
      </c>
      <c r="G95" s="112">
        <f t="shared" si="12"/>
        <v>0.17406143344709898</v>
      </c>
      <c r="H95" s="105">
        <v>344</v>
      </c>
      <c r="I95" s="112">
        <f t="shared" si="13"/>
        <v>0.1308139534883721</v>
      </c>
      <c r="J95" s="105">
        <v>389</v>
      </c>
      <c r="K95" s="112">
        <f t="shared" si="14"/>
        <v>-0.71208226221079696</v>
      </c>
      <c r="L95" s="106">
        <v>112</v>
      </c>
    </row>
    <row r="96" spans="1:12" ht="15.75" thickTop="1" x14ac:dyDescent="0.25">
      <c r="A96" s="114" t="s">
        <v>124</v>
      </c>
      <c r="B96" s="136" t="s">
        <v>15</v>
      </c>
      <c r="C96" s="115"/>
      <c r="D96" s="116">
        <f t="shared" ref="D96:F96" si="19">SUM(D85,D86,D87,D95,)</f>
        <v>2726</v>
      </c>
      <c r="E96" s="117">
        <f t="shared" si="11"/>
        <v>5.5759354365370509E-2</v>
      </c>
      <c r="F96" s="118">
        <f t="shared" si="19"/>
        <v>2878</v>
      </c>
      <c r="G96" s="117">
        <f t="shared" si="12"/>
        <v>8.9298123697011816E-2</v>
      </c>
      <c r="H96" s="118">
        <f>SUM(H85,H86,H87,H95,)</f>
        <v>3135</v>
      </c>
      <c r="I96" s="117">
        <f t="shared" si="13"/>
        <v>4.912280701754386E-2</v>
      </c>
      <c r="J96" s="118">
        <f>SUM(J85,J86,J87,J95,)</f>
        <v>3289</v>
      </c>
      <c r="K96" s="112">
        <f t="shared" si="14"/>
        <v>2.4019458802067496E-2</v>
      </c>
      <c r="L96" s="131">
        <f t="shared" ref="K96:L96" si="20">SUM(L85,L86,L87,L95,)</f>
        <v>3368</v>
      </c>
    </row>
    <row r="97" spans="1:12" x14ac:dyDescent="0.25">
      <c r="A97" s="122" t="s">
        <v>125</v>
      </c>
      <c r="B97" s="123" t="s">
        <v>16</v>
      </c>
      <c r="C97" s="123"/>
      <c r="D97" s="124">
        <v>553</v>
      </c>
      <c r="E97" s="125">
        <f t="shared" si="11"/>
        <v>-0.75587703435804698</v>
      </c>
      <c r="F97" s="126">
        <v>135</v>
      </c>
      <c r="G97" s="125">
        <f t="shared" si="12"/>
        <v>1.874074074074074</v>
      </c>
      <c r="H97" s="126">
        <v>388</v>
      </c>
      <c r="I97" s="125">
        <f t="shared" si="13"/>
        <v>-6.7010309278350513E-2</v>
      </c>
      <c r="J97" s="126">
        <v>362</v>
      </c>
      <c r="K97" s="125">
        <f t="shared" si="14"/>
        <v>4.4198895027624308E-2</v>
      </c>
      <c r="L97" s="130">
        <v>378</v>
      </c>
    </row>
    <row r="98" spans="1:12" x14ac:dyDescent="0.25">
      <c r="A98" s="114" t="s">
        <v>309</v>
      </c>
      <c r="B98" s="115"/>
      <c r="C98" s="115"/>
      <c r="D98" s="116">
        <f t="shared" ref="D98:F98" si="21">SUM(D97,D96)</f>
        <v>3279</v>
      </c>
      <c r="E98" s="117">
        <f t="shared" si="11"/>
        <v>-8.1122293382128702E-2</v>
      </c>
      <c r="F98" s="118">
        <f t="shared" si="21"/>
        <v>3013</v>
      </c>
      <c r="G98" s="117">
        <f t="shared" si="12"/>
        <v>0.16926651178227681</v>
      </c>
      <c r="H98" s="118">
        <f>SUM(H97,H96)</f>
        <v>3523</v>
      </c>
      <c r="I98" s="117">
        <f t="shared" si="13"/>
        <v>3.6332671019017881E-2</v>
      </c>
      <c r="J98" s="118">
        <f>SUM(J97,J96)</f>
        <v>3651</v>
      </c>
      <c r="K98" s="125">
        <f t="shared" si="14"/>
        <v>2.6020268419611064E-2</v>
      </c>
      <c r="L98" s="131">
        <f t="shared" ref="K98:L98" si="22">SUM(L97,L96)</f>
        <v>3746</v>
      </c>
    </row>
    <row r="99" spans="1:12" x14ac:dyDescent="0.25">
      <c r="A99" s="94"/>
      <c r="B99" s="109"/>
      <c r="C99" s="109"/>
      <c r="D99" s="110"/>
      <c r="E99" s="112"/>
      <c r="F99" s="105"/>
      <c r="G99" s="112"/>
      <c r="H99" s="105"/>
      <c r="I99" s="112"/>
      <c r="J99" s="105"/>
      <c r="K99" s="112"/>
      <c r="L99" s="106"/>
    </row>
    <row r="100" spans="1:12" x14ac:dyDescent="0.25">
      <c r="A100" s="111" t="s">
        <v>126</v>
      </c>
      <c r="B100" s="109"/>
      <c r="C100" s="109"/>
      <c r="D100" s="110"/>
      <c r="E100" s="112"/>
      <c r="F100" s="105"/>
      <c r="G100" s="112"/>
      <c r="H100" s="105"/>
      <c r="I100" s="112"/>
      <c r="J100" s="105"/>
      <c r="K100" s="112"/>
      <c r="L100" s="106"/>
    </row>
    <row r="101" spans="1:12" x14ac:dyDescent="0.25">
      <c r="A101" s="107" t="s">
        <v>402</v>
      </c>
      <c r="B101" s="109"/>
      <c r="C101" s="109"/>
      <c r="D101" s="110"/>
      <c r="E101" s="112"/>
      <c r="F101" s="105"/>
      <c r="G101" s="112"/>
      <c r="H101" s="105"/>
      <c r="I101" s="112"/>
      <c r="J101" s="105"/>
      <c r="K101" s="112"/>
      <c r="L101" s="106"/>
    </row>
    <row r="102" spans="1:12" x14ac:dyDescent="0.25">
      <c r="A102" s="111" t="s">
        <v>405</v>
      </c>
      <c r="B102" s="109"/>
      <c r="C102" s="109"/>
      <c r="D102" s="110"/>
      <c r="E102" s="112"/>
      <c r="F102" s="105"/>
      <c r="G102" s="112"/>
      <c r="H102" s="105"/>
      <c r="I102" s="112"/>
      <c r="J102" s="105"/>
      <c r="K102" s="112"/>
      <c r="L102" s="106"/>
    </row>
    <row r="103" spans="1:12" x14ac:dyDescent="0.25">
      <c r="A103" s="94" t="s">
        <v>310</v>
      </c>
      <c r="B103" s="109"/>
      <c r="C103" s="109"/>
      <c r="D103" s="110">
        <v>2480</v>
      </c>
      <c r="E103" s="112">
        <f t="shared" si="11"/>
        <v>6.8548387096774188E-2</v>
      </c>
      <c r="F103" s="105">
        <v>2650</v>
      </c>
      <c r="G103" s="112">
        <f t="shared" si="12"/>
        <v>-0.17735849056603772</v>
      </c>
      <c r="H103" s="105">
        <v>2180</v>
      </c>
      <c r="I103" s="112">
        <f t="shared" si="13"/>
        <v>0.16972477064220184</v>
      </c>
      <c r="J103" s="105">
        <v>2550</v>
      </c>
      <c r="K103" s="112"/>
      <c r="L103" s="106"/>
    </row>
    <row r="104" spans="1:12" x14ac:dyDescent="0.25">
      <c r="A104" s="94" t="s">
        <v>311</v>
      </c>
      <c r="B104" s="109"/>
      <c r="C104" s="109"/>
      <c r="D104" s="110">
        <v>946</v>
      </c>
      <c r="E104" s="112">
        <f t="shared" si="11"/>
        <v>-0.14693446088794926</v>
      </c>
      <c r="F104" s="105">
        <v>807</v>
      </c>
      <c r="G104" s="112">
        <f t="shared" si="12"/>
        <v>-6.4436183395291197E-2</v>
      </c>
      <c r="H104" s="105">
        <v>755</v>
      </c>
      <c r="I104" s="112">
        <f t="shared" si="13"/>
        <v>-0.15496688741721854</v>
      </c>
      <c r="J104" s="105">
        <v>638</v>
      </c>
      <c r="K104" s="112"/>
      <c r="L104" s="106"/>
    </row>
    <row r="105" spans="1:12" x14ac:dyDescent="0.25">
      <c r="A105" s="94" t="s">
        <v>312</v>
      </c>
      <c r="B105" s="109"/>
      <c r="C105" s="109"/>
      <c r="D105" s="110">
        <v>5</v>
      </c>
      <c r="E105" s="112">
        <f t="shared" si="11"/>
        <v>7</v>
      </c>
      <c r="F105" s="105">
        <v>40</v>
      </c>
      <c r="G105" s="112">
        <f t="shared" si="12"/>
        <v>0.15</v>
      </c>
      <c r="H105" s="105">
        <v>46</v>
      </c>
      <c r="I105" s="112">
        <f t="shared" si="13"/>
        <v>1.5434782608695652</v>
      </c>
      <c r="J105" s="105">
        <v>117</v>
      </c>
      <c r="K105" s="112"/>
      <c r="L105" s="106"/>
    </row>
    <row r="106" spans="1:12" x14ac:dyDescent="0.25">
      <c r="A106" s="94" t="s">
        <v>313</v>
      </c>
      <c r="B106" s="109"/>
      <c r="C106" s="109"/>
      <c r="D106" s="110">
        <v>5</v>
      </c>
      <c r="E106" s="112">
        <f t="shared" si="11"/>
        <v>-0.2</v>
      </c>
      <c r="F106" s="105">
        <v>4</v>
      </c>
      <c r="G106" s="112">
        <f t="shared" si="12"/>
        <v>-0.25</v>
      </c>
      <c r="H106" s="105">
        <v>3</v>
      </c>
      <c r="I106" s="112">
        <f t="shared" si="13"/>
        <v>-0.33333333333333331</v>
      </c>
      <c r="J106" s="105">
        <v>2</v>
      </c>
      <c r="K106" s="112"/>
      <c r="L106" s="106"/>
    </row>
    <row r="107" spans="1:12" x14ac:dyDescent="0.25">
      <c r="A107" s="114" t="s">
        <v>315</v>
      </c>
      <c r="B107" s="115"/>
      <c r="C107" s="115"/>
      <c r="D107" s="116">
        <f t="shared" ref="D107:F107" si="23">SUM(D103:D106)</f>
        <v>3436</v>
      </c>
      <c r="E107" s="117">
        <f t="shared" si="11"/>
        <v>1.8917345750873109E-2</v>
      </c>
      <c r="F107" s="118">
        <f t="shared" si="23"/>
        <v>3501</v>
      </c>
      <c r="G107" s="117">
        <f t="shared" si="12"/>
        <v>-0.14767209368751785</v>
      </c>
      <c r="H107" s="118">
        <f>SUM(H103:H106)</f>
        <v>2984</v>
      </c>
      <c r="I107" s="117">
        <f t="shared" si="13"/>
        <v>0.10824396782841823</v>
      </c>
      <c r="J107" s="118">
        <f>SUM(J103:J106)</f>
        <v>3307</v>
      </c>
      <c r="K107" s="117">
        <f t="shared" si="14"/>
        <v>-7.7109162382824309E-2</v>
      </c>
      <c r="L107" s="131">
        <v>3052</v>
      </c>
    </row>
    <row r="108" spans="1:12" x14ac:dyDescent="0.25">
      <c r="A108" s="111" t="s">
        <v>406</v>
      </c>
      <c r="B108" s="109"/>
      <c r="C108" s="109"/>
      <c r="D108" s="110"/>
      <c r="E108" s="112"/>
      <c r="F108" s="105"/>
      <c r="G108" s="112"/>
      <c r="H108" s="105"/>
      <c r="I108" s="112"/>
      <c r="J108" s="105"/>
      <c r="K108" s="112"/>
      <c r="L108" s="106"/>
    </row>
    <row r="109" spans="1:12" x14ac:dyDescent="0.25">
      <c r="A109" s="94" t="s">
        <v>314</v>
      </c>
      <c r="B109" s="109"/>
      <c r="C109" s="109"/>
      <c r="D109" s="110">
        <v>176</v>
      </c>
      <c r="E109" s="112">
        <f t="shared" si="11"/>
        <v>-4.5454545454545456E-2</v>
      </c>
      <c r="F109" s="105">
        <v>168</v>
      </c>
      <c r="G109" s="112">
        <f t="shared" si="12"/>
        <v>-1.7857142857142856E-2</v>
      </c>
      <c r="H109" s="105">
        <v>165</v>
      </c>
      <c r="I109" s="112">
        <f t="shared" si="13"/>
        <v>-3.6363636363636362E-2</v>
      </c>
      <c r="J109" s="105">
        <v>159</v>
      </c>
      <c r="K109" s="112"/>
      <c r="L109" s="106"/>
    </row>
    <row r="110" spans="1:12" x14ac:dyDescent="0.25">
      <c r="A110" s="94" t="s">
        <v>129</v>
      </c>
      <c r="B110" s="109"/>
      <c r="C110" s="109"/>
      <c r="D110" s="110">
        <v>189</v>
      </c>
      <c r="E110" s="112">
        <f t="shared" si="11"/>
        <v>-0.20105820105820105</v>
      </c>
      <c r="F110" s="105">
        <v>151</v>
      </c>
      <c r="G110" s="112">
        <f t="shared" si="12"/>
        <v>-1.3245033112582781E-2</v>
      </c>
      <c r="H110" s="105">
        <v>149</v>
      </c>
      <c r="I110" s="112">
        <f t="shared" si="13"/>
        <v>-6.7114093959731542E-3</v>
      </c>
      <c r="J110" s="105">
        <v>148</v>
      </c>
      <c r="K110" s="112"/>
      <c r="L110" s="106"/>
    </row>
    <row r="111" spans="1:12" x14ac:dyDescent="0.25">
      <c r="A111" s="114" t="s">
        <v>315</v>
      </c>
      <c r="B111" s="115"/>
      <c r="C111" s="115"/>
      <c r="D111" s="116">
        <f t="shared" ref="D111:F111" si="24">SUM(D109:D110)</f>
        <v>365</v>
      </c>
      <c r="E111" s="117">
        <f t="shared" si="11"/>
        <v>-0.12602739726027398</v>
      </c>
      <c r="F111" s="118">
        <f t="shared" si="24"/>
        <v>319</v>
      </c>
      <c r="G111" s="117">
        <f t="shared" si="12"/>
        <v>-1.5673981191222569E-2</v>
      </c>
      <c r="H111" s="118">
        <f>SUM(H109:H110)</f>
        <v>314</v>
      </c>
      <c r="I111" s="117">
        <f t="shared" si="13"/>
        <v>-2.2292993630573247E-2</v>
      </c>
      <c r="J111" s="118">
        <f>SUM(J109:J110)</f>
        <v>307</v>
      </c>
      <c r="K111" s="117">
        <f t="shared" si="14"/>
        <v>-2.2801302931596091E-2</v>
      </c>
      <c r="L111" s="120">
        <v>300</v>
      </c>
    </row>
    <row r="112" spans="1:12" x14ac:dyDescent="0.25">
      <c r="A112" s="111" t="s">
        <v>407</v>
      </c>
      <c r="B112" s="109"/>
      <c r="C112" s="109"/>
      <c r="D112" s="110"/>
      <c r="E112" s="112"/>
      <c r="F112" s="105"/>
      <c r="G112" s="112"/>
      <c r="H112" s="105"/>
      <c r="I112" s="112"/>
      <c r="J112" s="105"/>
      <c r="K112" s="112"/>
      <c r="L112" s="106"/>
    </row>
    <row r="113" spans="1:13" x14ac:dyDescent="0.25">
      <c r="A113" s="94" t="s">
        <v>316</v>
      </c>
      <c r="B113" s="109"/>
      <c r="C113" s="109"/>
      <c r="D113" s="110">
        <v>210</v>
      </c>
      <c r="E113" s="112">
        <f t="shared" si="11"/>
        <v>7.6190476190476197E-2</v>
      </c>
      <c r="F113" s="105">
        <v>226</v>
      </c>
      <c r="G113" s="112">
        <f t="shared" si="12"/>
        <v>5.3097345132743362E-2</v>
      </c>
      <c r="H113" s="105">
        <v>238</v>
      </c>
      <c r="I113" s="112">
        <f t="shared" si="13"/>
        <v>0.1092436974789916</v>
      </c>
      <c r="J113" s="105">
        <v>264</v>
      </c>
      <c r="K113" s="112"/>
      <c r="L113" s="106"/>
    </row>
    <row r="114" spans="1:13" x14ac:dyDescent="0.25">
      <c r="A114" s="94" t="s">
        <v>317</v>
      </c>
      <c r="B114" s="109"/>
      <c r="C114" s="109"/>
      <c r="D114" s="110">
        <v>188</v>
      </c>
      <c r="E114" s="112">
        <f t="shared" si="11"/>
        <v>0</v>
      </c>
      <c r="F114" s="105">
        <v>188</v>
      </c>
      <c r="G114" s="112">
        <f t="shared" si="12"/>
        <v>4.2553191489361701E-2</v>
      </c>
      <c r="H114" s="105">
        <v>196</v>
      </c>
      <c r="I114" s="112">
        <f t="shared" si="13"/>
        <v>0</v>
      </c>
      <c r="J114" s="105">
        <v>196</v>
      </c>
      <c r="K114" s="112"/>
      <c r="L114" s="106"/>
    </row>
    <row r="115" spans="1:13" x14ac:dyDescent="0.25">
      <c r="A115" s="94" t="s">
        <v>318</v>
      </c>
      <c r="B115" s="109"/>
      <c r="C115" s="109"/>
      <c r="D115" s="110">
        <v>48</v>
      </c>
      <c r="E115" s="112">
        <f t="shared" si="11"/>
        <v>4.1666666666666664E-2</v>
      </c>
      <c r="F115" s="105">
        <v>50</v>
      </c>
      <c r="G115" s="112">
        <f t="shared" si="12"/>
        <v>-0.32</v>
      </c>
      <c r="H115" s="105">
        <v>34</v>
      </c>
      <c r="I115" s="112">
        <f t="shared" si="13"/>
        <v>5.8823529411764705E-2</v>
      </c>
      <c r="J115" s="105">
        <v>36</v>
      </c>
      <c r="K115" s="112"/>
      <c r="L115" s="106"/>
    </row>
    <row r="116" spans="1:13" x14ac:dyDescent="0.25">
      <c r="A116" s="94" t="s">
        <v>319</v>
      </c>
      <c r="B116" s="109"/>
      <c r="C116" s="109"/>
      <c r="D116" s="110">
        <v>111</v>
      </c>
      <c r="E116" s="112">
        <f t="shared" si="11"/>
        <v>-0.45045045045045046</v>
      </c>
      <c r="F116" s="105">
        <v>61</v>
      </c>
      <c r="G116" s="112">
        <f t="shared" si="12"/>
        <v>-8.1967213114754092E-2</v>
      </c>
      <c r="H116" s="105">
        <v>56</v>
      </c>
      <c r="I116" s="112">
        <f t="shared" si="13"/>
        <v>-0.25</v>
      </c>
      <c r="J116" s="105">
        <v>42</v>
      </c>
      <c r="K116" s="112"/>
      <c r="L116" s="106"/>
    </row>
    <row r="117" spans="1:13" x14ac:dyDescent="0.25">
      <c r="A117" s="94" t="s">
        <v>320</v>
      </c>
      <c r="B117" s="109"/>
      <c r="C117" s="109"/>
      <c r="D117" s="110">
        <v>114</v>
      </c>
      <c r="E117" s="112">
        <f t="shared" si="11"/>
        <v>-0.12280701754385964</v>
      </c>
      <c r="F117" s="105">
        <v>100</v>
      </c>
      <c r="G117" s="112">
        <f t="shared" si="12"/>
        <v>0.18</v>
      </c>
      <c r="H117" s="105">
        <v>118</v>
      </c>
      <c r="I117" s="112">
        <f t="shared" si="13"/>
        <v>0.16949152542372881</v>
      </c>
      <c r="J117" s="105">
        <v>138</v>
      </c>
      <c r="K117" s="112"/>
      <c r="L117" s="106"/>
    </row>
    <row r="118" spans="1:13" x14ac:dyDescent="0.25">
      <c r="A118" s="114" t="s">
        <v>315</v>
      </c>
      <c r="B118" s="115"/>
      <c r="C118" s="115"/>
      <c r="D118" s="116">
        <f t="shared" ref="D118:F118" si="25">SUM(D113:D117)</f>
        <v>671</v>
      </c>
      <c r="E118" s="117">
        <f t="shared" si="11"/>
        <v>-6.8554396423248884E-2</v>
      </c>
      <c r="F118" s="118">
        <f t="shared" si="25"/>
        <v>625</v>
      </c>
      <c r="G118" s="117">
        <f t="shared" si="12"/>
        <v>2.7199999999999998E-2</v>
      </c>
      <c r="H118" s="118">
        <f>SUM(H113:H117)</f>
        <v>642</v>
      </c>
      <c r="I118" s="117">
        <f t="shared" si="13"/>
        <v>5.2959501557632398E-2</v>
      </c>
      <c r="J118" s="118">
        <f>SUM(J113:J117)</f>
        <v>676</v>
      </c>
      <c r="K118" s="117">
        <f t="shared" si="14"/>
        <v>-1.1834319526627219E-2</v>
      </c>
      <c r="L118" s="120">
        <v>668</v>
      </c>
      <c r="M118" s="64"/>
    </row>
    <row r="119" spans="1:13" x14ac:dyDescent="0.25">
      <c r="A119" s="111" t="s">
        <v>408</v>
      </c>
      <c r="B119" s="109"/>
      <c r="C119" s="109"/>
      <c r="D119" s="110"/>
      <c r="E119" s="112"/>
      <c r="F119" s="105"/>
      <c r="G119" s="112"/>
      <c r="H119" s="105"/>
      <c r="I119" s="112"/>
      <c r="J119" s="105"/>
      <c r="K119" s="112"/>
      <c r="L119" s="106"/>
    </row>
    <row r="120" spans="1:13" ht="15.75" thickBot="1" x14ac:dyDescent="0.3">
      <c r="A120" s="94" t="s">
        <v>131</v>
      </c>
      <c r="B120" s="109"/>
      <c r="C120" s="109"/>
      <c r="D120" s="110">
        <v>90</v>
      </c>
      <c r="E120" s="112">
        <f t="shared" si="11"/>
        <v>0.3888888888888889</v>
      </c>
      <c r="F120" s="105">
        <v>125</v>
      </c>
      <c r="G120" s="112">
        <f t="shared" si="12"/>
        <v>7.1999999999999995E-2</v>
      </c>
      <c r="H120" s="105">
        <v>134</v>
      </c>
      <c r="I120" s="112">
        <f t="shared" si="13"/>
        <v>4.4776119402985072E-2</v>
      </c>
      <c r="J120" s="105">
        <v>140</v>
      </c>
      <c r="K120" s="112"/>
      <c r="L120" s="106"/>
    </row>
    <row r="121" spans="1:13" ht="16.5" thickTop="1" thickBot="1" x14ac:dyDescent="0.3">
      <c r="A121" s="94" t="s">
        <v>270</v>
      </c>
      <c r="B121" s="108"/>
      <c r="C121" s="109"/>
      <c r="D121" s="110">
        <v>19</v>
      </c>
      <c r="E121" s="112">
        <f t="shared" si="11"/>
        <v>0.21052631578947367</v>
      </c>
      <c r="F121" s="105">
        <v>23</v>
      </c>
      <c r="G121" s="112">
        <f t="shared" si="12"/>
        <v>-0.39130434782608697</v>
      </c>
      <c r="H121" s="105">
        <v>14</v>
      </c>
      <c r="I121" s="112">
        <f t="shared" si="13"/>
        <v>-0.35714285714285715</v>
      </c>
      <c r="J121" s="105">
        <v>9</v>
      </c>
      <c r="K121" s="112"/>
      <c r="L121" s="106"/>
    </row>
    <row r="122" spans="1:13" ht="15.75" thickTop="1" x14ac:dyDescent="0.25">
      <c r="A122" s="114" t="s">
        <v>315</v>
      </c>
      <c r="B122" s="136"/>
      <c r="C122" s="115"/>
      <c r="D122" s="116">
        <f t="shared" ref="D122:F122" si="26">SUM(D120:D121)</f>
        <v>109</v>
      </c>
      <c r="E122" s="117">
        <f t="shared" si="11"/>
        <v>0.3577981651376147</v>
      </c>
      <c r="F122" s="118">
        <f t="shared" si="26"/>
        <v>148</v>
      </c>
      <c r="G122" s="117">
        <f t="shared" si="12"/>
        <v>0</v>
      </c>
      <c r="H122" s="118">
        <f>SUM(H120:H121)</f>
        <v>148</v>
      </c>
      <c r="I122" s="117">
        <f t="shared" si="13"/>
        <v>6.7567567567567571E-3</v>
      </c>
      <c r="J122" s="118">
        <f>SUM(J120:J121)</f>
        <v>149</v>
      </c>
      <c r="K122" s="112">
        <f t="shared" si="14"/>
        <v>3.3557046979865772E-2</v>
      </c>
      <c r="L122" s="129">
        <v>154</v>
      </c>
    </row>
    <row r="123" spans="1:13" x14ac:dyDescent="0.25">
      <c r="A123" s="122" t="s">
        <v>346</v>
      </c>
      <c r="B123" s="123"/>
      <c r="C123" s="123"/>
      <c r="D123" s="124">
        <f t="shared" ref="D123:F123" si="27">SUM(D122,D118,D111,D107)</f>
        <v>4581</v>
      </c>
      <c r="E123" s="125">
        <f t="shared" si="11"/>
        <v>2.6195153896529143E-3</v>
      </c>
      <c r="F123" s="126">
        <f t="shared" si="27"/>
        <v>4593</v>
      </c>
      <c r="G123" s="125">
        <f t="shared" si="12"/>
        <v>-0.10994992379708252</v>
      </c>
      <c r="H123" s="126">
        <f>SUM(H122,H118,H111,H107)</f>
        <v>4088</v>
      </c>
      <c r="I123" s="125">
        <f t="shared" si="13"/>
        <v>8.5861056751467713E-2</v>
      </c>
      <c r="J123" s="126">
        <f>SUM(J122,J118,J111,J107)</f>
        <v>4439</v>
      </c>
      <c r="K123" s="125">
        <f t="shared" si="14"/>
        <v>-5.9698130209506643E-2</v>
      </c>
      <c r="L123" s="130">
        <f t="shared" ref="K123:L123" si="28">SUM(L122,L118,L111,L107)</f>
        <v>4174</v>
      </c>
    </row>
    <row r="124" spans="1:13" ht="15.75" thickBot="1" x14ac:dyDescent="0.3">
      <c r="A124" s="107" t="s">
        <v>345</v>
      </c>
      <c r="B124" s="128"/>
      <c r="C124" s="109"/>
      <c r="D124" s="110"/>
      <c r="E124" s="112"/>
      <c r="F124" s="105"/>
      <c r="G124" s="112"/>
      <c r="H124" s="105"/>
      <c r="I124" s="112"/>
      <c r="J124" s="105"/>
      <c r="K124" s="112"/>
      <c r="L124" s="106"/>
    </row>
    <row r="125" spans="1:13" ht="16.5" thickTop="1" thickBot="1" x14ac:dyDescent="0.3">
      <c r="A125" s="111" t="s">
        <v>409</v>
      </c>
      <c r="B125" s="108"/>
      <c r="C125" s="109"/>
      <c r="D125" s="110"/>
      <c r="E125" s="112"/>
      <c r="F125" s="105"/>
      <c r="G125" s="112"/>
      <c r="H125" s="105"/>
      <c r="I125" s="112"/>
      <c r="J125" s="105"/>
      <c r="K125" s="112"/>
      <c r="L125" s="106"/>
    </row>
    <row r="126" spans="1:13" ht="16.5" thickTop="1" thickBot="1" x14ac:dyDescent="0.3">
      <c r="A126" s="94" t="s">
        <v>321</v>
      </c>
      <c r="B126" s="108"/>
      <c r="C126" s="109"/>
      <c r="D126" s="110">
        <v>3</v>
      </c>
      <c r="E126" s="112">
        <f t="shared" si="11"/>
        <v>-0.33333333333333331</v>
      </c>
      <c r="F126" s="105">
        <v>2</v>
      </c>
      <c r="G126" s="112">
        <f t="shared" si="12"/>
        <v>0.5</v>
      </c>
      <c r="H126" s="105">
        <v>3</v>
      </c>
      <c r="I126" s="112">
        <f t="shared" si="13"/>
        <v>0</v>
      </c>
      <c r="J126" s="105">
        <v>3</v>
      </c>
      <c r="K126" s="112"/>
      <c r="L126" s="106"/>
    </row>
    <row r="127" spans="1:13" ht="16.5" thickTop="1" thickBot="1" x14ac:dyDescent="0.3">
      <c r="A127" s="94" t="s">
        <v>322</v>
      </c>
      <c r="B127" s="108"/>
      <c r="C127" s="109"/>
      <c r="D127" s="110">
        <v>1381</v>
      </c>
      <c r="E127" s="112">
        <f t="shared" si="11"/>
        <v>-1.448225923244026E-3</v>
      </c>
      <c r="F127" s="105">
        <v>1379</v>
      </c>
      <c r="G127" s="112">
        <f t="shared" si="12"/>
        <v>2.2480058013052938E-2</v>
      </c>
      <c r="H127" s="105">
        <v>1410</v>
      </c>
      <c r="I127" s="112">
        <f t="shared" si="13"/>
        <v>4.8226950354609929E-2</v>
      </c>
      <c r="J127" s="105">
        <v>1478</v>
      </c>
      <c r="K127" s="112"/>
      <c r="L127" s="106"/>
    </row>
    <row r="128" spans="1:13" ht="15.75" thickTop="1" x14ac:dyDescent="0.25">
      <c r="A128" s="114" t="s">
        <v>315</v>
      </c>
      <c r="B128" s="136"/>
      <c r="C128" s="115"/>
      <c r="D128" s="116">
        <f t="shared" ref="D128:F128" si="29">SUM(D126:D127)</f>
        <v>1384</v>
      </c>
      <c r="E128" s="117">
        <f t="shared" si="11"/>
        <v>-2.167630057803468E-3</v>
      </c>
      <c r="F128" s="118">
        <f t="shared" si="29"/>
        <v>1381</v>
      </c>
      <c r="G128" s="117">
        <f t="shared" si="12"/>
        <v>2.3171614771904415E-2</v>
      </c>
      <c r="H128" s="118">
        <f>SUM(H126:H127)</f>
        <v>1413</v>
      </c>
      <c r="I128" s="117">
        <f t="shared" si="13"/>
        <v>4.8124557678697805E-2</v>
      </c>
      <c r="J128" s="118">
        <f>SUM(J126:J127)</f>
        <v>1481</v>
      </c>
      <c r="K128" s="117">
        <f t="shared" si="14"/>
        <v>-0.10668467251856853</v>
      </c>
      <c r="L128" s="120">
        <v>1323</v>
      </c>
    </row>
    <row r="129" spans="1:12" ht="15.75" thickBot="1" x14ac:dyDescent="0.3">
      <c r="A129" s="111" t="s">
        <v>410</v>
      </c>
      <c r="B129" s="128"/>
      <c r="C129" s="109"/>
      <c r="D129" s="110"/>
      <c r="E129" s="112"/>
      <c r="F129" s="105"/>
      <c r="G129" s="112"/>
      <c r="H129" s="105"/>
      <c r="I129" s="112"/>
      <c r="J129" s="105"/>
      <c r="K129" s="112"/>
      <c r="L129" s="106"/>
    </row>
    <row r="130" spans="1:12" ht="16.5" thickTop="1" thickBot="1" x14ac:dyDescent="0.3">
      <c r="A130" s="94" t="s">
        <v>323</v>
      </c>
      <c r="B130" s="108"/>
      <c r="C130" s="109"/>
      <c r="D130" s="110">
        <v>39</v>
      </c>
      <c r="E130" s="112">
        <f t="shared" si="11"/>
        <v>-2.564102564102564E-2</v>
      </c>
      <c r="F130" s="105">
        <v>38</v>
      </c>
      <c r="G130" s="112">
        <f t="shared" si="12"/>
        <v>0.13157894736842105</v>
      </c>
      <c r="H130" s="105">
        <v>43</v>
      </c>
      <c r="I130" s="112">
        <f t="shared" si="13"/>
        <v>0</v>
      </c>
      <c r="J130" s="105">
        <v>43</v>
      </c>
      <c r="K130" s="112"/>
      <c r="L130" s="106"/>
    </row>
    <row r="131" spans="1:12" ht="16.5" thickTop="1" thickBot="1" x14ac:dyDescent="0.3">
      <c r="A131" s="94" t="s">
        <v>284</v>
      </c>
      <c r="B131" s="137"/>
      <c r="C131" s="109"/>
      <c r="D131" s="110">
        <v>253</v>
      </c>
      <c r="E131" s="112">
        <f t="shared" si="11"/>
        <v>-0.66007905138339917</v>
      </c>
      <c r="F131" s="105">
        <v>86</v>
      </c>
      <c r="G131" s="112">
        <f t="shared" si="12"/>
        <v>0.81395348837209303</v>
      </c>
      <c r="H131" s="105">
        <v>156</v>
      </c>
      <c r="I131" s="112">
        <f t="shared" si="13"/>
        <v>1.4358974358974359</v>
      </c>
      <c r="J131" s="105">
        <v>380</v>
      </c>
      <c r="K131" s="112"/>
      <c r="L131" s="106"/>
    </row>
    <row r="132" spans="1:12" ht="15.75" thickTop="1" x14ac:dyDescent="0.25">
      <c r="A132" s="94" t="s">
        <v>324</v>
      </c>
      <c r="B132" s="109"/>
      <c r="C132" s="109"/>
      <c r="D132" s="110">
        <v>452</v>
      </c>
      <c r="E132" s="112">
        <f t="shared" si="11"/>
        <v>-0.12168141592920353</v>
      </c>
      <c r="F132" s="105">
        <v>397</v>
      </c>
      <c r="G132" s="112">
        <f t="shared" si="12"/>
        <v>-3.7783375314861464E-2</v>
      </c>
      <c r="H132" s="105">
        <v>382</v>
      </c>
      <c r="I132" s="112">
        <f t="shared" si="13"/>
        <v>0.10209424083769633</v>
      </c>
      <c r="J132" s="105">
        <v>421</v>
      </c>
      <c r="K132" s="112"/>
      <c r="L132" s="106"/>
    </row>
    <row r="133" spans="1:12" ht="15.75" thickBot="1" x14ac:dyDescent="0.3">
      <c r="A133" s="94" t="s">
        <v>325</v>
      </c>
      <c r="B133" s="109"/>
      <c r="C133" s="109"/>
      <c r="D133" s="110">
        <v>81</v>
      </c>
      <c r="E133" s="112">
        <f t="shared" si="11"/>
        <v>-0.14814814814814814</v>
      </c>
      <c r="F133" s="105">
        <v>69</v>
      </c>
      <c r="G133" s="112">
        <f t="shared" si="12"/>
        <v>0.11594202898550725</v>
      </c>
      <c r="H133" s="105">
        <v>77</v>
      </c>
      <c r="I133" s="112">
        <f t="shared" si="13"/>
        <v>0.1038961038961039</v>
      </c>
      <c r="J133" s="105">
        <v>85</v>
      </c>
      <c r="K133" s="112"/>
      <c r="L133" s="106"/>
    </row>
    <row r="134" spans="1:12" ht="16.5" thickTop="1" thickBot="1" x14ac:dyDescent="0.3">
      <c r="A134" s="94" t="s">
        <v>326</v>
      </c>
      <c r="B134" s="108"/>
      <c r="C134" s="109"/>
      <c r="D134" s="110">
        <v>72</v>
      </c>
      <c r="E134" s="112">
        <f t="shared" si="11"/>
        <v>0.18055555555555555</v>
      </c>
      <c r="F134" s="105">
        <v>85</v>
      </c>
      <c r="G134" s="112">
        <f t="shared" si="12"/>
        <v>-5.8823529411764705E-2</v>
      </c>
      <c r="H134" s="105">
        <v>80</v>
      </c>
      <c r="I134" s="112">
        <f t="shared" si="13"/>
        <v>0.3125</v>
      </c>
      <c r="J134" s="105">
        <v>105</v>
      </c>
      <c r="K134" s="112"/>
      <c r="L134" s="106"/>
    </row>
    <row r="135" spans="1:12" ht="16.5" thickTop="1" thickBot="1" x14ac:dyDescent="0.3">
      <c r="A135" s="94" t="s">
        <v>327</v>
      </c>
      <c r="B135" s="108"/>
      <c r="C135" s="109"/>
      <c r="D135" s="110">
        <v>58</v>
      </c>
      <c r="E135" s="112">
        <f t="shared" si="11"/>
        <v>0.37931034482758619</v>
      </c>
      <c r="F135" s="105">
        <v>80</v>
      </c>
      <c r="G135" s="112">
        <f t="shared" si="12"/>
        <v>-0.47499999999999998</v>
      </c>
      <c r="H135" s="105">
        <v>42</v>
      </c>
      <c r="I135" s="112">
        <f t="shared" si="13"/>
        <v>0.5714285714285714</v>
      </c>
      <c r="J135" s="105">
        <v>66</v>
      </c>
      <c r="K135" s="112"/>
      <c r="L135" s="106"/>
    </row>
    <row r="136" spans="1:12" ht="16.5" thickTop="1" thickBot="1" x14ac:dyDescent="0.3">
      <c r="A136" s="94" t="s">
        <v>328</v>
      </c>
      <c r="B136" s="108"/>
      <c r="C136" s="109"/>
      <c r="D136" s="110">
        <v>7</v>
      </c>
      <c r="E136" s="112">
        <f t="shared" ref="E136:E165" si="30">SUM(F136,-D136)/D136</f>
        <v>0</v>
      </c>
      <c r="F136" s="105">
        <v>7</v>
      </c>
      <c r="G136" s="112">
        <f t="shared" ref="G136:G165" si="31">SUM(H136,-F136)/F136</f>
        <v>0</v>
      </c>
      <c r="H136" s="105">
        <v>7</v>
      </c>
      <c r="I136" s="112">
        <f t="shared" ref="I136:I165" si="32">SUM(J136,-H136)/H136</f>
        <v>0</v>
      </c>
      <c r="J136" s="105">
        <v>7</v>
      </c>
      <c r="K136" s="112"/>
      <c r="L136" s="106"/>
    </row>
    <row r="137" spans="1:12" ht="16.5" thickTop="1" thickBot="1" x14ac:dyDescent="0.3">
      <c r="A137" s="94" t="s">
        <v>329</v>
      </c>
      <c r="B137" s="108"/>
      <c r="C137" s="109"/>
      <c r="D137" s="110">
        <v>115</v>
      </c>
      <c r="E137" s="112">
        <f t="shared" si="30"/>
        <v>-0.2608695652173913</v>
      </c>
      <c r="F137" s="105">
        <v>85</v>
      </c>
      <c r="G137" s="112">
        <f t="shared" si="31"/>
        <v>-0.11764705882352941</v>
      </c>
      <c r="H137" s="105">
        <v>75</v>
      </c>
      <c r="I137" s="112">
        <f t="shared" si="32"/>
        <v>-2.6666666666666668E-2</v>
      </c>
      <c r="J137" s="105">
        <v>73</v>
      </c>
      <c r="K137" s="112"/>
      <c r="L137" s="106"/>
    </row>
    <row r="138" spans="1:12" ht="15.75" thickTop="1" x14ac:dyDescent="0.25">
      <c r="A138" s="94" t="s">
        <v>400</v>
      </c>
      <c r="B138" s="109"/>
      <c r="C138" s="109"/>
      <c r="D138" s="110">
        <v>5</v>
      </c>
      <c r="E138" s="112">
        <f t="shared" si="30"/>
        <v>-1</v>
      </c>
      <c r="F138" s="105">
        <v>0</v>
      </c>
      <c r="G138" s="112" t="e">
        <f t="shared" si="31"/>
        <v>#DIV/0!</v>
      </c>
      <c r="H138" s="105"/>
      <c r="I138" s="112" t="e">
        <f t="shared" si="32"/>
        <v>#DIV/0!</v>
      </c>
      <c r="J138" s="105"/>
      <c r="K138" s="112"/>
      <c r="L138" s="106"/>
    </row>
    <row r="139" spans="1:12" ht="15.75" thickBot="1" x14ac:dyDescent="0.3">
      <c r="A139" s="97" t="s">
        <v>399</v>
      </c>
      <c r="B139" s="98"/>
      <c r="C139" s="109"/>
      <c r="D139" s="110">
        <v>20</v>
      </c>
      <c r="E139" s="112">
        <f t="shared" si="30"/>
        <v>-1</v>
      </c>
      <c r="F139" s="105">
        <v>0</v>
      </c>
      <c r="G139" s="112" t="e">
        <f t="shared" si="31"/>
        <v>#DIV/0!</v>
      </c>
      <c r="H139" s="105"/>
      <c r="I139" s="112" t="e">
        <f t="shared" si="32"/>
        <v>#DIV/0!</v>
      </c>
      <c r="J139" s="105"/>
      <c r="K139" s="112"/>
      <c r="L139" s="106"/>
    </row>
    <row r="140" spans="1:12" ht="16.5" thickTop="1" thickBot="1" x14ac:dyDescent="0.3">
      <c r="A140" s="94" t="s">
        <v>330</v>
      </c>
      <c r="B140" s="108"/>
      <c r="C140" s="109"/>
      <c r="D140" s="110">
        <v>6</v>
      </c>
      <c r="E140" s="112">
        <f t="shared" si="30"/>
        <v>0.16666666666666666</v>
      </c>
      <c r="F140" s="105">
        <v>7</v>
      </c>
      <c r="G140" s="112">
        <f t="shared" si="31"/>
        <v>0</v>
      </c>
      <c r="H140" s="105">
        <v>7</v>
      </c>
      <c r="I140" s="112">
        <f t="shared" si="32"/>
        <v>-0.5714285714285714</v>
      </c>
      <c r="J140" s="105">
        <v>3</v>
      </c>
      <c r="K140" s="112"/>
      <c r="L140" s="106"/>
    </row>
    <row r="141" spans="1:12" ht="16.5" thickTop="1" thickBot="1" x14ac:dyDescent="0.3">
      <c r="A141" s="94" t="s">
        <v>331</v>
      </c>
      <c r="B141" s="108"/>
      <c r="C141" s="109"/>
      <c r="D141" s="110">
        <v>12</v>
      </c>
      <c r="E141" s="112">
        <f t="shared" si="30"/>
        <v>-8.3333333333333329E-2</v>
      </c>
      <c r="F141" s="105">
        <v>11</v>
      </c>
      <c r="G141" s="112">
        <f t="shared" si="31"/>
        <v>0.27272727272727271</v>
      </c>
      <c r="H141" s="105">
        <v>14</v>
      </c>
      <c r="I141" s="112">
        <f t="shared" si="32"/>
        <v>0.21428571428571427</v>
      </c>
      <c r="J141" s="105">
        <v>17</v>
      </c>
      <c r="K141" s="112"/>
      <c r="L141" s="106"/>
    </row>
    <row r="142" spans="1:12" ht="16.5" thickTop="1" thickBot="1" x14ac:dyDescent="0.3">
      <c r="A142" s="94" t="s">
        <v>332</v>
      </c>
      <c r="B142" s="108"/>
      <c r="C142" s="109"/>
      <c r="D142" s="110">
        <v>3</v>
      </c>
      <c r="E142" s="112">
        <f t="shared" si="30"/>
        <v>0</v>
      </c>
      <c r="F142" s="105">
        <v>3</v>
      </c>
      <c r="G142" s="112">
        <f t="shared" si="31"/>
        <v>0</v>
      </c>
      <c r="H142" s="105">
        <v>3</v>
      </c>
      <c r="I142" s="112">
        <f t="shared" si="32"/>
        <v>-0.33333333333333331</v>
      </c>
      <c r="J142" s="105">
        <v>2</v>
      </c>
      <c r="K142" s="112"/>
      <c r="L142" s="106"/>
    </row>
    <row r="143" spans="1:12" ht="15.75" thickTop="1" x14ac:dyDescent="0.25">
      <c r="A143" s="94" t="s">
        <v>401</v>
      </c>
      <c r="B143" s="109"/>
      <c r="C143" s="109"/>
      <c r="D143" s="110">
        <v>25</v>
      </c>
      <c r="E143" s="112">
        <f t="shared" si="30"/>
        <v>-1</v>
      </c>
      <c r="F143" s="105">
        <v>0</v>
      </c>
      <c r="G143" s="112" t="e">
        <f t="shared" si="31"/>
        <v>#DIV/0!</v>
      </c>
      <c r="H143" s="105"/>
      <c r="I143" s="112" t="e">
        <f t="shared" si="32"/>
        <v>#DIV/0!</v>
      </c>
      <c r="J143" s="105"/>
      <c r="K143" s="112"/>
      <c r="L143" s="106"/>
    </row>
    <row r="144" spans="1:12" ht="15.75" thickBot="1" x14ac:dyDescent="0.3">
      <c r="A144" s="94" t="s">
        <v>333</v>
      </c>
      <c r="B144" s="109"/>
      <c r="C144" s="109"/>
      <c r="D144" s="110"/>
      <c r="E144" s="112" t="e">
        <f t="shared" si="30"/>
        <v>#DIV/0!</v>
      </c>
      <c r="F144" s="105">
        <v>0</v>
      </c>
      <c r="G144" s="112" t="e">
        <f t="shared" si="31"/>
        <v>#DIV/0!</v>
      </c>
      <c r="H144" s="105">
        <v>4</v>
      </c>
      <c r="I144" s="112">
        <f t="shared" si="32"/>
        <v>0</v>
      </c>
      <c r="J144" s="105">
        <v>4</v>
      </c>
      <c r="K144" s="112"/>
      <c r="L144" s="106"/>
    </row>
    <row r="145" spans="1:12" ht="16.5" thickTop="1" thickBot="1" x14ac:dyDescent="0.3">
      <c r="A145" s="94" t="s">
        <v>334</v>
      </c>
      <c r="B145" s="108"/>
      <c r="C145" s="109"/>
      <c r="D145" s="110">
        <v>0</v>
      </c>
      <c r="E145" s="112" t="e">
        <f t="shared" si="30"/>
        <v>#DIV/0!</v>
      </c>
      <c r="F145" s="105">
        <v>0</v>
      </c>
      <c r="G145" s="112" t="e">
        <f t="shared" si="31"/>
        <v>#DIV/0!</v>
      </c>
      <c r="H145" s="105">
        <v>8</v>
      </c>
      <c r="I145" s="112">
        <f t="shared" si="32"/>
        <v>-0.875</v>
      </c>
      <c r="J145" s="105">
        <v>1</v>
      </c>
      <c r="K145" s="112"/>
      <c r="L145" s="106"/>
    </row>
    <row r="146" spans="1:12" ht="16.5" thickTop="1" thickBot="1" x14ac:dyDescent="0.3">
      <c r="A146" s="94" t="s">
        <v>335</v>
      </c>
      <c r="B146" s="108"/>
      <c r="C146" s="109"/>
      <c r="D146" s="110">
        <v>1</v>
      </c>
      <c r="E146" s="112">
        <f t="shared" si="30"/>
        <v>0</v>
      </c>
      <c r="F146" s="105">
        <v>1</v>
      </c>
      <c r="G146" s="112">
        <f t="shared" si="31"/>
        <v>11</v>
      </c>
      <c r="H146" s="105">
        <v>12</v>
      </c>
      <c r="I146" s="112">
        <f t="shared" si="32"/>
        <v>-0.16666666666666666</v>
      </c>
      <c r="J146" s="105">
        <v>10</v>
      </c>
      <c r="K146" s="112"/>
      <c r="L146" s="106"/>
    </row>
    <row r="147" spans="1:12" ht="16.5" thickTop="1" thickBot="1" x14ac:dyDescent="0.3">
      <c r="A147" s="94" t="s">
        <v>336</v>
      </c>
      <c r="B147" s="108"/>
      <c r="C147" s="109"/>
      <c r="D147" s="110">
        <v>9</v>
      </c>
      <c r="E147" s="112">
        <f t="shared" si="30"/>
        <v>-0.1111111111111111</v>
      </c>
      <c r="F147" s="105">
        <v>8</v>
      </c>
      <c r="G147" s="112">
        <f t="shared" si="31"/>
        <v>-0.125</v>
      </c>
      <c r="H147" s="105">
        <v>7</v>
      </c>
      <c r="I147" s="112">
        <f t="shared" si="32"/>
        <v>0.42857142857142855</v>
      </c>
      <c r="J147" s="105">
        <v>10</v>
      </c>
      <c r="K147" s="112"/>
      <c r="L147" s="106"/>
    </row>
    <row r="148" spans="1:12" ht="15.75" thickTop="1" x14ac:dyDescent="0.25">
      <c r="A148" s="94" t="s">
        <v>337</v>
      </c>
      <c r="B148" s="109"/>
      <c r="C148" s="109"/>
      <c r="D148" s="110">
        <v>3</v>
      </c>
      <c r="E148" s="112">
        <f t="shared" si="30"/>
        <v>0.33333333333333331</v>
      </c>
      <c r="F148" s="105">
        <v>4</v>
      </c>
      <c r="G148" s="112">
        <f t="shared" si="31"/>
        <v>0.25</v>
      </c>
      <c r="H148" s="105">
        <v>5</v>
      </c>
      <c r="I148" s="112">
        <f t="shared" si="32"/>
        <v>-0.2</v>
      </c>
      <c r="J148" s="105">
        <v>4</v>
      </c>
      <c r="K148" s="112"/>
      <c r="L148" s="106"/>
    </row>
    <row r="149" spans="1:12" x14ac:dyDescent="0.25">
      <c r="A149" s="94" t="s">
        <v>338</v>
      </c>
      <c r="B149" s="109"/>
      <c r="C149" s="109"/>
      <c r="D149" s="110">
        <v>6</v>
      </c>
      <c r="E149" s="112">
        <f t="shared" si="30"/>
        <v>0</v>
      </c>
      <c r="F149" s="105">
        <v>6</v>
      </c>
      <c r="G149" s="112">
        <f t="shared" si="31"/>
        <v>0</v>
      </c>
      <c r="H149" s="105">
        <v>6</v>
      </c>
      <c r="I149" s="112">
        <f t="shared" si="32"/>
        <v>-1</v>
      </c>
      <c r="J149" s="105"/>
      <c r="K149" s="112"/>
      <c r="L149" s="106"/>
    </row>
    <row r="150" spans="1:12" x14ac:dyDescent="0.25">
      <c r="A150" s="94" t="s">
        <v>339</v>
      </c>
      <c r="B150" s="109"/>
      <c r="C150" s="109"/>
      <c r="D150" s="110">
        <v>2</v>
      </c>
      <c r="E150" s="112">
        <f t="shared" si="30"/>
        <v>0</v>
      </c>
      <c r="F150" s="105">
        <v>2</v>
      </c>
      <c r="G150" s="112">
        <f t="shared" si="31"/>
        <v>0.5</v>
      </c>
      <c r="H150" s="105">
        <v>3</v>
      </c>
      <c r="I150" s="112">
        <f t="shared" si="32"/>
        <v>0</v>
      </c>
      <c r="J150" s="105">
        <v>3</v>
      </c>
      <c r="K150" s="112"/>
      <c r="L150" s="106"/>
    </row>
    <row r="151" spans="1:12" x14ac:dyDescent="0.25">
      <c r="A151" s="94" t="s">
        <v>340</v>
      </c>
      <c r="B151" s="109"/>
      <c r="C151" s="109"/>
      <c r="D151" s="110">
        <v>6</v>
      </c>
      <c r="E151" s="112">
        <f t="shared" si="30"/>
        <v>0</v>
      </c>
      <c r="F151" s="105">
        <v>6</v>
      </c>
      <c r="G151" s="112">
        <f t="shared" si="31"/>
        <v>-0.16666666666666666</v>
      </c>
      <c r="H151" s="105">
        <v>5</v>
      </c>
      <c r="I151" s="112">
        <f t="shared" si="32"/>
        <v>0.4</v>
      </c>
      <c r="J151" s="105">
        <v>7</v>
      </c>
      <c r="K151" s="112"/>
      <c r="L151" s="106"/>
    </row>
    <row r="152" spans="1:12" x14ac:dyDescent="0.25">
      <c r="A152" s="94" t="s">
        <v>341</v>
      </c>
      <c r="B152" s="109"/>
      <c r="C152" s="109"/>
      <c r="D152" s="110">
        <v>21</v>
      </c>
      <c r="E152" s="112">
        <f t="shared" si="30"/>
        <v>9.5238095238095233E-2</v>
      </c>
      <c r="F152" s="105">
        <v>23</v>
      </c>
      <c r="G152" s="112">
        <f t="shared" si="31"/>
        <v>0.17391304347826086</v>
      </c>
      <c r="H152" s="105">
        <v>27</v>
      </c>
      <c r="I152" s="112">
        <f t="shared" si="32"/>
        <v>-0.1111111111111111</v>
      </c>
      <c r="J152" s="105">
        <v>24</v>
      </c>
      <c r="K152" s="112"/>
      <c r="L152" s="106"/>
    </row>
    <row r="153" spans="1:12" x14ac:dyDescent="0.25">
      <c r="A153" s="114" t="s">
        <v>315</v>
      </c>
      <c r="B153" s="115"/>
      <c r="C153" s="115"/>
      <c r="D153" s="116">
        <f t="shared" ref="D153:F153" si="33">SUM(D130,D131,D132)</f>
        <v>744</v>
      </c>
      <c r="E153" s="117">
        <f t="shared" si="30"/>
        <v>-0.29973118279569894</v>
      </c>
      <c r="F153" s="118">
        <f t="shared" si="33"/>
        <v>521</v>
      </c>
      <c r="G153" s="117">
        <f t="shared" si="31"/>
        <v>0.11516314779270634</v>
      </c>
      <c r="H153" s="118">
        <f>SUM(H130,H131,H132)</f>
        <v>581</v>
      </c>
      <c r="I153" s="117">
        <f t="shared" si="32"/>
        <v>0.45266781411359724</v>
      </c>
      <c r="J153" s="118">
        <f>SUM(J130,J131,J132)</f>
        <v>844</v>
      </c>
      <c r="K153" s="117">
        <f t="shared" ref="K137:K165" si="34">SUM(L153,-J153)/J153</f>
        <v>0.6018957345971564</v>
      </c>
      <c r="L153" s="129">
        <v>1352</v>
      </c>
    </row>
    <row r="154" spans="1:12" x14ac:dyDescent="0.25">
      <c r="A154" s="111" t="s">
        <v>411</v>
      </c>
      <c r="B154" s="109"/>
      <c r="C154" s="109"/>
      <c r="D154" s="110"/>
      <c r="E154" s="112"/>
      <c r="F154" s="105"/>
      <c r="G154" s="112"/>
      <c r="H154" s="105"/>
      <c r="I154" s="112"/>
      <c r="J154" s="105"/>
      <c r="K154" s="112"/>
      <c r="L154" s="106"/>
    </row>
    <row r="155" spans="1:12" x14ac:dyDescent="0.25">
      <c r="A155" s="94" t="s">
        <v>310</v>
      </c>
      <c r="B155" s="109"/>
      <c r="C155" s="109"/>
      <c r="D155" s="110">
        <v>47</v>
      </c>
      <c r="E155" s="112">
        <f t="shared" si="30"/>
        <v>6.3404255319148932</v>
      </c>
      <c r="F155" s="105">
        <v>345</v>
      </c>
      <c r="G155" s="112">
        <f t="shared" si="31"/>
        <v>0.61739130434782608</v>
      </c>
      <c r="H155" s="105">
        <v>558</v>
      </c>
      <c r="I155" s="112">
        <f t="shared" si="32"/>
        <v>-0.91756272401433692</v>
      </c>
      <c r="J155" s="105">
        <v>46</v>
      </c>
      <c r="K155" s="112"/>
      <c r="L155" s="106"/>
    </row>
    <row r="156" spans="1:12" x14ac:dyDescent="0.25">
      <c r="A156" s="94" t="s">
        <v>311</v>
      </c>
      <c r="B156" s="109"/>
      <c r="C156" s="109"/>
      <c r="D156" s="110">
        <v>303</v>
      </c>
      <c r="E156" s="112">
        <f t="shared" si="30"/>
        <v>-0.72937293729372932</v>
      </c>
      <c r="F156" s="105">
        <v>82</v>
      </c>
      <c r="G156" s="112">
        <f t="shared" si="31"/>
        <v>0.56097560975609762</v>
      </c>
      <c r="H156" s="105">
        <v>128</v>
      </c>
      <c r="I156" s="112">
        <f t="shared" si="32"/>
        <v>0.8203125</v>
      </c>
      <c r="J156" s="105">
        <v>233</v>
      </c>
      <c r="K156" s="112"/>
      <c r="L156" s="106"/>
    </row>
    <row r="157" spans="1:12" x14ac:dyDescent="0.25">
      <c r="A157" s="94" t="s">
        <v>342</v>
      </c>
      <c r="B157" s="109"/>
      <c r="C157" s="109"/>
      <c r="D157" s="110">
        <v>2</v>
      </c>
      <c r="E157" s="112">
        <f t="shared" si="30"/>
        <v>1.5</v>
      </c>
      <c r="F157" s="105">
        <v>5</v>
      </c>
      <c r="G157" s="112">
        <f t="shared" si="31"/>
        <v>0</v>
      </c>
      <c r="H157" s="105">
        <v>5</v>
      </c>
      <c r="I157" s="112">
        <f t="shared" si="32"/>
        <v>4</v>
      </c>
      <c r="J157" s="105">
        <v>25</v>
      </c>
      <c r="K157" s="112"/>
      <c r="L157" s="106"/>
    </row>
    <row r="158" spans="1:12" x14ac:dyDescent="0.25">
      <c r="A158" s="94" t="s">
        <v>343</v>
      </c>
      <c r="B158" s="109"/>
      <c r="C158" s="109"/>
      <c r="D158" s="110">
        <v>2</v>
      </c>
      <c r="E158" s="112">
        <f t="shared" si="30"/>
        <v>-0.5</v>
      </c>
      <c r="F158" s="105">
        <v>1</v>
      </c>
      <c r="G158" s="112">
        <f t="shared" si="31"/>
        <v>1</v>
      </c>
      <c r="H158" s="105">
        <v>2</v>
      </c>
      <c r="I158" s="112">
        <f t="shared" si="32"/>
        <v>-1</v>
      </c>
      <c r="J158" s="105"/>
      <c r="K158" s="112"/>
      <c r="L158" s="106"/>
    </row>
    <row r="159" spans="1:12" x14ac:dyDescent="0.25">
      <c r="A159" s="94" t="s">
        <v>313</v>
      </c>
      <c r="B159" s="109"/>
      <c r="C159" s="109"/>
      <c r="D159" s="110">
        <v>5</v>
      </c>
      <c r="E159" s="112">
        <f t="shared" si="30"/>
        <v>-0.2</v>
      </c>
      <c r="F159" s="105">
        <v>4</v>
      </c>
      <c r="G159" s="112">
        <f t="shared" si="31"/>
        <v>-0.75</v>
      </c>
      <c r="H159" s="105">
        <v>1</v>
      </c>
      <c r="I159" s="112">
        <f t="shared" si="32"/>
        <v>-1</v>
      </c>
      <c r="J159" s="105"/>
      <c r="K159" s="112"/>
      <c r="L159" s="138"/>
    </row>
    <row r="160" spans="1:12" x14ac:dyDescent="0.25">
      <c r="A160" s="114" t="s">
        <v>315</v>
      </c>
      <c r="B160" s="115"/>
      <c r="C160" s="115"/>
      <c r="D160" s="116">
        <f t="shared" ref="D160:F160" si="35">SUM(D155:D159)</f>
        <v>359</v>
      </c>
      <c r="E160" s="117">
        <f t="shared" si="30"/>
        <v>0.21727019498607242</v>
      </c>
      <c r="F160" s="118">
        <f t="shared" si="35"/>
        <v>437</v>
      </c>
      <c r="G160" s="117">
        <f t="shared" si="31"/>
        <v>0.58810068649885583</v>
      </c>
      <c r="H160" s="118">
        <f>SUM(H155:H159)</f>
        <v>694</v>
      </c>
      <c r="I160" s="117">
        <f t="shared" si="32"/>
        <v>-0.56195965417867433</v>
      </c>
      <c r="J160" s="118">
        <f>SUM(J155:J159)</f>
        <v>304</v>
      </c>
      <c r="K160" s="112">
        <f t="shared" si="34"/>
        <v>0.92105263157894735</v>
      </c>
      <c r="L160" s="131">
        <v>584</v>
      </c>
    </row>
    <row r="161" spans="1:12" x14ac:dyDescent="0.25">
      <c r="A161" s="111" t="s">
        <v>135</v>
      </c>
      <c r="B161" s="109"/>
      <c r="C161" s="109"/>
      <c r="D161" s="110">
        <v>33</v>
      </c>
      <c r="E161" s="112">
        <f t="shared" si="30"/>
        <v>-0.87878787878787878</v>
      </c>
      <c r="F161" s="105">
        <v>4</v>
      </c>
      <c r="G161" s="112">
        <f t="shared" si="31"/>
        <v>7.5</v>
      </c>
      <c r="H161" s="105">
        <v>34</v>
      </c>
      <c r="I161" s="112">
        <f t="shared" si="32"/>
        <v>-0.82352941176470584</v>
      </c>
      <c r="J161" s="105">
        <v>6</v>
      </c>
      <c r="K161" s="125">
        <f t="shared" si="34"/>
        <v>7.833333333333333</v>
      </c>
      <c r="L161" s="138">
        <v>53</v>
      </c>
    </row>
    <row r="162" spans="1:12" x14ac:dyDescent="0.25">
      <c r="A162" s="122" t="s">
        <v>347</v>
      </c>
      <c r="B162" s="123"/>
      <c r="C162" s="123"/>
      <c r="D162" s="124">
        <f t="shared" ref="D162:G162" si="36">SUM(D128,D153,D160,D161)</f>
        <v>2520</v>
      </c>
      <c r="E162" s="125">
        <f t="shared" si="30"/>
        <v>-7.0238095238095238E-2</v>
      </c>
      <c r="F162" s="126">
        <f t="shared" si="36"/>
        <v>2343</v>
      </c>
      <c r="G162" s="125">
        <f t="shared" si="31"/>
        <v>0.16175842936406318</v>
      </c>
      <c r="H162" s="126">
        <f>SUM(H128,H153,H160,H161)</f>
        <v>2722</v>
      </c>
      <c r="I162" s="125">
        <f t="shared" si="32"/>
        <v>-3.1961792799412199E-2</v>
      </c>
      <c r="J162" s="126">
        <f>SUM(J128,J153,J160,J161)</f>
        <v>2635</v>
      </c>
      <c r="K162" s="125">
        <f t="shared" si="34"/>
        <v>0.25692599620493356</v>
      </c>
      <c r="L162" s="132">
        <f t="shared" ref="K162:L162" si="37">SUM(L128,L153,L160,L161)</f>
        <v>3312</v>
      </c>
    </row>
    <row r="163" spans="1:12" x14ac:dyDescent="0.25">
      <c r="A163" s="122" t="s">
        <v>403</v>
      </c>
      <c r="B163" s="123"/>
      <c r="C163" s="123"/>
      <c r="D163" s="124">
        <f t="shared" ref="D163:F163" si="38">SUM(D162,D123)</f>
        <v>7101</v>
      </c>
      <c r="E163" s="125">
        <f t="shared" si="30"/>
        <v>-2.3236163920574569E-2</v>
      </c>
      <c r="F163" s="126">
        <f t="shared" si="38"/>
        <v>6936</v>
      </c>
      <c r="G163" s="125">
        <f t="shared" si="31"/>
        <v>-1.8166089965397925E-2</v>
      </c>
      <c r="H163" s="126">
        <f>SUM(H162,H123)</f>
        <v>6810</v>
      </c>
      <c r="I163" s="125">
        <f t="shared" si="32"/>
        <v>3.8766519823788544E-2</v>
      </c>
      <c r="J163" s="126">
        <f>SUM(J162,J123)</f>
        <v>7074</v>
      </c>
      <c r="K163" s="125">
        <f t="shared" si="34"/>
        <v>5.8241447554424654E-2</v>
      </c>
      <c r="L163" s="130">
        <f t="shared" ref="K163:L163" si="39">SUM(L162,L123)</f>
        <v>7486</v>
      </c>
    </row>
    <row r="164" spans="1:12" ht="30" x14ac:dyDescent="0.25">
      <c r="A164" s="139" t="s">
        <v>217</v>
      </c>
      <c r="B164" s="123"/>
      <c r="C164" s="123"/>
      <c r="D164" s="124">
        <v>7</v>
      </c>
      <c r="E164" s="125">
        <f t="shared" si="30"/>
        <v>-1</v>
      </c>
      <c r="F164" s="126">
        <v>0</v>
      </c>
      <c r="G164" s="125" t="e">
        <f t="shared" si="31"/>
        <v>#DIV/0!</v>
      </c>
      <c r="H164" s="126"/>
      <c r="I164" s="125" t="e">
        <f t="shared" si="32"/>
        <v>#DIV/0!</v>
      </c>
      <c r="J164" s="126"/>
      <c r="K164" s="112"/>
      <c r="L164" s="130"/>
    </row>
    <row r="165" spans="1:12" ht="15.75" thickBot="1" x14ac:dyDescent="0.3">
      <c r="A165" s="140" t="s">
        <v>136</v>
      </c>
      <c r="B165" s="141"/>
      <c r="C165" s="142"/>
      <c r="D165" s="143">
        <f>SUM(D163,D98,D164)</f>
        <v>10387</v>
      </c>
      <c r="E165" s="144">
        <f t="shared" si="30"/>
        <v>-4.216809473380187E-2</v>
      </c>
      <c r="F165" s="145">
        <f t="shared" ref="D165:F165" si="40">SUM(F163,F98)</f>
        <v>9949</v>
      </c>
      <c r="G165" s="144">
        <f t="shared" si="31"/>
        <v>3.8596843903909939E-2</v>
      </c>
      <c r="H165" s="145">
        <f>SUM(H163,H98)</f>
        <v>10333</v>
      </c>
      <c r="I165" s="144">
        <f t="shared" si="32"/>
        <v>3.7936707635730184E-2</v>
      </c>
      <c r="J165" s="145">
        <f>SUM(J163,J98)</f>
        <v>10725</v>
      </c>
      <c r="K165" s="144">
        <f t="shared" si="34"/>
        <v>4.7272727272727272E-2</v>
      </c>
      <c r="L165" s="146">
        <f t="shared" ref="K165:L165" si="41">SUM(L163,L98)</f>
        <v>11232</v>
      </c>
    </row>
    <row r="181" spans="1:10" ht="15.75" thickBot="1" x14ac:dyDescent="0.3"/>
    <row r="182" spans="1:10" ht="16.5" thickTop="1" thickBot="1" x14ac:dyDescent="0.3">
      <c r="G182" s="2">
        <v>43830</v>
      </c>
      <c r="H182" s="2">
        <v>43465</v>
      </c>
      <c r="I182" s="2">
        <v>43100</v>
      </c>
      <c r="J182" s="2">
        <v>42735</v>
      </c>
    </row>
    <row r="183" spans="1:10" ht="16.5" thickTop="1" thickBot="1" x14ac:dyDescent="0.3">
      <c r="A183" s="4"/>
      <c r="B183" s="4"/>
      <c r="C183" s="4"/>
      <c r="D183" s="4"/>
      <c r="E183" s="43"/>
      <c r="F183" t="s">
        <v>350</v>
      </c>
      <c r="G183" s="44">
        <f>G185-G186</f>
        <v>769</v>
      </c>
      <c r="H183" s="44">
        <f>H185-H186</f>
        <v>926</v>
      </c>
    </row>
    <row r="184" spans="1:10" ht="16.5" thickTop="1" thickBot="1" x14ac:dyDescent="0.3">
      <c r="A184" s="4"/>
      <c r="B184" s="4"/>
      <c r="C184" s="4"/>
      <c r="D184" s="4"/>
      <c r="E184" s="42"/>
      <c r="F184" t="s">
        <v>244</v>
      </c>
    </row>
    <row r="185" spans="1:10" ht="16.5" thickTop="1" thickBot="1" x14ac:dyDescent="0.3">
      <c r="A185" s="4"/>
      <c r="B185" s="4"/>
      <c r="C185" s="4"/>
      <c r="D185" s="4"/>
      <c r="E185" s="49"/>
      <c r="F185" t="s">
        <v>236</v>
      </c>
      <c r="G185">
        <f>J53+J48+J72+J79+J78</f>
        <v>3100</v>
      </c>
      <c r="H185">
        <f>H53+H48+H72+H79+H78</f>
        <v>2954</v>
      </c>
    </row>
    <row r="186" spans="1:10" ht="16.5" thickTop="1" thickBot="1" x14ac:dyDescent="0.3">
      <c r="A186" s="46"/>
      <c r="B186" s="4"/>
      <c r="C186" s="4"/>
      <c r="D186" s="4"/>
      <c r="E186" s="3"/>
      <c r="F186" t="s">
        <v>237</v>
      </c>
      <c r="G186">
        <f>J128+J153+J161</f>
        <v>2331</v>
      </c>
      <c r="H186">
        <f>H128+H153+H161</f>
        <v>2028</v>
      </c>
    </row>
    <row r="187" spans="1:10" ht="16.5" thickTop="1" thickBot="1" x14ac:dyDescent="0.3">
      <c r="A187" s="46"/>
      <c r="B187" s="4"/>
      <c r="C187" s="4"/>
      <c r="D187" s="4"/>
      <c r="E187" s="31"/>
      <c r="F187" t="s">
        <v>238</v>
      </c>
    </row>
    <row r="188" spans="1:10" ht="16.5" thickTop="1" thickBot="1" x14ac:dyDescent="0.3">
      <c r="A188" s="4"/>
      <c r="B188" s="4"/>
      <c r="C188" s="4"/>
      <c r="D188" s="4"/>
      <c r="E188" s="1"/>
      <c r="F188" t="s">
        <v>245</v>
      </c>
      <c r="G188">
        <f>G183-H183</f>
        <v>-157</v>
      </c>
    </row>
    <row r="189" spans="1:10" ht="15.75" thickTop="1" x14ac:dyDescent="0.25">
      <c r="A189" s="4"/>
      <c r="B189" s="4"/>
      <c r="C189" s="4"/>
      <c r="D189" s="4"/>
    </row>
    <row r="190" spans="1:10" x14ac:dyDescent="0.25">
      <c r="A190" s="4"/>
      <c r="B190" s="4"/>
      <c r="C190" s="4"/>
      <c r="D190" s="4"/>
      <c r="F190" s="41" t="s">
        <v>351</v>
      </c>
      <c r="G190">
        <f>(G185-G186)+G187</f>
        <v>769</v>
      </c>
    </row>
    <row r="191" spans="1:10" x14ac:dyDescent="0.25">
      <c r="A191" s="4"/>
      <c r="B191" s="4"/>
      <c r="C191" s="4"/>
      <c r="D191" s="4"/>
    </row>
    <row r="192" spans="1:10" x14ac:dyDescent="0.25">
      <c r="A192" s="46"/>
      <c r="B192" s="4"/>
      <c r="C192" s="4"/>
      <c r="D192" s="4"/>
      <c r="E192" s="4"/>
      <c r="F192" s="4"/>
      <c r="G192" s="4"/>
      <c r="H192" s="4"/>
    </row>
    <row r="193" spans="1:8" x14ac:dyDescent="0.25">
      <c r="A193" s="46"/>
      <c r="B193" s="4"/>
      <c r="C193" s="4"/>
      <c r="D193" s="4"/>
      <c r="E193" s="4"/>
      <c r="F193" s="4"/>
      <c r="G193" s="4"/>
      <c r="H193" s="4"/>
    </row>
    <row r="194" spans="1:8" x14ac:dyDescent="0.25">
      <c r="A194" s="47"/>
      <c r="B194" s="48"/>
      <c r="C194" s="4"/>
      <c r="D194" s="4"/>
      <c r="E194" s="4"/>
      <c r="F194" s="4"/>
      <c r="G194" s="4"/>
      <c r="H194" s="4"/>
    </row>
    <row r="195" spans="1:8" x14ac:dyDescent="0.25">
      <c r="A195" s="46"/>
      <c r="B195" s="4"/>
      <c r="C195" s="4"/>
      <c r="D195" s="4"/>
      <c r="E195" s="4"/>
      <c r="F195" s="4"/>
      <c r="G195" s="4"/>
      <c r="H195" s="4"/>
    </row>
  </sheetData>
  <mergeCells count="1">
    <mergeCell ref="D2:L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762D-949A-470F-88B1-87A5AE39E611}">
  <dimension ref="A1:U53"/>
  <sheetViews>
    <sheetView tabSelected="1" topLeftCell="B1" workbookViewId="0">
      <pane ySplit="2" topLeftCell="A3" activePane="bottomLeft" state="frozen"/>
      <selection activeCell="B1" sqref="B1"/>
      <selection pane="bottomLeft" activeCell="Q3" sqref="Q3:S7"/>
    </sheetView>
  </sheetViews>
  <sheetFormatPr defaultRowHeight="15" x14ac:dyDescent="0.25"/>
  <cols>
    <col min="1" max="1" width="46.7109375" hidden="1" customWidth="1"/>
    <col min="2" max="2" width="57.140625" customWidth="1"/>
    <col min="3" max="3" width="10.7109375" bestFit="1" customWidth="1"/>
    <col min="4" max="4" width="11.28515625" bestFit="1" customWidth="1"/>
    <col min="5" max="5" width="11.28515625" hidden="1" customWidth="1"/>
    <col min="6" max="6" width="11.28515625" bestFit="1" customWidth="1"/>
    <col min="7" max="7" width="11.28515625" hidden="1" customWidth="1"/>
    <col min="8" max="8" width="11.28515625" bestFit="1" customWidth="1"/>
    <col min="9" max="9" width="11.28515625" hidden="1" customWidth="1"/>
    <col min="10" max="10" width="11.28515625" bestFit="1" customWidth="1"/>
    <col min="11" max="11" width="11.28515625" hidden="1" customWidth="1"/>
    <col min="12" max="12" width="11.28515625" bestFit="1" customWidth="1"/>
    <col min="13" max="13" width="24.85546875" bestFit="1" customWidth="1"/>
    <col min="15" max="15" width="10.7109375" bestFit="1" customWidth="1"/>
  </cols>
  <sheetData>
    <row r="1" spans="1:21" ht="26.25" thickBot="1" x14ac:dyDescent="0.4">
      <c r="A1" s="161" t="s">
        <v>352</v>
      </c>
      <c r="B1" s="161" t="s">
        <v>352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66"/>
      <c r="N1" s="66"/>
      <c r="O1" s="66"/>
      <c r="P1" s="66"/>
      <c r="Q1" s="66"/>
      <c r="R1" s="66"/>
      <c r="S1" s="66"/>
      <c r="T1" s="66"/>
      <c r="U1" s="66"/>
    </row>
    <row r="2" spans="1:21" ht="15.75" thickBot="1" x14ac:dyDescent="0.3">
      <c r="A2" s="147"/>
      <c r="B2" s="148"/>
      <c r="C2" s="84" t="s">
        <v>396</v>
      </c>
      <c r="D2" s="95">
        <v>42735</v>
      </c>
      <c r="E2" s="95"/>
      <c r="F2" s="95">
        <v>43100</v>
      </c>
      <c r="G2" s="95"/>
      <c r="H2" s="95">
        <v>43465</v>
      </c>
      <c r="I2" s="95"/>
      <c r="J2" s="95">
        <v>43830</v>
      </c>
      <c r="K2" s="168"/>
      <c r="L2" s="96">
        <v>43921</v>
      </c>
      <c r="M2" s="86"/>
      <c r="N2" s="86"/>
      <c r="O2" s="66"/>
      <c r="P2" s="66"/>
      <c r="Q2" s="66"/>
      <c r="R2" s="66"/>
      <c r="S2" s="66"/>
      <c r="T2" s="66"/>
      <c r="U2" s="66"/>
    </row>
    <row r="3" spans="1:21" ht="15.75" thickBot="1" x14ac:dyDescent="0.3">
      <c r="A3" s="149" t="s">
        <v>110</v>
      </c>
      <c r="B3" s="94" t="s">
        <v>422</v>
      </c>
      <c r="C3" s="109"/>
      <c r="D3" s="150">
        <f>BS!D48</f>
        <v>159</v>
      </c>
      <c r="E3" s="150">
        <f>BS!E48</f>
        <v>-7.5471698113207544E-2</v>
      </c>
      <c r="F3" s="150">
        <f>BS!F48</f>
        <v>147</v>
      </c>
      <c r="G3" s="150">
        <f>BS!G48</f>
        <v>0.27210884353741499</v>
      </c>
      <c r="H3" s="150">
        <f>BS!H48</f>
        <v>187</v>
      </c>
      <c r="I3" s="150">
        <f>BS!I48</f>
        <v>-1.6042780748663103E-2</v>
      </c>
      <c r="J3" s="150">
        <f>BS!J48</f>
        <v>184</v>
      </c>
      <c r="K3" s="150">
        <f>BS!K48</f>
        <v>-0.43478260869565216</v>
      </c>
      <c r="L3" s="158">
        <f>BS!L48</f>
        <v>104</v>
      </c>
      <c r="M3" s="66"/>
      <c r="N3" s="66"/>
      <c r="O3" s="66"/>
      <c r="P3" s="66"/>
      <c r="Q3" s="66"/>
      <c r="R3" s="66"/>
      <c r="S3" s="66"/>
      <c r="T3" s="66"/>
      <c r="U3" s="66"/>
    </row>
    <row r="4" spans="1:21" ht="15.75" thickBot="1" x14ac:dyDescent="0.3">
      <c r="A4" s="149"/>
      <c r="B4" s="94" t="s">
        <v>425</v>
      </c>
      <c r="C4" s="109"/>
      <c r="D4" s="105">
        <f>-BS!D128</f>
        <v>-1384</v>
      </c>
      <c r="E4" s="105">
        <f>-BS!E128</f>
        <v>2.167630057803468E-3</v>
      </c>
      <c r="F4" s="105">
        <f>-BS!F128</f>
        <v>-1381</v>
      </c>
      <c r="G4" s="105">
        <f>-BS!G128</f>
        <v>-2.3171614771904415E-2</v>
      </c>
      <c r="H4" s="105">
        <f>-BS!H128</f>
        <v>-1413</v>
      </c>
      <c r="I4" s="105">
        <f>-BS!I128</f>
        <v>-4.8124557678697805E-2</v>
      </c>
      <c r="J4" s="105">
        <f>-BS!J128</f>
        <v>-1481</v>
      </c>
      <c r="K4" s="105">
        <f>-BS!K128</f>
        <v>0.10668467251856853</v>
      </c>
      <c r="L4" s="106">
        <f>-BS!L128</f>
        <v>-1323</v>
      </c>
      <c r="M4" s="66"/>
      <c r="N4" s="66"/>
      <c r="O4" s="66"/>
      <c r="P4" s="66"/>
      <c r="Q4" s="66"/>
      <c r="R4" s="66"/>
      <c r="S4" s="66"/>
      <c r="T4" s="66"/>
      <c r="U4" s="66"/>
    </row>
    <row r="5" spans="1:21" ht="15.75" thickBot="1" x14ac:dyDescent="0.3">
      <c r="A5" s="151" t="s">
        <v>246</v>
      </c>
      <c r="B5" s="94" t="s">
        <v>423</v>
      </c>
      <c r="C5" s="109"/>
      <c r="D5" s="105">
        <f>BS!D53</f>
        <v>1821</v>
      </c>
      <c r="E5" s="105">
        <f>BS!E53</f>
        <v>-8.2372322899505759E-2</v>
      </c>
      <c r="F5" s="105">
        <f>BS!F53</f>
        <v>1671</v>
      </c>
      <c r="G5" s="105">
        <f>BS!G53</f>
        <v>6.5828845002992215E-2</v>
      </c>
      <c r="H5" s="105">
        <f>BS!H53</f>
        <v>1781</v>
      </c>
      <c r="I5" s="105">
        <f>BS!I53</f>
        <v>3.9865244244806287E-2</v>
      </c>
      <c r="J5" s="105">
        <f>BS!J53</f>
        <v>1852</v>
      </c>
      <c r="K5" s="105">
        <f>BS!K53</f>
        <v>0.1101511879049676</v>
      </c>
      <c r="L5" s="106">
        <f>BS!L53</f>
        <v>2056</v>
      </c>
      <c r="M5" s="66"/>
      <c r="N5" s="66"/>
      <c r="O5" s="66"/>
      <c r="P5" s="66"/>
      <c r="Q5" s="66"/>
      <c r="R5" s="66"/>
      <c r="S5" s="66"/>
      <c r="T5" s="66"/>
      <c r="U5" s="66"/>
    </row>
    <row r="6" spans="1:21" ht="15.75" thickBot="1" x14ac:dyDescent="0.3">
      <c r="A6" s="151" t="s">
        <v>261</v>
      </c>
      <c r="B6" s="94" t="s">
        <v>421</v>
      </c>
      <c r="C6" s="109"/>
      <c r="D6" s="105">
        <f>SUM(BS!D72,BS!D78,BS!D77,-BS!D161,-BS!D153)</f>
        <v>-100</v>
      </c>
      <c r="E6" s="105">
        <f>SUM(BS!E72,BS!E78,BS!E77,-BS!E161,-BS!E153)</f>
        <v>0.29905766074060575</v>
      </c>
      <c r="F6" s="105">
        <f>SUM(BS!F72,BS!F78,BS!F77,-BS!F161,-BS!F153)</f>
        <v>-194</v>
      </c>
      <c r="G6" s="105">
        <f>SUM(BS!G72,BS!G78,BS!G77,-BS!G161,-BS!G153)</f>
        <v>-6.708145148484987</v>
      </c>
      <c r="H6" s="105">
        <f>SUM(BS!H72,BS!H78,BS!H77,-BS!H161,-BS!H153)</f>
        <v>-237</v>
      </c>
      <c r="I6" s="105">
        <f>SUM(BS!I72,BS!I78,BS!I77,-BS!I161,-BS!I153)</f>
        <v>1.0930774808094839</v>
      </c>
      <c r="J6" s="105">
        <f>SUM(BS!J72,BS!J78,BS!J77,-BS!J161,-BS!J153)</f>
        <v>-210</v>
      </c>
      <c r="K6" s="105">
        <f>SUM(BS!K72,BS!K78,BS!K77,-BS!K161,-BS!K153)</f>
        <v>-7.6572749233096777</v>
      </c>
      <c r="L6" s="106">
        <f>SUM(BS!L72,BS!L78,BS!L77,-BS!L161,-BS!L153)</f>
        <v>-395</v>
      </c>
      <c r="M6" s="66"/>
      <c r="N6" s="66"/>
      <c r="O6" s="66"/>
      <c r="P6" s="66"/>
      <c r="Q6" s="66"/>
      <c r="R6" s="66"/>
      <c r="S6" s="66"/>
      <c r="T6" s="66"/>
      <c r="U6" s="66"/>
    </row>
    <row r="7" spans="1:21" ht="15.75" thickBot="1" x14ac:dyDescent="0.3">
      <c r="A7" s="151" t="s">
        <v>267</v>
      </c>
      <c r="B7" s="156" t="s">
        <v>420</v>
      </c>
      <c r="C7" s="157"/>
      <c r="D7" s="150">
        <f>SUM(D3:D6)</f>
        <v>496</v>
      </c>
      <c r="E7" s="150">
        <f t="shared" ref="E7:L7" si="0">SUM(E3:E6)</f>
        <v>0.14338126978569593</v>
      </c>
      <c r="F7" s="150">
        <f t="shared" si="0"/>
        <v>243</v>
      </c>
      <c r="G7" s="150">
        <f t="shared" si="0"/>
        <v>-6.393379074716484</v>
      </c>
      <c r="H7" s="150">
        <f t="shared" si="0"/>
        <v>318</v>
      </c>
      <c r="I7" s="150">
        <f t="shared" si="0"/>
        <v>1.0687753866269292</v>
      </c>
      <c r="J7" s="150">
        <f t="shared" si="0"/>
        <v>345</v>
      </c>
      <c r="K7" s="150">
        <f t="shared" si="0"/>
        <v>-7.8752216715817935</v>
      </c>
      <c r="L7" s="158">
        <f t="shared" si="0"/>
        <v>442</v>
      </c>
      <c r="M7" s="66"/>
      <c r="N7" s="66"/>
      <c r="O7" s="66"/>
      <c r="P7" s="66"/>
      <c r="Q7" s="66"/>
      <c r="R7" s="66"/>
      <c r="S7" s="66"/>
      <c r="T7" s="66"/>
      <c r="U7" s="66"/>
    </row>
    <row r="8" spans="1:21" ht="15.75" thickBot="1" x14ac:dyDescent="0.3">
      <c r="A8" s="151" t="s">
        <v>111</v>
      </c>
      <c r="B8" s="94"/>
      <c r="C8" s="109"/>
      <c r="D8" s="105"/>
      <c r="E8" s="105"/>
      <c r="F8" s="105"/>
      <c r="G8" s="105"/>
      <c r="H8" s="105"/>
      <c r="I8" s="105"/>
      <c r="J8" s="105"/>
      <c r="K8" s="169"/>
      <c r="L8" s="106"/>
      <c r="M8" s="66"/>
      <c r="N8" s="66"/>
      <c r="O8" s="66"/>
      <c r="P8" s="66"/>
      <c r="Q8" s="66"/>
      <c r="R8" s="66"/>
      <c r="S8" s="66"/>
      <c r="T8" s="66"/>
      <c r="U8" s="66"/>
    </row>
    <row r="9" spans="1:21" ht="15.75" thickBot="1" x14ac:dyDescent="0.3">
      <c r="A9" s="151" t="s">
        <v>112</v>
      </c>
      <c r="B9" s="94" t="s">
        <v>424</v>
      </c>
      <c r="C9" s="109"/>
      <c r="D9" s="105">
        <f>BS!D17</f>
        <v>5129</v>
      </c>
      <c r="E9" s="105">
        <f>BS!E17</f>
        <v>-0.10196919477480991</v>
      </c>
      <c r="F9" s="105">
        <f>BS!F17</f>
        <v>4606</v>
      </c>
      <c r="G9" s="105">
        <f>BS!G17</f>
        <v>3.0395136778115501E-3</v>
      </c>
      <c r="H9" s="105">
        <f>BS!H17</f>
        <v>4620</v>
      </c>
      <c r="I9" s="105">
        <f>BS!I17</f>
        <v>5.3896103896103893E-2</v>
      </c>
      <c r="J9" s="105">
        <f>BS!J17</f>
        <v>4869</v>
      </c>
      <c r="K9" s="105">
        <f>BS!K17</f>
        <v>9.8582871226124465E-3</v>
      </c>
      <c r="L9" s="106">
        <f>BS!L17</f>
        <v>4917</v>
      </c>
      <c r="M9" s="66"/>
      <c r="N9" s="66"/>
      <c r="O9" s="66"/>
      <c r="P9" s="66"/>
      <c r="Q9" s="66"/>
      <c r="R9" s="66"/>
      <c r="S9" s="66"/>
      <c r="T9" s="66"/>
      <c r="U9" s="66"/>
    </row>
    <row r="10" spans="1:21" ht="15.75" thickBot="1" x14ac:dyDescent="0.3">
      <c r="A10" s="151" t="s">
        <v>113</v>
      </c>
      <c r="B10" s="94" t="s">
        <v>419</v>
      </c>
      <c r="C10" s="109"/>
      <c r="D10" s="105">
        <f>BS!D28</f>
        <v>1704</v>
      </c>
      <c r="E10" s="105">
        <f>BS!E28</f>
        <v>9.3309859154929578E-2</v>
      </c>
      <c r="F10" s="105">
        <f>BS!F28</f>
        <v>1863</v>
      </c>
      <c r="G10" s="105">
        <f>BS!G28</f>
        <v>0.23564143853998926</v>
      </c>
      <c r="H10" s="105">
        <f>BS!H28</f>
        <v>2302</v>
      </c>
      <c r="I10" s="105">
        <f>BS!I28</f>
        <v>3.3449174630755862E-2</v>
      </c>
      <c r="J10" s="105">
        <f>BS!J28</f>
        <v>2379</v>
      </c>
      <c r="K10" s="105">
        <f>BS!K28</f>
        <v>2.1017234131988232E-2</v>
      </c>
      <c r="L10" s="106">
        <f>BS!L28</f>
        <v>2429</v>
      </c>
      <c r="M10" s="66"/>
      <c r="N10" s="66"/>
      <c r="O10" s="66"/>
      <c r="P10" s="66"/>
      <c r="Q10" s="66"/>
      <c r="R10" s="66"/>
      <c r="S10" s="66"/>
      <c r="T10" s="66"/>
      <c r="U10" s="66"/>
    </row>
    <row r="11" spans="1:21" ht="15.75" thickBot="1" x14ac:dyDescent="0.3">
      <c r="A11" s="149" t="s">
        <v>353</v>
      </c>
      <c r="B11" s="156" t="s">
        <v>418</v>
      </c>
      <c r="C11" s="157"/>
      <c r="D11" s="150">
        <f>SUM(D9:D10)</f>
        <v>6833</v>
      </c>
      <c r="E11" s="150">
        <f t="shared" ref="E11:L11" si="1">SUM(E9:E10)</f>
        <v>-8.6593356198803317E-3</v>
      </c>
      <c r="F11" s="150">
        <f t="shared" si="1"/>
        <v>6469</v>
      </c>
      <c r="G11" s="150">
        <f t="shared" si="1"/>
        <v>0.23868095221780081</v>
      </c>
      <c r="H11" s="150">
        <f t="shared" si="1"/>
        <v>6922</v>
      </c>
      <c r="I11" s="150">
        <f t="shared" si="1"/>
        <v>8.7345278526859749E-2</v>
      </c>
      <c r="J11" s="150">
        <f t="shared" si="1"/>
        <v>7248</v>
      </c>
      <c r="K11" s="150">
        <f t="shared" si="1"/>
        <v>3.0875521254600677E-2</v>
      </c>
      <c r="L11" s="158">
        <f t="shared" si="1"/>
        <v>7346</v>
      </c>
      <c r="M11" s="66"/>
      <c r="N11" s="66"/>
      <c r="O11" s="66"/>
      <c r="P11" s="66"/>
      <c r="Q11" s="66"/>
      <c r="R11" s="66"/>
      <c r="S11" s="66"/>
      <c r="T11" s="66"/>
      <c r="U11" s="66"/>
    </row>
    <row r="12" spans="1:21" ht="15.75" thickBot="1" x14ac:dyDescent="0.3">
      <c r="A12" s="149" t="s">
        <v>114</v>
      </c>
      <c r="B12" s="111"/>
      <c r="C12" s="109"/>
      <c r="D12" s="105"/>
      <c r="E12" s="105"/>
      <c r="F12" s="105"/>
      <c r="G12" s="105"/>
      <c r="H12" s="105"/>
      <c r="I12" s="105"/>
      <c r="J12" s="105"/>
      <c r="K12" s="169"/>
      <c r="L12" s="106"/>
      <c r="M12" s="66"/>
      <c r="N12" s="66"/>
      <c r="O12" s="66"/>
      <c r="P12" s="66"/>
      <c r="Q12" s="66"/>
      <c r="R12" s="66"/>
      <c r="S12" s="66"/>
      <c r="T12" s="66"/>
      <c r="U12" s="66"/>
    </row>
    <row r="13" spans="1:21" ht="15.75" thickBot="1" x14ac:dyDescent="0.3">
      <c r="A13" s="151" t="s">
        <v>354</v>
      </c>
      <c r="B13" s="94" t="s">
        <v>417</v>
      </c>
      <c r="C13" s="109"/>
      <c r="D13" s="105">
        <f>-BS!D33</f>
        <v>-341</v>
      </c>
      <c r="E13" s="105">
        <f>BS!E33</f>
        <v>-0.11730205278592376</v>
      </c>
      <c r="F13" s="105">
        <f>-BS!F33</f>
        <v>-301</v>
      </c>
      <c r="G13" s="105">
        <f>BS!G33</f>
        <v>-0.12292358803986711</v>
      </c>
      <c r="H13" s="105">
        <f>-BS!H33</f>
        <v>-264</v>
      </c>
      <c r="I13" s="105">
        <f>BS!I33</f>
        <v>4.924242424242424E-2</v>
      </c>
      <c r="J13" s="105">
        <f>-BS!J33</f>
        <v>-277</v>
      </c>
      <c r="K13" s="105">
        <f>BS!K33</f>
        <v>3.2490974729241874E-2</v>
      </c>
      <c r="L13" s="172">
        <f>-BS!L33</f>
        <v>-286</v>
      </c>
      <c r="M13" s="170" t="s">
        <v>426</v>
      </c>
      <c r="N13" s="66"/>
      <c r="O13" s="66"/>
      <c r="P13" s="66"/>
      <c r="Q13" s="66"/>
      <c r="R13" s="66"/>
      <c r="S13" s="66"/>
      <c r="T13" s="66"/>
      <c r="U13" s="66"/>
    </row>
    <row r="14" spans="1:21" ht="15.75" thickBot="1" x14ac:dyDescent="0.3">
      <c r="A14" s="151" t="s">
        <v>355</v>
      </c>
      <c r="B14" s="94" t="s">
        <v>416</v>
      </c>
      <c r="C14" s="109"/>
      <c r="D14" s="105">
        <f>-BS!D111</f>
        <v>-365</v>
      </c>
      <c r="E14" s="105">
        <f>BS!E111</f>
        <v>-0.12602739726027398</v>
      </c>
      <c r="F14" s="105">
        <f>-BS!F111</f>
        <v>-319</v>
      </c>
      <c r="G14" s="105">
        <f>BS!G111</f>
        <v>-1.5673981191222569E-2</v>
      </c>
      <c r="H14" s="105">
        <f>-BS!H111</f>
        <v>-314</v>
      </c>
      <c r="I14" s="105">
        <f>BS!I111</f>
        <v>-2.2292993630573247E-2</v>
      </c>
      <c r="J14" s="105">
        <f>-BS!J111</f>
        <v>-307</v>
      </c>
      <c r="K14" s="105">
        <f>BS!K111</f>
        <v>-2.2801302931596091E-2</v>
      </c>
      <c r="L14" s="172">
        <f>-BS!L111</f>
        <v>-300</v>
      </c>
      <c r="M14" s="66"/>
      <c r="N14" s="66"/>
      <c r="O14" s="66"/>
      <c r="P14" s="66"/>
      <c r="Q14" s="66"/>
      <c r="R14" s="66"/>
      <c r="S14" s="66"/>
      <c r="T14" s="66"/>
      <c r="U14" s="66"/>
    </row>
    <row r="15" spans="1:21" ht="15.75" thickBot="1" x14ac:dyDescent="0.3">
      <c r="A15" s="151" t="s">
        <v>356</v>
      </c>
      <c r="B15" s="94" t="s">
        <v>415</v>
      </c>
      <c r="C15" s="109"/>
      <c r="D15" s="105">
        <f>-BS!D118</f>
        <v>-671</v>
      </c>
      <c r="E15" s="105">
        <f>BS!E118</f>
        <v>-6.8554396423248884E-2</v>
      </c>
      <c r="F15" s="105">
        <f>-BS!F118</f>
        <v>-625</v>
      </c>
      <c r="G15" s="105">
        <f>BS!G118</f>
        <v>2.7199999999999998E-2</v>
      </c>
      <c r="H15" s="105">
        <f>-BS!H118</f>
        <v>-642</v>
      </c>
      <c r="I15" s="105">
        <f>BS!I118</f>
        <v>5.2959501557632398E-2</v>
      </c>
      <c r="J15" s="105">
        <f>-BS!J118</f>
        <v>-676</v>
      </c>
      <c r="K15" s="105">
        <f>BS!K118</f>
        <v>-1.1834319526627219E-2</v>
      </c>
      <c r="L15" s="172">
        <f>-BS!L118</f>
        <v>-668</v>
      </c>
      <c r="M15" s="66"/>
      <c r="N15" s="66"/>
      <c r="O15" s="66"/>
      <c r="P15" s="66"/>
      <c r="Q15" s="66"/>
      <c r="R15" s="66"/>
      <c r="S15" s="66"/>
      <c r="T15" s="66"/>
      <c r="U15" s="66"/>
    </row>
    <row r="16" spans="1:21" ht="15.75" thickBot="1" x14ac:dyDescent="0.3">
      <c r="A16" s="151" t="s">
        <v>115</v>
      </c>
      <c r="B16" s="156" t="s">
        <v>414</v>
      </c>
      <c r="C16" s="157"/>
      <c r="D16" s="150">
        <f>SUM(D13:D15)</f>
        <v>-1377</v>
      </c>
      <c r="E16" s="150">
        <f t="shared" ref="E16:L16" si="2">SUM(E13:E15)</f>
        <v>-0.31188384646944661</v>
      </c>
      <c r="F16" s="150">
        <f t="shared" si="2"/>
        <v>-1245</v>
      </c>
      <c r="G16" s="150">
        <f t="shared" si="2"/>
        <v>-0.11139756923108968</v>
      </c>
      <c r="H16" s="150">
        <f t="shared" si="2"/>
        <v>-1220</v>
      </c>
      <c r="I16" s="150">
        <f t="shared" si="2"/>
        <v>7.9908932169483388E-2</v>
      </c>
      <c r="J16" s="150">
        <f t="shared" si="2"/>
        <v>-1260</v>
      </c>
      <c r="K16" s="150">
        <f t="shared" si="2"/>
        <v>-2.1446477289814355E-3</v>
      </c>
      <c r="L16" s="158">
        <f t="shared" si="2"/>
        <v>-1254</v>
      </c>
      <c r="M16" s="66"/>
      <c r="N16" s="66"/>
      <c r="O16" s="66"/>
      <c r="P16" s="66"/>
      <c r="Q16" s="66"/>
      <c r="R16" s="66"/>
      <c r="S16" s="66"/>
      <c r="T16" s="66"/>
      <c r="U16" s="66"/>
    </row>
    <row r="17" spans="1:21" ht="15.75" thickBot="1" x14ac:dyDescent="0.3">
      <c r="A17" s="151" t="s">
        <v>116</v>
      </c>
      <c r="B17" s="94"/>
      <c r="C17" s="109"/>
      <c r="D17" s="105"/>
      <c r="E17" s="105"/>
      <c r="F17" s="105"/>
      <c r="G17" s="105"/>
      <c r="H17" s="105"/>
      <c r="I17" s="105"/>
      <c r="J17" s="105"/>
      <c r="K17" s="169"/>
      <c r="L17" s="106"/>
      <c r="M17" s="66"/>
      <c r="N17" s="66"/>
      <c r="O17" s="66"/>
      <c r="P17" s="66"/>
      <c r="Q17" s="66"/>
      <c r="R17" s="66"/>
      <c r="S17" s="66"/>
      <c r="T17" s="66"/>
      <c r="U17" s="66"/>
    </row>
    <row r="18" spans="1:21" ht="15.75" thickBot="1" x14ac:dyDescent="0.3">
      <c r="A18" s="151" t="s">
        <v>117</v>
      </c>
      <c r="B18" s="156" t="s">
        <v>413</v>
      </c>
      <c r="C18" s="157"/>
      <c r="D18" s="150">
        <f>SUM(D16,D11,D7)</f>
        <v>5952</v>
      </c>
      <c r="E18" s="150">
        <f t="shared" ref="E18:L18" si="3">SUM(E16,E11,E7)</f>
        <v>-0.17716191230363104</v>
      </c>
      <c r="F18" s="150">
        <f t="shared" si="3"/>
        <v>5467</v>
      </c>
      <c r="G18" s="150">
        <f t="shared" si="3"/>
        <v>-6.266095691729773</v>
      </c>
      <c r="H18" s="150">
        <f t="shared" si="3"/>
        <v>6020</v>
      </c>
      <c r="I18" s="150">
        <f t="shared" si="3"/>
        <v>1.2360295973232722</v>
      </c>
      <c r="J18" s="150">
        <f t="shared" si="3"/>
        <v>6333</v>
      </c>
      <c r="K18" s="150">
        <f t="shared" si="3"/>
        <v>-7.8464907980561742</v>
      </c>
      <c r="L18" s="158">
        <f t="shared" si="3"/>
        <v>6534</v>
      </c>
      <c r="M18" s="66"/>
      <c r="N18" s="66"/>
      <c r="O18" s="66"/>
      <c r="P18" s="66"/>
      <c r="Q18" s="66"/>
      <c r="R18" s="66"/>
      <c r="S18" s="66"/>
      <c r="T18" s="66"/>
      <c r="U18" s="66"/>
    </row>
    <row r="19" spans="1:21" ht="15.75" thickBot="1" x14ac:dyDescent="0.3">
      <c r="A19" s="149" t="s">
        <v>357</v>
      </c>
      <c r="B19" s="111"/>
      <c r="C19" s="109"/>
      <c r="D19" s="105"/>
      <c r="E19" s="105"/>
      <c r="F19" s="105"/>
      <c r="G19" s="105"/>
      <c r="H19" s="105"/>
      <c r="I19" s="105"/>
      <c r="J19" s="105"/>
      <c r="K19" s="169"/>
      <c r="L19" s="106"/>
      <c r="M19" s="66"/>
      <c r="N19" s="66"/>
      <c r="O19" s="66"/>
      <c r="P19" s="66"/>
      <c r="Q19" s="66"/>
      <c r="R19" s="66"/>
      <c r="S19" s="66"/>
      <c r="T19" s="66"/>
      <c r="U19" s="66"/>
    </row>
    <row r="20" spans="1:21" ht="15.75" thickBot="1" x14ac:dyDescent="0.3">
      <c r="A20" s="151" t="s">
        <v>118</v>
      </c>
      <c r="B20" s="152" t="s">
        <v>384</v>
      </c>
      <c r="C20" s="109"/>
      <c r="D20" s="105">
        <f>SUM(BS!D37,BS!D81,-BS!D164)</f>
        <v>11</v>
      </c>
      <c r="E20" s="105">
        <f>SUM(BS!E37,BS!E81,-BS!E164)</f>
        <v>37</v>
      </c>
      <c r="F20" s="105">
        <f>SUM(BS!F37,BS!F81,-BS!F164)</f>
        <v>232</v>
      </c>
      <c r="G20" s="105" t="e">
        <f>SUM(BS!G37,BS!G81,-BS!G164)</f>
        <v>#DIV/0!</v>
      </c>
      <c r="H20" s="105">
        <f>SUM(BS!H37,BS!H81,-BS!H164)</f>
        <v>132</v>
      </c>
      <c r="I20" s="105" t="e">
        <f>SUM(BS!I37,BS!I81,-BS!I164)</f>
        <v>#DIV/0!</v>
      </c>
      <c r="J20" s="105">
        <f>SUM(BS!J37,BS!J81,-BS!J164)</f>
        <v>25</v>
      </c>
      <c r="K20" s="105">
        <f>SUM(BS!K37,BS!K81,-BS!K164)</f>
        <v>0.12</v>
      </c>
      <c r="L20" s="106">
        <f>SUM(BS!L37,BS!L81,-BS!L164)</f>
        <v>28</v>
      </c>
      <c r="M20" s="66"/>
      <c r="N20" s="66"/>
      <c r="O20" s="66"/>
      <c r="P20" s="66"/>
      <c r="Q20" s="66"/>
      <c r="R20" s="66"/>
      <c r="S20" s="66"/>
      <c r="T20" s="66"/>
      <c r="U20" s="66"/>
    </row>
    <row r="21" spans="1:21" ht="15.75" thickBot="1" x14ac:dyDescent="0.3">
      <c r="A21" s="149" t="s">
        <v>119</v>
      </c>
      <c r="B21" s="171" t="s">
        <v>385</v>
      </c>
      <c r="C21" s="123"/>
      <c r="D21" s="126">
        <f>D20</f>
        <v>11</v>
      </c>
      <c r="E21" s="126">
        <f t="shared" ref="E21:K21" si="4">E20</f>
        <v>37</v>
      </c>
      <c r="F21" s="126">
        <f t="shared" si="4"/>
        <v>232</v>
      </c>
      <c r="G21" s="126" t="e">
        <f t="shared" si="4"/>
        <v>#DIV/0!</v>
      </c>
      <c r="H21" s="126">
        <f t="shared" si="4"/>
        <v>132</v>
      </c>
      <c r="I21" s="126" t="e">
        <f t="shared" si="4"/>
        <v>#DIV/0!</v>
      </c>
      <c r="J21" s="126">
        <f t="shared" si="4"/>
        <v>25</v>
      </c>
      <c r="K21" s="126">
        <f t="shared" si="4"/>
        <v>0.12</v>
      </c>
      <c r="L21" s="130">
        <f>L20</f>
        <v>28</v>
      </c>
      <c r="M21" s="66"/>
      <c r="N21" s="66"/>
      <c r="O21" s="66"/>
      <c r="P21" s="66"/>
      <c r="Q21" s="66"/>
      <c r="R21" s="66"/>
      <c r="S21" s="66"/>
      <c r="T21" s="66"/>
      <c r="U21" s="66"/>
    </row>
    <row r="22" spans="1:21" ht="15.75" thickBot="1" x14ac:dyDescent="0.3">
      <c r="A22" s="153"/>
      <c r="B22" s="155" t="s">
        <v>386</v>
      </c>
      <c r="C22" s="109"/>
      <c r="D22" s="105">
        <f>SUM(D21,D18)</f>
        <v>5963</v>
      </c>
      <c r="E22" s="105">
        <f t="shared" ref="E22:L22" si="5">SUM(E21,E18)</f>
        <v>36.822838087696368</v>
      </c>
      <c r="F22" s="105">
        <f t="shared" si="5"/>
        <v>5699</v>
      </c>
      <c r="G22" s="105" t="e">
        <f t="shared" si="5"/>
        <v>#DIV/0!</v>
      </c>
      <c r="H22" s="105">
        <f t="shared" si="5"/>
        <v>6152</v>
      </c>
      <c r="I22" s="105" t="e">
        <f t="shared" si="5"/>
        <v>#DIV/0!</v>
      </c>
      <c r="J22" s="105">
        <f t="shared" si="5"/>
        <v>6358</v>
      </c>
      <c r="K22" s="105">
        <f t="shared" si="5"/>
        <v>-7.7264907980561741</v>
      </c>
      <c r="L22" s="106">
        <f t="shared" si="5"/>
        <v>6562</v>
      </c>
      <c r="M22" s="66"/>
      <c r="N22" s="66"/>
      <c r="O22" s="66"/>
      <c r="P22" s="66"/>
      <c r="Q22" s="66"/>
      <c r="R22" s="66"/>
      <c r="S22" s="66"/>
    </row>
    <row r="23" spans="1:21" ht="15.75" thickBot="1" x14ac:dyDescent="0.3">
      <c r="A23" s="154" t="s">
        <v>235</v>
      </c>
      <c r="B23" s="94"/>
      <c r="C23" s="109"/>
      <c r="D23" s="105"/>
      <c r="E23" s="105"/>
      <c r="F23" s="105"/>
      <c r="G23" s="105"/>
      <c r="H23" s="105"/>
      <c r="I23" s="105"/>
      <c r="J23" s="105"/>
      <c r="K23" s="169"/>
      <c r="L23" s="106"/>
      <c r="M23" s="66"/>
      <c r="N23" s="66"/>
      <c r="O23" s="66"/>
      <c r="P23" s="66"/>
      <c r="Q23" s="66"/>
      <c r="R23" s="66"/>
      <c r="S23" s="66"/>
    </row>
    <row r="24" spans="1:21" ht="15.75" thickBot="1" x14ac:dyDescent="0.3">
      <c r="A24" s="149" t="s">
        <v>120</v>
      </c>
      <c r="B24" s="152" t="s">
        <v>387</v>
      </c>
      <c r="C24" s="109"/>
      <c r="D24" s="105">
        <f>-BS!D79</f>
        <v>-402</v>
      </c>
      <c r="E24" s="105">
        <f>-BS!E79</f>
        <v>-0.71890547263681592</v>
      </c>
      <c r="F24" s="105">
        <f>-BS!F79</f>
        <v>-691</v>
      </c>
      <c r="G24" s="105">
        <f>-BS!G79</f>
        <v>9.6960926193921854E-2</v>
      </c>
      <c r="H24" s="105">
        <f>-BS!H79</f>
        <v>-624</v>
      </c>
      <c r="I24" s="105">
        <f>-BS!I79</f>
        <v>0.30448717948717946</v>
      </c>
      <c r="J24" s="105">
        <f>-BS!J79</f>
        <v>-434</v>
      </c>
      <c r="K24" s="105">
        <f>-BS!K79</f>
        <v>0.29262672811059909</v>
      </c>
      <c r="L24" s="106">
        <f>-BS!L79</f>
        <v>-307</v>
      </c>
      <c r="M24" s="66"/>
      <c r="N24" s="66"/>
      <c r="O24" s="66"/>
      <c r="P24" s="66"/>
      <c r="Q24" s="66"/>
      <c r="R24" s="66"/>
      <c r="S24" s="66"/>
    </row>
    <row r="25" spans="1:21" ht="15.75" thickBot="1" x14ac:dyDescent="0.3">
      <c r="A25" s="151" t="s">
        <v>121</v>
      </c>
      <c r="B25" s="152" t="s">
        <v>388</v>
      </c>
      <c r="C25" s="109"/>
      <c r="D25" s="105">
        <f>SUM(BS!D157:D159)</f>
        <v>9</v>
      </c>
      <c r="E25" s="105">
        <f>SUM(BS!E157:E159)</f>
        <v>0.8</v>
      </c>
      <c r="F25" s="105">
        <f>SUM(BS!F157:F159)</f>
        <v>10</v>
      </c>
      <c r="G25" s="105">
        <f>SUM(BS!G157:G159)</f>
        <v>0.25</v>
      </c>
      <c r="H25" s="105">
        <f>SUM(BS!H157:H159)</f>
        <v>8</v>
      </c>
      <c r="I25" s="105">
        <f>SUM(BS!I157:I159)</f>
        <v>2</v>
      </c>
      <c r="J25" s="105">
        <f>SUM(BS!J157:J159)</f>
        <v>25</v>
      </c>
      <c r="K25" s="105">
        <f>SUM(BS!K157:K159)</f>
        <v>0</v>
      </c>
      <c r="L25" s="106">
        <f>SUM(BS!L157:L159)</f>
        <v>0</v>
      </c>
      <c r="M25" s="66"/>
      <c r="N25" s="66"/>
      <c r="O25" s="66"/>
      <c r="P25" s="66"/>
      <c r="Q25" s="66"/>
      <c r="R25" s="66"/>
      <c r="S25" s="66"/>
    </row>
    <row r="26" spans="1:21" ht="15.75" thickBot="1" x14ac:dyDescent="0.3">
      <c r="A26" s="151" t="s">
        <v>122</v>
      </c>
      <c r="B26" s="152" t="s">
        <v>389</v>
      </c>
      <c r="C26" s="109"/>
      <c r="D26" s="105">
        <f>BS!D156</f>
        <v>303</v>
      </c>
      <c r="E26" s="105">
        <f>BS!E156</f>
        <v>-0.72937293729372932</v>
      </c>
      <c r="F26" s="105">
        <f>BS!F156</f>
        <v>82</v>
      </c>
      <c r="G26" s="105">
        <f>BS!G156</f>
        <v>0.56097560975609762</v>
      </c>
      <c r="H26" s="105">
        <f>BS!H156</f>
        <v>128</v>
      </c>
      <c r="I26" s="105">
        <f>BS!I156</f>
        <v>0.8203125</v>
      </c>
      <c r="J26" s="105">
        <f>BS!J156</f>
        <v>233</v>
      </c>
      <c r="K26" s="105">
        <f>BS!K156</f>
        <v>0</v>
      </c>
      <c r="L26" s="106">
        <f>BS!L156</f>
        <v>0</v>
      </c>
      <c r="M26" s="66"/>
      <c r="N26" s="66"/>
      <c r="O26" s="66"/>
      <c r="P26" s="66"/>
      <c r="Q26" s="66"/>
      <c r="R26" s="66"/>
      <c r="S26" s="66"/>
    </row>
    <row r="27" spans="1:21" ht="15.75" thickBot="1" x14ac:dyDescent="0.3">
      <c r="A27" s="151" t="s">
        <v>303</v>
      </c>
      <c r="B27" s="152" t="s">
        <v>390</v>
      </c>
      <c r="C27" s="109"/>
      <c r="D27" s="105">
        <f>BS!D155+BS!D122</f>
        <v>156</v>
      </c>
      <c r="E27" s="105">
        <f>BS!E155+BS!E122</f>
        <v>6.6982236970525078</v>
      </c>
      <c r="F27" s="105">
        <f>BS!F155+BS!F122</f>
        <v>493</v>
      </c>
      <c r="G27" s="105">
        <f>BS!G155+BS!G122</f>
        <v>0.61739130434782608</v>
      </c>
      <c r="H27" s="105">
        <f>BS!H155+BS!H122</f>
        <v>706</v>
      </c>
      <c r="I27" s="105">
        <f>BS!I155+BS!I122</f>
        <v>-0.91080596725758012</v>
      </c>
      <c r="J27" s="105">
        <f>BS!J155+BS!J122</f>
        <v>195</v>
      </c>
      <c r="K27" s="105">
        <f>BS!K155+BS!K122</f>
        <v>3.3557046979865772E-2</v>
      </c>
      <c r="L27" s="106">
        <f>BS!L155+BS!L122</f>
        <v>154</v>
      </c>
      <c r="M27" s="66"/>
      <c r="N27" s="66"/>
      <c r="O27" s="66"/>
      <c r="P27" s="66"/>
      <c r="Q27" s="66"/>
      <c r="R27" s="66"/>
      <c r="S27" s="66"/>
    </row>
    <row r="28" spans="1:21" ht="15.75" thickBot="1" x14ac:dyDescent="0.3">
      <c r="A28" s="151" t="s">
        <v>123</v>
      </c>
      <c r="B28" s="159" t="s">
        <v>391</v>
      </c>
      <c r="C28" s="157"/>
      <c r="D28" s="150">
        <f>SUM(D24:D27)</f>
        <v>66</v>
      </c>
      <c r="E28" s="150">
        <f t="shared" ref="E28:L28" si="6">SUM(E24:E27)</f>
        <v>6.0499452871219628</v>
      </c>
      <c r="F28" s="150">
        <f t="shared" si="6"/>
        <v>-106</v>
      </c>
      <c r="G28" s="150">
        <f t="shared" si="6"/>
        <v>1.5253278402978454</v>
      </c>
      <c r="H28" s="150">
        <f t="shared" si="6"/>
        <v>218</v>
      </c>
      <c r="I28" s="150">
        <f t="shared" si="6"/>
        <v>2.2139937122295992</v>
      </c>
      <c r="J28" s="150">
        <f t="shared" si="6"/>
        <v>19</v>
      </c>
      <c r="K28" s="150">
        <f t="shared" si="6"/>
        <v>0.32618377509046487</v>
      </c>
      <c r="L28" s="158">
        <f t="shared" si="6"/>
        <v>-153</v>
      </c>
      <c r="M28" s="66"/>
      <c r="N28" s="66"/>
      <c r="O28" s="66"/>
      <c r="P28" s="66"/>
      <c r="Q28" s="66"/>
      <c r="R28" s="66"/>
      <c r="S28" s="66"/>
    </row>
    <row r="29" spans="1:21" ht="15.75" thickBot="1" x14ac:dyDescent="0.3">
      <c r="A29" s="149" t="s">
        <v>124</v>
      </c>
      <c r="B29" s="94"/>
      <c r="C29" s="109"/>
      <c r="D29" s="105"/>
      <c r="E29" s="105"/>
      <c r="F29" s="105"/>
      <c r="G29" s="105"/>
      <c r="H29" s="105"/>
      <c r="I29" s="105"/>
      <c r="J29" s="105"/>
      <c r="K29" s="169"/>
      <c r="L29" s="106"/>
      <c r="M29" s="66"/>
      <c r="N29" s="66"/>
      <c r="O29" s="66"/>
      <c r="P29" s="66"/>
      <c r="Q29" s="66"/>
      <c r="R29" s="66"/>
      <c r="S29" s="66"/>
    </row>
    <row r="30" spans="1:21" ht="15.75" thickBot="1" x14ac:dyDescent="0.3">
      <c r="A30" s="151" t="s">
        <v>125</v>
      </c>
      <c r="B30" s="152" t="s">
        <v>121</v>
      </c>
      <c r="C30" s="109"/>
      <c r="D30" s="105">
        <f>BS!D85</f>
        <v>1629</v>
      </c>
      <c r="E30" s="105">
        <f>BS!E85</f>
        <v>0</v>
      </c>
      <c r="F30" s="105">
        <f>BS!F85</f>
        <v>1629</v>
      </c>
      <c r="G30" s="105">
        <f>BS!G85</f>
        <v>0</v>
      </c>
      <c r="H30" s="105">
        <f>BS!H85</f>
        <v>1629</v>
      </c>
      <c r="I30" s="105">
        <f>BS!I85</f>
        <v>0</v>
      </c>
      <c r="J30" s="105">
        <f>BS!J85</f>
        <v>1629</v>
      </c>
      <c r="K30" s="105">
        <f>BS!K85</f>
        <v>0</v>
      </c>
      <c r="L30" s="106">
        <f>BS!L85</f>
        <v>1629</v>
      </c>
      <c r="M30" s="66"/>
      <c r="N30" s="66"/>
      <c r="O30" s="66"/>
      <c r="P30" s="66"/>
      <c r="Q30" s="66"/>
      <c r="R30" s="66"/>
      <c r="S30" s="66"/>
    </row>
    <row r="31" spans="1:21" ht="15.75" thickBot="1" x14ac:dyDescent="0.3">
      <c r="A31" s="149" t="s">
        <v>309</v>
      </c>
      <c r="B31" s="152" t="s">
        <v>427</v>
      </c>
      <c r="C31" s="109"/>
      <c r="D31" s="105">
        <f>BS!D87</f>
        <v>919</v>
      </c>
      <c r="E31" s="105">
        <f>BS!E87</f>
        <v>9.9020674646354737E-2</v>
      </c>
      <c r="F31" s="105">
        <f>BS!F87</f>
        <v>1010</v>
      </c>
      <c r="G31" s="105">
        <f>BS!G87</f>
        <v>0.20396039603960395</v>
      </c>
      <c r="H31" s="105">
        <f>BS!H87</f>
        <v>1216</v>
      </c>
      <c r="I31" s="105">
        <f>BS!I87</f>
        <v>8.9638157894736836E-2</v>
      </c>
      <c r="J31" s="105">
        <f>BS!J87</f>
        <v>1325</v>
      </c>
      <c r="K31" s="105">
        <f>BS!K87</f>
        <v>0.26867924528301884</v>
      </c>
      <c r="L31" s="106">
        <f>BS!L87</f>
        <v>1681</v>
      </c>
      <c r="M31" s="66"/>
      <c r="N31" s="66"/>
      <c r="O31" s="66"/>
      <c r="P31" s="66"/>
      <c r="Q31" s="66"/>
      <c r="R31" s="66"/>
      <c r="S31" s="66"/>
    </row>
    <row r="32" spans="1:21" ht="15.75" thickBot="1" x14ac:dyDescent="0.3">
      <c r="A32" s="151"/>
      <c r="B32" s="159" t="s">
        <v>392</v>
      </c>
      <c r="C32" s="157"/>
      <c r="D32" s="150">
        <f>SUM(D30:D31)</f>
        <v>2548</v>
      </c>
      <c r="E32" s="150">
        <f t="shared" ref="E32:L32" si="7">SUM(E30:E31)</f>
        <v>9.9020674646354737E-2</v>
      </c>
      <c r="F32" s="150">
        <f t="shared" si="7"/>
        <v>2639</v>
      </c>
      <c r="G32" s="150">
        <f t="shared" si="7"/>
        <v>0.20396039603960395</v>
      </c>
      <c r="H32" s="150">
        <f t="shared" si="7"/>
        <v>2845</v>
      </c>
      <c r="I32" s="150">
        <f t="shared" si="7"/>
        <v>8.9638157894736836E-2</v>
      </c>
      <c r="J32" s="150">
        <f t="shared" si="7"/>
        <v>2954</v>
      </c>
      <c r="K32" s="150">
        <f t="shared" si="7"/>
        <v>0.26867924528301884</v>
      </c>
      <c r="L32" s="158">
        <f t="shared" si="7"/>
        <v>3310</v>
      </c>
      <c r="M32" s="66"/>
      <c r="N32" s="66"/>
      <c r="O32" s="66"/>
      <c r="P32" s="66"/>
      <c r="Q32" s="66"/>
      <c r="R32" s="66"/>
      <c r="S32" s="66"/>
    </row>
    <row r="33" spans="1:19" ht="15.75" thickBot="1" x14ac:dyDescent="0.3">
      <c r="A33" s="149" t="s">
        <v>126</v>
      </c>
      <c r="B33" s="94"/>
      <c r="C33" s="109"/>
      <c r="D33" s="105"/>
      <c r="E33" s="105"/>
      <c r="F33" s="105"/>
      <c r="G33" s="105"/>
      <c r="H33" s="105"/>
      <c r="I33" s="105"/>
      <c r="J33" s="105"/>
      <c r="K33" s="169"/>
      <c r="L33" s="106"/>
      <c r="M33" s="66"/>
      <c r="N33" s="66"/>
      <c r="O33" s="66"/>
      <c r="P33" s="66"/>
      <c r="Q33" s="66"/>
      <c r="R33" s="66"/>
      <c r="S33" s="66"/>
    </row>
    <row r="34" spans="1:19" ht="15.75" thickBot="1" x14ac:dyDescent="0.3">
      <c r="A34" s="149" t="s">
        <v>127</v>
      </c>
      <c r="B34" s="152" t="s">
        <v>161</v>
      </c>
      <c r="C34" s="109"/>
      <c r="D34" s="105">
        <f>BS!D97</f>
        <v>553</v>
      </c>
      <c r="E34" s="105">
        <f>BS!E97</f>
        <v>-0.75587703435804698</v>
      </c>
      <c r="F34" s="105">
        <f>BS!F97</f>
        <v>135</v>
      </c>
      <c r="G34" s="105">
        <f>BS!G97</f>
        <v>1.874074074074074</v>
      </c>
      <c r="H34" s="105">
        <f>BS!H97</f>
        <v>388</v>
      </c>
      <c r="I34" s="105">
        <f>BS!I97</f>
        <v>-6.7010309278350513E-2</v>
      </c>
      <c r="J34" s="105">
        <f>BS!J97</f>
        <v>362</v>
      </c>
      <c r="K34" s="105">
        <f>BS!K97</f>
        <v>4.4198895027624308E-2</v>
      </c>
      <c r="L34" s="106">
        <f>BS!L97</f>
        <v>378</v>
      </c>
      <c r="M34" s="66"/>
      <c r="N34" s="66"/>
      <c r="O34" s="66"/>
      <c r="P34" s="66"/>
      <c r="Q34" s="66"/>
      <c r="R34" s="66"/>
      <c r="S34" s="66"/>
    </row>
    <row r="35" spans="1:19" ht="15.75" thickBot="1" x14ac:dyDescent="0.3">
      <c r="A35" s="151" t="s">
        <v>128</v>
      </c>
      <c r="B35" s="159" t="s">
        <v>393</v>
      </c>
      <c r="C35" s="157"/>
      <c r="D35" s="150">
        <f>SUM(D32,D34)</f>
        <v>3101</v>
      </c>
      <c r="E35" s="150">
        <f t="shared" ref="E35:L35" si="8">SUM(E32,E34)</f>
        <v>-0.65685635971169221</v>
      </c>
      <c r="F35" s="150">
        <f t="shared" si="8"/>
        <v>2774</v>
      </c>
      <c r="G35" s="150">
        <f t="shared" si="8"/>
        <v>2.0780344701136779</v>
      </c>
      <c r="H35" s="150">
        <f t="shared" si="8"/>
        <v>3233</v>
      </c>
      <c r="I35" s="150">
        <f t="shared" si="8"/>
        <v>2.2627848616386323E-2</v>
      </c>
      <c r="J35" s="150">
        <f t="shared" si="8"/>
        <v>3316</v>
      </c>
      <c r="K35" s="150">
        <f t="shared" si="8"/>
        <v>0.31287814031064315</v>
      </c>
      <c r="L35" s="158">
        <f t="shared" si="8"/>
        <v>3688</v>
      </c>
      <c r="M35" s="66"/>
      <c r="N35" s="66"/>
      <c r="O35" s="66"/>
      <c r="P35" s="66"/>
      <c r="Q35" s="66"/>
      <c r="R35" s="66"/>
      <c r="S35" s="66"/>
    </row>
    <row r="36" spans="1:19" ht="15.75" thickBot="1" x14ac:dyDescent="0.3">
      <c r="A36" s="151" t="s">
        <v>129</v>
      </c>
      <c r="B36" s="94"/>
      <c r="C36" s="109"/>
      <c r="D36" s="118"/>
      <c r="E36" s="105"/>
      <c r="F36" s="105"/>
      <c r="G36" s="105"/>
      <c r="H36" s="105"/>
      <c r="I36" s="105"/>
      <c r="J36" s="105"/>
      <c r="K36" s="169"/>
      <c r="L36" s="106"/>
      <c r="M36" s="66"/>
      <c r="N36" s="66"/>
      <c r="O36" s="66"/>
      <c r="P36" s="66"/>
      <c r="Q36" s="66"/>
      <c r="R36" s="66"/>
      <c r="S36" s="66"/>
    </row>
    <row r="37" spans="1:19" ht="15.75" thickBot="1" x14ac:dyDescent="0.3">
      <c r="A37" s="151" t="s">
        <v>130</v>
      </c>
      <c r="B37" s="160" t="s">
        <v>394</v>
      </c>
      <c r="C37" s="141"/>
      <c r="D37" s="145">
        <f>SUM(D35,D28)</f>
        <v>3167</v>
      </c>
      <c r="E37" s="145">
        <f t="shared" ref="E37:L37" si="9">SUM(E35,E28)</f>
        <v>5.3930889274102709</v>
      </c>
      <c r="F37" s="145">
        <f t="shared" si="9"/>
        <v>2668</v>
      </c>
      <c r="G37" s="145">
        <f t="shared" si="9"/>
        <v>3.6033623104115233</v>
      </c>
      <c r="H37" s="145">
        <f t="shared" si="9"/>
        <v>3451</v>
      </c>
      <c r="I37" s="145">
        <f t="shared" si="9"/>
        <v>2.2366215608459856</v>
      </c>
      <c r="J37" s="145">
        <f t="shared" si="9"/>
        <v>3335</v>
      </c>
      <c r="K37" s="145">
        <f t="shared" si="9"/>
        <v>0.63906191540110802</v>
      </c>
      <c r="L37" s="146">
        <f t="shared" si="9"/>
        <v>3535</v>
      </c>
      <c r="M37" s="66"/>
      <c r="N37" s="66"/>
      <c r="O37" s="66"/>
      <c r="P37" s="66"/>
      <c r="Q37" s="66"/>
      <c r="R37" s="66"/>
      <c r="S37" s="66"/>
    </row>
    <row r="38" spans="1:19" ht="15.75" thickBot="1" x14ac:dyDescent="0.3">
      <c r="A38" s="85" t="s">
        <v>131</v>
      </c>
      <c r="B38" s="69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</row>
    <row r="39" spans="1:19" ht="15.75" thickBot="1" x14ac:dyDescent="0.3">
      <c r="A39" s="25" t="s">
        <v>346</v>
      </c>
      <c r="B39" s="67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</row>
    <row r="40" spans="1:19" ht="15.75" thickBot="1" x14ac:dyDescent="0.3">
      <c r="A40" s="25" t="s">
        <v>345</v>
      </c>
      <c r="B40" s="68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</row>
    <row r="41" spans="1:19" ht="15.75" thickBot="1" x14ac:dyDescent="0.3">
      <c r="A41" s="50" t="s">
        <v>132</v>
      </c>
      <c r="B41" s="69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</row>
    <row r="42" spans="1:19" ht="15.75" thickBot="1" x14ac:dyDescent="0.3">
      <c r="A42" s="50" t="s">
        <v>133</v>
      </c>
      <c r="B42" s="69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</row>
    <row r="43" spans="1:19" ht="15.75" thickBot="1" x14ac:dyDescent="0.3">
      <c r="A43" s="50" t="s">
        <v>134</v>
      </c>
      <c r="B43" s="69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</row>
    <row r="44" spans="1:19" ht="15.75" thickBot="1" x14ac:dyDescent="0.3">
      <c r="A44" s="50" t="s">
        <v>135</v>
      </c>
      <c r="B44" s="69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</row>
    <row r="45" spans="1:19" ht="15.75" thickBot="1" x14ac:dyDescent="0.3">
      <c r="A45" s="25" t="s">
        <v>347</v>
      </c>
      <c r="B45" s="68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</row>
    <row r="46" spans="1:19" ht="15.75" thickBot="1" x14ac:dyDescent="0.3">
      <c r="A46" s="25" t="s">
        <v>344</v>
      </c>
      <c r="B46" s="67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</row>
    <row r="47" spans="1:19" ht="30.75" thickBot="1" x14ac:dyDescent="0.3">
      <c r="A47" s="53" t="s">
        <v>217</v>
      </c>
      <c r="B47" s="71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</row>
    <row r="48" spans="1:19" ht="15.75" thickBot="1" x14ac:dyDescent="0.3">
      <c r="A48" s="25" t="s">
        <v>136</v>
      </c>
      <c r="B48" s="68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</row>
    <row r="49" spans="2:19" x14ac:dyDescent="0.25"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</row>
    <row r="50" spans="2:19" x14ac:dyDescent="0.25"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</row>
    <row r="51" spans="2:19" x14ac:dyDescent="0.25"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</row>
    <row r="52" spans="2:19" x14ac:dyDescent="0.25"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</row>
    <row r="53" spans="2:19" x14ac:dyDescent="0.25"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95FA5-E757-48CB-9D69-D6FDF6C827AF}">
  <dimension ref="A1:N36"/>
  <sheetViews>
    <sheetView workbookViewId="0">
      <pane ySplit="1" topLeftCell="A17" activePane="bottomLeft" state="frozen"/>
      <selection pane="bottomLeft" activeCell="I14" sqref="I14"/>
    </sheetView>
  </sheetViews>
  <sheetFormatPr defaultRowHeight="15" x14ac:dyDescent="0.25"/>
  <cols>
    <col min="1" max="1" width="46.7109375" bestFit="1" customWidth="1"/>
    <col min="2" max="4" width="10.7109375" bestFit="1" customWidth="1"/>
    <col min="5" max="5" width="15.5703125" bestFit="1" customWidth="1"/>
    <col min="6" max="6" width="10.140625" bestFit="1" customWidth="1"/>
    <col min="7" max="7" width="17.85546875" bestFit="1" customWidth="1"/>
    <col min="8" max="8" width="12.85546875" bestFit="1" customWidth="1"/>
    <col min="9" max="9" width="21.140625" bestFit="1" customWidth="1"/>
  </cols>
  <sheetData>
    <row r="1" spans="1:14" x14ac:dyDescent="0.25">
      <c r="A1" s="8"/>
      <c r="B1" s="76">
        <v>43555</v>
      </c>
      <c r="C1" s="76">
        <v>43830</v>
      </c>
      <c r="D1" s="76">
        <v>43921</v>
      </c>
      <c r="E1" s="77" t="s">
        <v>382</v>
      </c>
      <c r="F1" s="77" t="s">
        <v>383</v>
      </c>
      <c r="G1" s="78" t="s">
        <v>360</v>
      </c>
    </row>
    <row r="2" spans="1:14" ht="21" x14ac:dyDescent="0.35">
      <c r="A2" s="79" t="s">
        <v>351</v>
      </c>
      <c r="B2" s="8"/>
      <c r="C2" s="8"/>
      <c r="D2" s="8"/>
      <c r="E2" s="8"/>
      <c r="F2" s="8"/>
      <c r="G2" s="8"/>
    </row>
    <row r="3" spans="1:14" x14ac:dyDescent="0.25">
      <c r="I3" s="8"/>
      <c r="J3" s="8"/>
      <c r="K3" s="8"/>
      <c r="L3" s="8"/>
      <c r="M3" s="8"/>
      <c r="N3" s="8"/>
    </row>
    <row r="4" spans="1:14" x14ac:dyDescent="0.25">
      <c r="A4" s="4" t="s">
        <v>371</v>
      </c>
      <c r="B4" s="55">
        <v>4703</v>
      </c>
      <c r="C4" s="8">
        <f>BS!J17</f>
        <v>4869</v>
      </c>
      <c r="D4" s="55">
        <v>4917</v>
      </c>
      <c r="E4" s="55">
        <f t="shared" ref="E3:E10" si="0">D4-B4</f>
        <v>214</v>
      </c>
      <c r="F4" s="56">
        <f t="shared" ref="F4:F10" si="1">E4/B4</f>
        <v>4.5502870508186265E-2</v>
      </c>
      <c r="G4" s="57">
        <f t="shared" ref="G4:G36" si="2">SUM(C4,E4)</f>
        <v>5083</v>
      </c>
      <c r="I4" s="8"/>
      <c r="J4" s="8"/>
      <c r="K4" s="80" t="s">
        <v>365</v>
      </c>
      <c r="L4" s="80"/>
      <c r="M4" s="8"/>
      <c r="N4" s="8"/>
    </row>
    <row r="5" spans="1:14" x14ac:dyDescent="0.25">
      <c r="A5" s="4" t="s">
        <v>372</v>
      </c>
      <c r="B5" s="55">
        <v>2344</v>
      </c>
      <c r="C5" s="8">
        <f>BS!J28</f>
        <v>2379</v>
      </c>
      <c r="D5" s="55">
        <v>2429</v>
      </c>
      <c r="E5" s="55">
        <f t="shared" si="0"/>
        <v>85</v>
      </c>
      <c r="F5" s="56">
        <f t="shared" si="1"/>
        <v>3.6262798634812285E-2</v>
      </c>
      <c r="G5" s="57">
        <f t="shared" si="2"/>
        <v>2464</v>
      </c>
      <c r="I5" s="8"/>
      <c r="J5" s="8"/>
      <c r="K5" s="8">
        <v>20</v>
      </c>
      <c r="L5" s="8"/>
      <c r="M5" s="8"/>
      <c r="N5" s="8"/>
    </row>
    <row r="6" spans="1:14" x14ac:dyDescent="0.25">
      <c r="A6" s="4" t="s">
        <v>267</v>
      </c>
      <c r="B6" s="8">
        <v>24</v>
      </c>
      <c r="C6" s="4">
        <f>SUM(BS!J32,-K5)</f>
        <v>45</v>
      </c>
      <c r="D6" s="8">
        <v>75</v>
      </c>
      <c r="E6" s="55">
        <f t="shared" si="0"/>
        <v>51</v>
      </c>
      <c r="F6" s="56">
        <f t="shared" si="1"/>
        <v>2.125</v>
      </c>
      <c r="G6" s="57">
        <f t="shared" si="2"/>
        <v>96</v>
      </c>
      <c r="I6" s="8"/>
      <c r="J6" s="8"/>
      <c r="K6" s="8">
        <v>2</v>
      </c>
      <c r="L6" s="8">
        <v>9</v>
      </c>
      <c r="M6" s="8" t="s">
        <v>364</v>
      </c>
      <c r="N6" s="8"/>
    </row>
    <row r="7" spans="1:14" x14ac:dyDescent="0.25">
      <c r="A7" s="4" t="s">
        <v>370</v>
      </c>
      <c r="B7" s="8">
        <v>-125</v>
      </c>
      <c r="C7" s="8">
        <f>SUM(BS!J36,-BS!J120)</f>
        <v>-117</v>
      </c>
      <c r="D7" s="8">
        <v>-125</v>
      </c>
      <c r="E7" s="55">
        <f t="shared" si="0"/>
        <v>0</v>
      </c>
      <c r="F7" s="56">
        <f t="shared" si="1"/>
        <v>0</v>
      </c>
      <c r="G7" s="57">
        <f t="shared" si="2"/>
        <v>-117</v>
      </c>
      <c r="I7" s="8"/>
      <c r="J7" s="8"/>
      <c r="K7" s="8"/>
      <c r="L7" s="8"/>
      <c r="M7" s="8"/>
      <c r="N7" s="8"/>
    </row>
    <row r="8" spans="1:14" x14ac:dyDescent="0.25">
      <c r="A8" s="4" t="s">
        <v>112</v>
      </c>
      <c r="B8" s="8">
        <v>274</v>
      </c>
      <c r="C8" s="8">
        <f>BS!J33</f>
        <v>277</v>
      </c>
      <c r="D8" s="8">
        <v>286</v>
      </c>
      <c r="E8" s="55">
        <f t="shared" si="0"/>
        <v>12</v>
      </c>
      <c r="F8" s="56">
        <f t="shared" si="1"/>
        <v>4.3795620437956206E-2</v>
      </c>
      <c r="G8" s="57">
        <f t="shared" si="2"/>
        <v>289</v>
      </c>
      <c r="I8" s="8"/>
      <c r="J8" s="8"/>
      <c r="K8" s="8"/>
      <c r="L8" s="8"/>
      <c r="M8" s="8"/>
      <c r="N8" s="8"/>
    </row>
    <row r="9" spans="1:14" x14ac:dyDescent="0.25">
      <c r="A9" s="4" t="s">
        <v>130</v>
      </c>
      <c r="B9" s="8">
        <v>-637</v>
      </c>
      <c r="C9" s="8">
        <f>-BS!J118</f>
        <v>-676</v>
      </c>
      <c r="D9" s="8">
        <v>-668</v>
      </c>
      <c r="E9" s="55">
        <f t="shared" si="0"/>
        <v>-31</v>
      </c>
      <c r="F9" s="56">
        <f t="shared" si="1"/>
        <v>4.8665620094191522E-2</v>
      </c>
      <c r="G9" s="57">
        <f t="shared" si="2"/>
        <v>-707</v>
      </c>
    </row>
    <row r="10" spans="1:14" x14ac:dyDescent="0.25">
      <c r="A10" s="4" t="s">
        <v>129</v>
      </c>
      <c r="B10" s="8">
        <v>-311</v>
      </c>
      <c r="C10" s="8">
        <f>-BS!J111</f>
        <v>-307</v>
      </c>
      <c r="D10" s="8">
        <v>-300</v>
      </c>
      <c r="E10" s="55">
        <f t="shared" si="0"/>
        <v>11</v>
      </c>
      <c r="F10" s="56">
        <f t="shared" si="1"/>
        <v>-3.5369774919614148E-2</v>
      </c>
      <c r="G10" s="57">
        <f t="shared" si="2"/>
        <v>-296</v>
      </c>
    </row>
    <row r="11" spans="1:14" x14ac:dyDescent="0.25">
      <c r="A11" s="52" t="s">
        <v>361</v>
      </c>
      <c r="B11" s="52">
        <v>-109</v>
      </c>
      <c r="C11" s="52">
        <v>-114</v>
      </c>
      <c r="D11" s="52">
        <v>-82</v>
      </c>
      <c r="E11" s="57"/>
      <c r="F11" s="58"/>
      <c r="G11" s="57"/>
      <c r="H11" s="54" t="s">
        <v>368</v>
      </c>
    </row>
    <row r="12" spans="1:14" x14ac:dyDescent="0.25">
      <c r="A12" s="81" t="s">
        <v>374</v>
      </c>
      <c r="B12" s="82">
        <f>SUM(B4:B10)</f>
        <v>6272</v>
      </c>
      <c r="C12" s="82">
        <f>SUM(C4:C10)</f>
        <v>6470</v>
      </c>
      <c r="D12" s="82">
        <f>SUM(D4:D10)</f>
        <v>6614</v>
      </c>
      <c r="E12" s="82">
        <f>D12-B12</f>
        <v>342</v>
      </c>
      <c r="F12" s="83">
        <f t="shared" ref="F12" si="3">E12/B12</f>
        <v>5.4528061224489797E-2</v>
      </c>
      <c r="G12" s="82">
        <f>SUM(C12,E12)</f>
        <v>6812</v>
      </c>
    </row>
    <row r="13" spans="1:14" x14ac:dyDescent="0.25">
      <c r="A13" s="8"/>
      <c r="B13" s="8"/>
      <c r="C13" s="8"/>
      <c r="D13" s="8"/>
      <c r="E13" s="8"/>
      <c r="F13" s="8"/>
      <c r="G13" s="57"/>
    </row>
    <row r="15" spans="1:14" x14ac:dyDescent="0.25">
      <c r="A15" s="46" t="s">
        <v>373</v>
      </c>
      <c r="B15" s="8">
        <f>SUM(B16:B18)</f>
        <v>875</v>
      </c>
      <c r="C15" s="8">
        <f>SUM(C16:C18)</f>
        <v>555</v>
      </c>
      <c r="D15" s="8">
        <f>SUM(D16:D18)</f>
        <v>837</v>
      </c>
      <c r="E15" s="55">
        <f>D15-B15</f>
        <v>-38</v>
      </c>
      <c r="F15" s="56">
        <f>E15/B15</f>
        <v>-4.3428571428571427E-2</v>
      </c>
      <c r="G15" s="57">
        <f t="shared" si="2"/>
        <v>517</v>
      </c>
    </row>
    <row r="16" spans="1:14" x14ac:dyDescent="0.25">
      <c r="A16" s="4" t="s">
        <v>271</v>
      </c>
      <c r="B16" s="8">
        <v>119</v>
      </c>
      <c r="C16" s="8">
        <f>BS!J48</f>
        <v>184</v>
      </c>
      <c r="D16" s="8">
        <v>104</v>
      </c>
      <c r="E16" s="55">
        <f>D16-B16</f>
        <v>-15</v>
      </c>
      <c r="F16" s="56">
        <f>E16/B16</f>
        <v>-0.12605042016806722</v>
      </c>
      <c r="G16" s="57">
        <f t="shared" si="2"/>
        <v>169</v>
      </c>
    </row>
    <row r="17" spans="1:9" x14ac:dyDescent="0.25">
      <c r="A17" s="4" t="s">
        <v>279</v>
      </c>
      <c r="B17" s="55">
        <v>2077</v>
      </c>
      <c r="C17" s="8">
        <f>BS!J53</f>
        <v>1852</v>
      </c>
      <c r="D17" s="55">
        <v>2056</v>
      </c>
      <c r="E17" s="55">
        <f>D17-B17</f>
        <v>-21</v>
      </c>
      <c r="F17" s="56">
        <f>E17/B17</f>
        <v>-1.0110736639383727E-2</v>
      </c>
      <c r="G17" s="57">
        <f t="shared" si="2"/>
        <v>1831</v>
      </c>
    </row>
    <row r="18" spans="1:9" x14ac:dyDescent="0.25">
      <c r="A18" s="4" t="s">
        <v>132</v>
      </c>
      <c r="B18" s="55">
        <v>-1321</v>
      </c>
      <c r="C18" s="8">
        <f>-BS!J128</f>
        <v>-1481</v>
      </c>
      <c r="D18" s="55">
        <v>-1323</v>
      </c>
      <c r="E18" s="55">
        <f>D18-B18</f>
        <v>-2</v>
      </c>
      <c r="F18" s="56">
        <f>E18/B18</f>
        <v>1.514004542013626E-3</v>
      </c>
      <c r="G18" s="57">
        <f t="shared" si="2"/>
        <v>-1483</v>
      </c>
    </row>
    <row r="19" spans="1:9" x14ac:dyDescent="0.25">
      <c r="A19" s="4"/>
      <c r="B19" s="8"/>
      <c r="C19" s="8"/>
      <c r="D19" s="8"/>
      <c r="E19" s="55"/>
      <c r="F19" s="56"/>
      <c r="G19" s="57"/>
    </row>
    <row r="20" spans="1:9" x14ac:dyDescent="0.25">
      <c r="A20" s="46" t="s">
        <v>379</v>
      </c>
      <c r="B20" s="8">
        <v>-533</v>
      </c>
      <c r="C20" s="4">
        <f>SUM(C21,C22)</f>
        <v>-220</v>
      </c>
      <c r="D20" s="8">
        <v>-408</v>
      </c>
      <c r="E20" s="55">
        <f>D20-B20</f>
        <v>125</v>
      </c>
      <c r="F20" s="56">
        <f>E20/B20</f>
        <v>-0.23452157598499063</v>
      </c>
      <c r="G20" s="57">
        <f t="shared" si="2"/>
        <v>-95</v>
      </c>
    </row>
    <row r="21" spans="1:9" x14ac:dyDescent="0.25">
      <c r="A21" s="4" t="s">
        <v>375</v>
      </c>
      <c r="B21" s="8">
        <v>-491</v>
      </c>
      <c r="C21" s="8">
        <f>SUM(BS!J72,-BS!J153)</f>
        <v>-277</v>
      </c>
      <c r="D21" s="8">
        <v>-406</v>
      </c>
      <c r="E21" s="55">
        <f>D21-B21</f>
        <v>85</v>
      </c>
      <c r="F21" s="56">
        <f>E21/B21</f>
        <v>-0.17311608961303462</v>
      </c>
      <c r="G21" s="57">
        <f t="shared" si="2"/>
        <v>-192</v>
      </c>
    </row>
    <row r="22" spans="1:9" x14ac:dyDescent="0.25">
      <c r="A22" s="4" t="s">
        <v>376</v>
      </c>
      <c r="B22" s="8">
        <v>-42</v>
      </c>
      <c r="C22" s="8">
        <f>SUM(BS!J78,-BS!J161)</f>
        <v>57</v>
      </c>
      <c r="D22" s="8">
        <v>-2</v>
      </c>
      <c r="E22" s="55">
        <f>D22-B22</f>
        <v>40</v>
      </c>
      <c r="F22" s="56">
        <f>E22/B22</f>
        <v>-0.95238095238095233</v>
      </c>
      <c r="G22" s="57">
        <f t="shared" si="2"/>
        <v>97</v>
      </c>
    </row>
    <row r="23" spans="1:9" x14ac:dyDescent="0.25">
      <c r="A23" s="52" t="s">
        <v>362</v>
      </c>
      <c r="B23" s="52">
        <v>-41</v>
      </c>
      <c r="C23" s="52">
        <v>-21</v>
      </c>
      <c r="D23" s="52">
        <v>-70</v>
      </c>
      <c r="E23" s="57"/>
      <c r="F23" s="58"/>
      <c r="G23" s="57"/>
      <c r="H23" s="54" t="s">
        <v>368</v>
      </c>
    </row>
    <row r="24" spans="1:9" x14ac:dyDescent="0.25">
      <c r="A24" s="45" t="s">
        <v>377</v>
      </c>
      <c r="B24" s="8">
        <v>110</v>
      </c>
      <c r="C24" s="8">
        <v>0</v>
      </c>
      <c r="D24" s="8">
        <v>0</v>
      </c>
      <c r="E24" s="55">
        <f>D24-B24</f>
        <v>-110</v>
      </c>
      <c r="F24" s="56">
        <f>E24/B24</f>
        <v>-1</v>
      </c>
      <c r="G24" s="57">
        <f t="shared" si="2"/>
        <v>-110</v>
      </c>
    </row>
    <row r="25" spans="1:9" x14ac:dyDescent="0.25">
      <c r="A25" s="52" t="s">
        <v>362</v>
      </c>
      <c r="B25" s="52">
        <v>109</v>
      </c>
      <c r="C25" s="52">
        <v>0</v>
      </c>
      <c r="D25" s="52">
        <v>0</v>
      </c>
      <c r="E25" s="57"/>
      <c r="F25" s="58"/>
      <c r="G25" s="57"/>
      <c r="H25" s="54" t="s">
        <v>368</v>
      </c>
    </row>
    <row r="26" spans="1:9" x14ac:dyDescent="0.25">
      <c r="A26" s="81" t="s">
        <v>378</v>
      </c>
      <c r="B26" s="81">
        <f>SUM(B15,B20)</f>
        <v>342</v>
      </c>
      <c r="C26" s="81">
        <f>SUM(C15,C20)</f>
        <v>335</v>
      </c>
      <c r="D26" s="81">
        <f>SUM(D15,D20)</f>
        <v>429</v>
      </c>
      <c r="E26" s="82">
        <f>D26-B26</f>
        <v>87</v>
      </c>
      <c r="F26" s="83">
        <f>E26/B26</f>
        <v>0.25438596491228072</v>
      </c>
      <c r="G26" s="82">
        <f>SUM(C26,E26)</f>
        <v>422</v>
      </c>
    </row>
    <row r="27" spans="1:9" x14ac:dyDescent="0.25">
      <c r="A27" s="8"/>
      <c r="B27" s="8"/>
      <c r="C27" s="8"/>
      <c r="D27" s="8"/>
      <c r="E27" s="55"/>
      <c r="F27" s="56"/>
      <c r="G27" s="57"/>
    </row>
    <row r="28" spans="1:9" x14ac:dyDescent="0.25">
      <c r="A28" s="72" t="s">
        <v>359</v>
      </c>
      <c r="B28" s="55">
        <f>SUM(B26,B12,B24)</f>
        <v>6724</v>
      </c>
      <c r="C28" s="55">
        <f>SUM(C26,C12)</f>
        <v>6805</v>
      </c>
      <c r="D28" s="55">
        <f>SUM(D26,D12)</f>
        <v>7043</v>
      </c>
      <c r="E28" s="55">
        <f>D28-B28</f>
        <v>319</v>
      </c>
      <c r="F28" s="56">
        <f>E28/B28</f>
        <v>4.7441998810232006E-2</v>
      </c>
      <c r="G28" s="57">
        <f>SUM(C28,E28)</f>
        <v>7124</v>
      </c>
    </row>
    <row r="29" spans="1:9" x14ac:dyDescent="0.25">
      <c r="A29" s="8"/>
      <c r="B29" s="8"/>
      <c r="C29" s="8"/>
      <c r="D29" s="8"/>
      <c r="E29" s="55"/>
      <c r="F29" s="56"/>
      <c r="G29" s="57"/>
    </row>
    <row r="30" spans="1:9" ht="21" x14ac:dyDescent="0.35">
      <c r="A30" s="73" t="s">
        <v>398</v>
      </c>
      <c r="B30" s="8"/>
      <c r="C30" s="8"/>
      <c r="D30" s="8"/>
      <c r="E30" s="8"/>
      <c r="F30" s="8"/>
      <c r="G30" s="57"/>
    </row>
    <row r="31" spans="1:9" x14ac:dyDescent="0.25">
      <c r="A31" s="74" t="s">
        <v>120</v>
      </c>
      <c r="B31" s="55">
        <v>3614</v>
      </c>
      <c r="C31" s="8">
        <f>BS!J98</f>
        <v>3651</v>
      </c>
      <c r="D31" s="55">
        <v>3746</v>
      </c>
      <c r="E31" s="55">
        <f>D31-B31</f>
        <v>132</v>
      </c>
      <c r="F31" s="56">
        <f>E31/B31</f>
        <v>3.6524626452684006E-2</v>
      </c>
      <c r="G31" s="57">
        <f t="shared" si="2"/>
        <v>3783</v>
      </c>
    </row>
    <row r="32" spans="1:9" ht="30" x14ac:dyDescent="0.25">
      <c r="A32" s="75" t="s">
        <v>366</v>
      </c>
      <c r="B32" s="55">
        <v>3058</v>
      </c>
      <c r="C32" s="8">
        <v>3294</v>
      </c>
      <c r="D32" s="55">
        <v>3033</v>
      </c>
      <c r="E32" s="55">
        <f>D32-B32</f>
        <v>-25</v>
      </c>
      <c r="F32" s="56">
        <f>E32/B32</f>
        <v>-8.1752779594506213E-3</v>
      </c>
      <c r="G32" s="57">
        <f t="shared" si="2"/>
        <v>3269</v>
      </c>
      <c r="I32" t="s">
        <v>369</v>
      </c>
    </row>
    <row r="33" spans="1:9" ht="30" x14ac:dyDescent="0.25">
      <c r="A33" s="75" t="s">
        <v>367</v>
      </c>
      <c r="B33" s="8">
        <v>52</v>
      </c>
      <c r="C33" s="8">
        <v>-140</v>
      </c>
      <c r="D33" s="8">
        <v>264</v>
      </c>
      <c r="E33" s="55">
        <f>D33-B33</f>
        <v>212</v>
      </c>
      <c r="F33" s="56">
        <f>E33/B33</f>
        <v>4.0769230769230766</v>
      </c>
      <c r="G33" s="57">
        <f t="shared" si="2"/>
        <v>72</v>
      </c>
      <c r="I33" t="s">
        <v>369</v>
      </c>
    </row>
    <row r="34" spans="1:9" x14ac:dyDescent="0.25">
      <c r="A34" s="74" t="s">
        <v>380</v>
      </c>
      <c r="B34" s="55">
        <f>SUM(B32,B33)</f>
        <v>3110</v>
      </c>
      <c r="C34" s="55">
        <f t="shared" ref="C34:D34" si="4">SUM(C32,C33)</f>
        <v>3154</v>
      </c>
      <c r="D34" s="55">
        <f t="shared" si="4"/>
        <v>3297</v>
      </c>
      <c r="E34" s="55">
        <f>D34-B34</f>
        <v>187</v>
      </c>
      <c r="F34" s="56">
        <f>E34/B34</f>
        <v>6.0128617363344052E-2</v>
      </c>
      <c r="G34" s="57">
        <f t="shared" si="2"/>
        <v>3341</v>
      </c>
    </row>
    <row r="35" spans="1:9" x14ac:dyDescent="0.25">
      <c r="A35" s="52" t="s">
        <v>363</v>
      </c>
      <c r="B35" s="52">
        <v>18</v>
      </c>
      <c r="C35" s="52">
        <v>24</v>
      </c>
      <c r="D35" s="52">
        <v>21</v>
      </c>
      <c r="E35" s="57"/>
      <c r="F35" s="58"/>
      <c r="G35" s="57">
        <f t="shared" si="2"/>
        <v>24</v>
      </c>
      <c r="H35" s="54" t="s">
        <v>368</v>
      </c>
    </row>
    <row r="36" spans="1:9" x14ac:dyDescent="0.25">
      <c r="A36" s="72" t="s">
        <v>381</v>
      </c>
      <c r="B36" s="55">
        <f>SUM(B31,B34)</f>
        <v>6724</v>
      </c>
      <c r="C36" s="55">
        <f t="shared" ref="C36:D36" si="5">SUM(C31,C34)</f>
        <v>6805</v>
      </c>
      <c r="D36" s="55">
        <f t="shared" si="5"/>
        <v>7043</v>
      </c>
      <c r="E36" s="55">
        <f>D36-B36</f>
        <v>319</v>
      </c>
      <c r="F36" s="70">
        <f>E36/B36</f>
        <v>4.7441998810232006E-2</v>
      </c>
      <c r="G36" s="59">
        <f t="shared" si="2"/>
        <v>7124</v>
      </c>
    </row>
  </sheetData>
  <mergeCells count="1">
    <mergeCell ref="K4:L4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7D94-1688-46C5-820A-0D435FF36E90}">
  <dimension ref="A1:J52"/>
  <sheetViews>
    <sheetView topLeftCell="A4" workbookViewId="0">
      <selection activeCell="B2" sqref="B1:B1048576"/>
    </sheetView>
  </sheetViews>
  <sheetFormatPr defaultRowHeight="15" x14ac:dyDescent="0.25"/>
  <cols>
    <col min="1" max="1" width="67.5703125" bestFit="1" customWidth="1"/>
    <col min="2" max="2" width="58.85546875" hidden="1" customWidth="1"/>
    <col min="3" max="6" width="10.7109375" bestFit="1" customWidth="1"/>
    <col min="7" max="7" width="29" customWidth="1"/>
    <col min="8" max="8" width="24.85546875" bestFit="1" customWidth="1"/>
    <col min="10" max="10" width="11.5703125" bestFit="1" customWidth="1"/>
  </cols>
  <sheetData>
    <row r="1" spans="1:10" ht="22.5" thickTop="1" thickBot="1" x14ac:dyDescent="0.4">
      <c r="A1" s="60" t="s">
        <v>231</v>
      </c>
      <c r="B1" s="61"/>
      <c r="C1" s="61"/>
      <c r="D1" s="61"/>
      <c r="E1" s="61"/>
      <c r="F1" s="62"/>
    </row>
    <row r="2" spans="1:10" ht="16.5" thickTop="1" thickBot="1" x14ac:dyDescent="0.3"/>
    <row r="3" spans="1:10" ht="16.5" thickTop="1" thickBot="1" x14ac:dyDescent="0.3">
      <c r="C3" s="2">
        <v>43830</v>
      </c>
      <c r="D3" s="2">
        <v>43465</v>
      </c>
      <c r="E3" s="2">
        <v>43100</v>
      </c>
      <c r="F3" s="2">
        <v>42735</v>
      </c>
    </row>
    <row r="4" spans="1:10" ht="16.5" thickTop="1" thickBot="1" x14ac:dyDescent="0.3">
      <c r="A4" s="21" t="s">
        <v>137</v>
      </c>
      <c r="B4" s="30" t="s">
        <v>17</v>
      </c>
      <c r="C4" s="5"/>
      <c r="D4" s="5"/>
      <c r="E4" s="5"/>
      <c r="F4" s="5"/>
    </row>
    <row r="5" spans="1:10" ht="16.5" thickTop="1" thickBot="1" x14ac:dyDescent="0.3">
      <c r="A5" s="22" t="s">
        <v>138</v>
      </c>
      <c r="B5" s="30" t="s">
        <v>18</v>
      </c>
      <c r="C5" s="6">
        <v>7122</v>
      </c>
      <c r="D5" s="6">
        <v>6271</v>
      </c>
      <c r="E5" s="6">
        <v>5590</v>
      </c>
      <c r="F5" s="6">
        <v>4581</v>
      </c>
    </row>
    <row r="6" spans="1:10" ht="16.5" thickTop="1" thickBot="1" x14ac:dyDescent="0.3">
      <c r="A6" s="22" t="s">
        <v>139</v>
      </c>
      <c r="B6" s="30" t="s">
        <v>19</v>
      </c>
      <c r="C6" s="6">
        <v>202</v>
      </c>
      <c r="D6" s="6">
        <v>223</v>
      </c>
      <c r="E6" s="6">
        <v>206</v>
      </c>
      <c r="F6" s="6">
        <v>279</v>
      </c>
    </row>
    <row r="7" spans="1:10" ht="16.5" thickTop="1" thickBot="1" x14ac:dyDescent="0.3">
      <c r="A7" s="21" t="s">
        <v>140</v>
      </c>
      <c r="B7" s="30" t="s">
        <v>20</v>
      </c>
      <c r="C7" s="6">
        <v>7324</v>
      </c>
      <c r="D7" s="6">
        <v>6494</v>
      </c>
      <c r="E7" s="6">
        <v>5796</v>
      </c>
      <c r="F7" s="6">
        <v>4860</v>
      </c>
    </row>
    <row r="8" spans="1:10" ht="16.5" thickTop="1" thickBot="1" x14ac:dyDescent="0.3">
      <c r="A8" s="21" t="s">
        <v>141</v>
      </c>
      <c r="B8" s="30" t="s">
        <v>21</v>
      </c>
      <c r="C8" s="6"/>
      <c r="D8" s="6"/>
      <c r="E8" s="6"/>
      <c r="F8" s="6"/>
    </row>
    <row r="9" spans="1:10" ht="16.5" thickTop="1" thickBot="1" x14ac:dyDescent="0.3">
      <c r="A9" s="22" t="s">
        <v>142</v>
      </c>
      <c r="B9" s="30" t="s">
        <v>22</v>
      </c>
      <c r="C9" s="6">
        <v>5156</v>
      </c>
      <c r="D9" s="6">
        <v>4332</v>
      </c>
      <c r="E9" s="6">
        <v>3681</v>
      </c>
      <c r="F9" s="6">
        <v>2859</v>
      </c>
    </row>
    <row r="10" spans="1:10" ht="16.5" thickTop="1" thickBot="1" x14ac:dyDescent="0.3">
      <c r="A10" s="22" t="s">
        <v>143</v>
      </c>
      <c r="B10" s="30" t="s">
        <v>23</v>
      </c>
      <c r="C10" s="6">
        <v>234</v>
      </c>
      <c r="D10" s="6">
        <v>266</v>
      </c>
      <c r="E10" s="6">
        <v>281</v>
      </c>
      <c r="F10" s="6">
        <v>243</v>
      </c>
    </row>
    <row r="11" spans="1:10" ht="16.5" thickTop="1" thickBot="1" x14ac:dyDescent="0.3">
      <c r="A11" s="21" t="s">
        <v>144</v>
      </c>
      <c r="B11" s="30" t="s">
        <v>24</v>
      </c>
      <c r="C11" s="6">
        <v>5390</v>
      </c>
      <c r="D11" s="6">
        <v>4598</v>
      </c>
      <c r="E11" s="6">
        <v>3962</v>
      </c>
      <c r="F11" s="6">
        <v>3102</v>
      </c>
      <c r="I11" s="1"/>
      <c r="J11" t="s">
        <v>239</v>
      </c>
    </row>
    <row r="12" spans="1:10" ht="16.5" thickTop="1" thickBot="1" x14ac:dyDescent="0.3">
      <c r="A12" s="21" t="s">
        <v>145</v>
      </c>
      <c r="B12" s="30" t="s">
        <v>25</v>
      </c>
      <c r="C12" s="6">
        <v>700</v>
      </c>
      <c r="D12" s="6">
        <v>665</v>
      </c>
      <c r="E12" s="6">
        <v>635</v>
      </c>
      <c r="F12" s="6">
        <v>596</v>
      </c>
    </row>
    <row r="13" spans="1:10" ht="16.5" thickTop="1" thickBot="1" x14ac:dyDescent="0.3">
      <c r="A13" s="28" t="s">
        <v>146</v>
      </c>
      <c r="B13" s="14" t="s">
        <v>26</v>
      </c>
      <c r="C13" s="29">
        <v>1234</v>
      </c>
      <c r="D13" s="29">
        <v>1231</v>
      </c>
      <c r="E13" s="29">
        <v>1199</v>
      </c>
      <c r="F13" s="29">
        <v>1162</v>
      </c>
      <c r="G13" t="s">
        <v>240</v>
      </c>
      <c r="H13" t="s">
        <v>242</v>
      </c>
    </row>
    <row r="14" spans="1:10" ht="16.5" thickTop="1" thickBot="1" x14ac:dyDescent="0.3">
      <c r="A14" s="28" t="s">
        <v>147</v>
      </c>
      <c r="B14" s="14" t="s">
        <v>27</v>
      </c>
      <c r="C14" s="29">
        <v>547</v>
      </c>
      <c r="D14" s="29">
        <v>643</v>
      </c>
      <c r="E14" s="29">
        <v>489</v>
      </c>
      <c r="F14" s="29">
        <v>719</v>
      </c>
    </row>
    <row r="15" spans="1:10" ht="16.5" thickTop="1" thickBot="1" x14ac:dyDescent="0.3">
      <c r="A15" s="28" t="s">
        <v>148</v>
      </c>
      <c r="B15" s="14" t="s">
        <v>28</v>
      </c>
      <c r="C15" s="29">
        <v>687</v>
      </c>
      <c r="D15" s="29">
        <v>588</v>
      </c>
      <c r="E15" s="29">
        <v>710</v>
      </c>
      <c r="F15" s="29">
        <v>443</v>
      </c>
    </row>
    <row r="16" spans="1:10" ht="16.5" thickTop="1" thickBot="1" x14ac:dyDescent="0.3">
      <c r="A16" s="21" t="s">
        <v>149</v>
      </c>
      <c r="B16" s="30" t="s">
        <v>29</v>
      </c>
      <c r="C16" s="6">
        <v>4</v>
      </c>
      <c r="D16" s="6">
        <v>14</v>
      </c>
      <c r="E16" s="6"/>
      <c r="F16" s="6">
        <v>52</v>
      </c>
    </row>
    <row r="17" spans="1:6" ht="16.5" thickTop="1" thickBot="1" x14ac:dyDescent="0.3">
      <c r="A17" s="21" t="s">
        <v>150</v>
      </c>
      <c r="B17" s="30" t="s">
        <v>30</v>
      </c>
      <c r="C17" s="6"/>
      <c r="D17" s="6"/>
      <c r="E17" s="6"/>
      <c r="F17" s="6"/>
    </row>
    <row r="18" spans="1:6" ht="16.5" thickTop="1" thickBot="1" x14ac:dyDescent="0.3">
      <c r="A18" s="22" t="s">
        <v>151</v>
      </c>
      <c r="B18" s="30" t="s">
        <v>31</v>
      </c>
      <c r="C18" s="6">
        <v>16</v>
      </c>
      <c r="D18" s="6">
        <v>16</v>
      </c>
      <c r="E18" s="6">
        <v>19</v>
      </c>
      <c r="F18" s="6">
        <v>34</v>
      </c>
    </row>
    <row r="19" spans="1:6" ht="16.5" thickTop="1" thickBot="1" x14ac:dyDescent="0.3">
      <c r="A19" s="22" t="s">
        <v>152</v>
      </c>
      <c r="B19" s="30" t="s">
        <v>32</v>
      </c>
      <c r="C19" s="6">
        <v>130</v>
      </c>
      <c r="D19" s="6">
        <v>132</v>
      </c>
      <c r="E19" s="6">
        <v>158</v>
      </c>
      <c r="F19" s="6">
        <v>192</v>
      </c>
    </row>
    <row r="20" spans="1:6" ht="31.5" thickTop="1" thickBot="1" x14ac:dyDescent="0.3">
      <c r="A20" s="22" t="s">
        <v>153</v>
      </c>
      <c r="B20" s="33" t="s">
        <v>219</v>
      </c>
      <c r="C20" s="6">
        <v>4</v>
      </c>
      <c r="D20" s="6">
        <v>4</v>
      </c>
      <c r="E20" s="6">
        <v>5</v>
      </c>
      <c r="F20" s="6">
        <v>-3</v>
      </c>
    </row>
    <row r="21" spans="1:6" ht="15.75" thickBot="1" x14ac:dyDescent="0.3">
      <c r="A21" s="22" t="s">
        <v>154</v>
      </c>
      <c r="B21" s="11" t="s">
        <v>37</v>
      </c>
      <c r="C21" s="6"/>
      <c r="D21" s="6"/>
      <c r="E21" s="6"/>
      <c r="F21" s="6"/>
    </row>
    <row r="22" spans="1:6" ht="16.5" thickTop="1" thickBot="1" x14ac:dyDescent="0.3">
      <c r="A22" s="21" t="s">
        <v>155</v>
      </c>
      <c r="B22" s="30" t="s">
        <v>33</v>
      </c>
      <c r="C22" s="6">
        <v>-110</v>
      </c>
      <c r="D22" s="6">
        <v>-122</v>
      </c>
      <c r="E22" s="6">
        <v>-134</v>
      </c>
      <c r="F22" s="6">
        <v>-161</v>
      </c>
    </row>
    <row r="23" spans="1:6" ht="16.5" thickTop="1" thickBot="1" x14ac:dyDescent="0.3">
      <c r="A23" s="21" t="s">
        <v>156</v>
      </c>
      <c r="B23" s="30" t="s">
        <v>34</v>
      </c>
      <c r="C23" s="6">
        <v>581</v>
      </c>
      <c r="D23" s="6">
        <v>490</v>
      </c>
      <c r="E23" s="6">
        <v>576</v>
      </c>
      <c r="F23" s="6">
        <v>334</v>
      </c>
    </row>
    <row r="24" spans="1:6" ht="16.5" thickTop="1" thickBot="1" x14ac:dyDescent="0.3">
      <c r="A24" s="21" t="s">
        <v>157</v>
      </c>
      <c r="B24" s="30" t="s">
        <v>35</v>
      </c>
      <c r="C24" s="6">
        <v>189</v>
      </c>
      <c r="D24" s="6">
        <v>157</v>
      </c>
      <c r="E24" s="6">
        <v>192</v>
      </c>
      <c r="F24" s="6">
        <v>122</v>
      </c>
    </row>
    <row r="25" spans="1:6" ht="16.5" thickTop="1" thickBot="1" x14ac:dyDescent="0.3">
      <c r="A25" s="21" t="s">
        <v>158</v>
      </c>
      <c r="B25" s="30" t="s">
        <v>36</v>
      </c>
      <c r="C25" s="6">
        <v>392</v>
      </c>
      <c r="D25" s="6">
        <v>333</v>
      </c>
      <c r="E25" s="6">
        <v>384</v>
      </c>
      <c r="F25" s="6">
        <v>212</v>
      </c>
    </row>
    <row r="26" spans="1:6" ht="16.5" thickTop="1" thickBot="1" x14ac:dyDescent="0.3">
      <c r="A26" s="21" t="s">
        <v>159</v>
      </c>
      <c r="B26" s="30" t="s">
        <v>38</v>
      </c>
      <c r="C26" s="6">
        <v>1</v>
      </c>
      <c r="D26" s="6">
        <v>21</v>
      </c>
      <c r="E26" s="6">
        <v>-85</v>
      </c>
      <c r="F26" s="6">
        <v>19</v>
      </c>
    </row>
    <row r="27" spans="1:6" ht="16.5" thickTop="1" thickBot="1" x14ac:dyDescent="0.3">
      <c r="A27" s="21" t="s">
        <v>160</v>
      </c>
      <c r="B27" s="30" t="s">
        <v>39</v>
      </c>
      <c r="C27" s="6">
        <v>393</v>
      </c>
      <c r="D27" s="6">
        <v>354</v>
      </c>
      <c r="E27" s="6">
        <v>299</v>
      </c>
      <c r="F27" s="6">
        <v>231</v>
      </c>
    </row>
    <row r="28" spans="1:6" ht="15.75" thickBot="1" x14ac:dyDescent="0.3">
      <c r="A28" s="21" t="s">
        <v>161</v>
      </c>
      <c r="B28" s="11" t="s">
        <v>40</v>
      </c>
      <c r="C28" s="6">
        <v>-4</v>
      </c>
      <c r="D28" s="6">
        <v>-10</v>
      </c>
      <c r="E28" s="6">
        <v>-6</v>
      </c>
      <c r="F28" s="6">
        <v>1</v>
      </c>
    </row>
    <row r="29" spans="1:6" ht="15.75" thickBot="1" x14ac:dyDescent="0.3">
      <c r="A29" s="21" t="s">
        <v>162</v>
      </c>
      <c r="B29" s="11" t="s">
        <v>41</v>
      </c>
      <c r="C29" s="6">
        <v>389</v>
      </c>
      <c r="D29" s="6">
        <v>344</v>
      </c>
      <c r="E29" s="6">
        <v>293</v>
      </c>
      <c r="F29" s="6">
        <v>232</v>
      </c>
    </row>
    <row r="30" spans="1:6" ht="15.75" thickBot="1" x14ac:dyDescent="0.3">
      <c r="A30" s="21" t="s">
        <v>163</v>
      </c>
      <c r="B30" s="11" t="s">
        <v>42</v>
      </c>
      <c r="C30" s="6"/>
      <c r="D30" s="6"/>
      <c r="E30" s="6"/>
      <c r="F30" s="6"/>
    </row>
    <row r="31" spans="1:6" ht="15.75" thickBot="1" x14ac:dyDescent="0.3">
      <c r="A31" s="22" t="s">
        <v>164</v>
      </c>
      <c r="B31" s="11" t="s">
        <v>43</v>
      </c>
      <c r="C31" s="6">
        <v>0.1249</v>
      </c>
      <c r="D31" s="6">
        <v>0.1106</v>
      </c>
      <c r="E31" s="6">
        <v>9.4399999999999998E-2</v>
      </c>
      <c r="F31" s="6">
        <v>7.4499999999999997E-2</v>
      </c>
    </row>
    <row r="32" spans="1:6" ht="15.75" thickBot="1" x14ac:dyDescent="0.3">
      <c r="A32" s="22" t="s">
        <v>165</v>
      </c>
      <c r="B32" t="s">
        <v>44</v>
      </c>
      <c r="C32" s="6">
        <v>0.12470000000000001</v>
      </c>
      <c r="D32" s="6">
        <v>0.104</v>
      </c>
      <c r="E32" s="6">
        <v>0.1215</v>
      </c>
      <c r="F32" s="6">
        <v>6.8400000000000002E-2</v>
      </c>
    </row>
    <row r="33" spans="1:6" ht="15.75" thickBot="1" x14ac:dyDescent="0.3">
      <c r="A33" s="22" t="s">
        <v>166</v>
      </c>
      <c r="B33" t="s">
        <v>45</v>
      </c>
      <c r="C33" s="6">
        <v>2.0000000000000001E-4</v>
      </c>
      <c r="D33" s="6">
        <v>6.6E-3</v>
      </c>
      <c r="E33" s="6">
        <v>-2.7099999999999999E-2</v>
      </c>
      <c r="F33" s="6">
        <v>6.1999999999999998E-3</v>
      </c>
    </row>
    <row r="34" spans="1:6" ht="15.75" thickBot="1" x14ac:dyDescent="0.3">
      <c r="A34" s="22" t="s">
        <v>167</v>
      </c>
      <c r="B34" t="s">
        <v>46</v>
      </c>
      <c r="C34" s="6">
        <v>0.1249</v>
      </c>
      <c r="D34" s="6">
        <v>0.1106</v>
      </c>
      <c r="E34" s="6">
        <v>9.4399999999999998E-2</v>
      </c>
      <c r="F34" s="6">
        <v>7.4499999999999997E-2</v>
      </c>
    </row>
    <row r="35" spans="1:6" ht="15.75" thickBot="1" x14ac:dyDescent="0.3">
      <c r="A35" s="22" t="s">
        <v>168</v>
      </c>
      <c r="B35" t="s">
        <v>47</v>
      </c>
      <c r="C35" s="6">
        <v>0.12470000000000001</v>
      </c>
      <c r="D35" s="6">
        <v>0.104</v>
      </c>
      <c r="E35" s="6">
        <v>0.1215</v>
      </c>
      <c r="F35" s="6">
        <v>6.8400000000000002E-2</v>
      </c>
    </row>
    <row r="36" spans="1:6" ht="15.75" thickBot="1" x14ac:dyDescent="0.3">
      <c r="A36" s="22" t="s">
        <v>169</v>
      </c>
      <c r="B36" t="s">
        <v>48</v>
      </c>
      <c r="C36" s="7">
        <v>2E-3</v>
      </c>
      <c r="D36" s="7">
        <v>6.6E-3</v>
      </c>
      <c r="E36" s="7">
        <v>-2.7099999999999999E-2</v>
      </c>
      <c r="F36" s="7">
        <v>6.1999999999999998E-3</v>
      </c>
    </row>
    <row r="37" spans="1:6" ht="15.75" thickBot="1" x14ac:dyDescent="0.3"/>
    <row r="38" spans="1:6" ht="20.25" thickTop="1" thickBot="1" x14ac:dyDescent="0.35">
      <c r="A38" s="63" t="s">
        <v>232</v>
      </c>
      <c r="B38" s="61"/>
      <c r="C38" s="61"/>
      <c r="D38" s="61"/>
      <c r="E38" s="61"/>
      <c r="F38" s="62"/>
    </row>
    <row r="39" spans="1:6" ht="16.5" thickTop="1" thickBot="1" x14ac:dyDescent="0.3"/>
    <row r="40" spans="1:6" s="11" customFormat="1" ht="20.25" thickTop="1" thickBot="1" x14ac:dyDescent="0.35">
      <c r="A40" s="18"/>
      <c r="B40" s="19"/>
      <c r="C40" s="2">
        <v>43830</v>
      </c>
      <c r="D40" s="2">
        <v>43465</v>
      </c>
      <c r="E40" s="2">
        <v>43100</v>
      </c>
      <c r="F40" s="2">
        <v>42735</v>
      </c>
    </row>
    <row r="41" spans="1:6" ht="16.5" thickTop="1" thickBot="1" x14ac:dyDescent="0.3">
      <c r="A41" s="21" t="s">
        <v>170</v>
      </c>
      <c r="B41" s="30" t="s">
        <v>49</v>
      </c>
      <c r="C41" s="5">
        <v>393</v>
      </c>
      <c r="D41" s="5">
        <v>354</v>
      </c>
      <c r="E41" s="5">
        <v>299</v>
      </c>
      <c r="F41" s="5">
        <v>231</v>
      </c>
    </row>
    <row r="42" spans="1:6" ht="31.5" thickTop="1" thickBot="1" x14ac:dyDescent="0.3">
      <c r="A42" s="22" t="s">
        <v>171</v>
      </c>
      <c r="B42" s="33" t="s">
        <v>50</v>
      </c>
      <c r="C42" s="6">
        <v>-7</v>
      </c>
      <c r="D42" s="6">
        <v>2</v>
      </c>
      <c r="E42" s="6">
        <v>19</v>
      </c>
      <c r="F42" s="6">
        <v>-27</v>
      </c>
    </row>
    <row r="43" spans="1:6" ht="16.5" thickTop="1" thickBot="1" x14ac:dyDescent="0.3">
      <c r="A43" s="22" t="s">
        <v>172</v>
      </c>
      <c r="B43" s="30" t="s">
        <v>51</v>
      </c>
      <c r="C43" s="6">
        <v>2</v>
      </c>
      <c r="D43" s="6">
        <v>-1</v>
      </c>
      <c r="E43" s="6">
        <v>-7</v>
      </c>
      <c r="F43" s="6">
        <v>9</v>
      </c>
    </row>
    <row r="44" spans="1:6" ht="16.5" thickTop="1" thickBot="1" x14ac:dyDescent="0.3">
      <c r="A44" s="21" t="s">
        <v>173</v>
      </c>
      <c r="B44" s="30" t="s">
        <v>52</v>
      </c>
      <c r="C44" s="6">
        <v>-5</v>
      </c>
      <c r="D44" s="6">
        <v>1</v>
      </c>
      <c r="E44" s="6">
        <v>12</v>
      </c>
      <c r="F44" s="6">
        <v>-18</v>
      </c>
    </row>
    <row r="45" spans="1:6" ht="31.5" thickTop="1" thickBot="1" x14ac:dyDescent="0.3">
      <c r="A45" s="22" t="s">
        <v>174</v>
      </c>
      <c r="B45" s="33" t="s">
        <v>53</v>
      </c>
      <c r="C45" s="6">
        <v>-32</v>
      </c>
      <c r="D45" s="6">
        <v>18</v>
      </c>
      <c r="E45" s="6">
        <v>-26</v>
      </c>
      <c r="F45" s="6">
        <v>31</v>
      </c>
    </row>
    <row r="46" spans="1:6" ht="16.5" thickTop="1" thickBot="1" x14ac:dyDescent="0.3">
      <c r="A46" s="22" t="s">
        <v>175</v>
      </c>
      <c r="B46" s="30" t="s">
        <v>54</v>
      </c>
      <c r="C46" s="6">
        <v>9</v>
      </c>
      <c r="D46" s="6">
        <v>-5</v>
      </c>
      <c r="E46" s="6">
        <v>8</v>
      </c>
      <c r="F46" s="6">
        <v>-8</v>
      </c>
    </row>
    <row r="47" spans="1:6" ht="31.5" thickTop="1" thickBot="1" x14ac:dyDescent="0.3">
      <c r="A47" s="23" t="s">
        <v>218</v>
      </c>
      <c r="B47" s="30" t="s">
        <v>55</v>
      </c>
      <c r="C47" s="6">
        <v>-23</v>
      </c>
      <c r="D47" s="6">
        <v>13</v>
      </c>
      <c r="E47" s="6">
        <v>-18</v>
      </c>
      <c r="F47" s="6">
        <v>23</v>
      </c>
    </row>
    <row r="48" spans="1:6" ht="31.5" thickTop="1" thickBot="1" x14ac:dyDescent="0.3">
      <c r="A48" s="23" t="s">
        <v>176</v>
      </c>
      <c r="B48" s="33" t="s">
        <v>56</v>
      </c>
      <c r="C48" s="6"/>
      <c r="D48" s="6"/>
      <c r="E48" s="6"/>
      <c r="F48" s="6"/>
    </row>
    <row r="49" spans="1:6" ht="16.5" thickTop="1" thickBot="1" x14ac:dyDescent="0.3">
      <c r="A49" s="21" t="s">
        <v>177</v>
      </c>
      <c r="B49" s="30" t="s">
        <v>57</v>
      </c>
      <c r="C49" s="6">
        <v>365</v>
      </c>
      <c r="D49" s="6">
        <v>368</v>
      </c>
      <c r="E49" s="6">
        <v>293</v>
      </c>
      <c r="F49" s="6">
        <v>236</v>
      </c>
    </row>
    <row r="50" spans="1:6" ht="15.75" thickBot="1" x14ac:dyDescent="0.3">
      <c r="A50" s="21" t="s">
        <v>178</v>
      </c>
      <c r="B50" s="11" t="s">
        <v>58</v>
      </c>
      <c r="C50" s="6"/>
      <c r="D50" s="6"/>
      <c r="E50" s="6"/>
      <c r="F50" s="6"/>
    </row>
    <row r="51" spans="1:6" ht="15.75" thickBot="1" x14ac:dyDescent="0.3">
      <c r="A51" s="21" t="s">
        <v>179</v>
      </c>
      <c r="B51" s="11" t="s">
        <v>59</v>
      </c>
      <c r="C51" s="6">
        <v>361</v>
      </c>
      <c r="D51" s="6">
        <v>358</v>
      </c>
      <c r="E51" s="6">
        <v>299</v>
      </c>
      <c r="F51" s="6">
        <v>235</v>
      </c>
    </row>
    <row r="52" spans="1:6" ht="15.75" thickBot="1" x14ac:dyDescent="0.3">
      <c r="A52" s="21" t="s">
        <v>125</v>
      </c>
      <c r="B52" t="s">
        <v>60</v>
      </c>
      <c r="C52" s="7">
        <v>-4</v>
      </c>
      <c r="D52" s="7">
        <v>-10</v>
      </c>
      <c r="E52" s="7">
        <v>-6</v>
      </c>
      <c r="F52" s="7">
        <v>1</v>
      </c>
    </row>
  </sheetData>
  <mergeCells count="2">
    <mergeCell ref="A1:F1"/>
    <mergeCell ref="A38:F38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099D8-29D0-45EA-B373-6125C660EC5A}">
  <dimension ref="A1:H67"/>
  <sheetViews>
    <sheetView topLeftCell="A10" workbookViewId="0">
      <selection activeCell="G57" sqref="G57"/>
    </sheetView>
  </sheetViews>
  <sheetFormatPr defaultRowHeight="15" x14ac:dyDescent="0.25"/>
  <cols>
    <col min="1" max="1" width="71.42578125" customWidth="1"/>
    <col min="2" max="2" width="68.140625" hidden="1" customWidth="1"/>
    <col min="3" max="6" width="10.7109375" bestFit="1" customWidth="1"/>
    <col min="7" max="7" width="14.42578125" bestFit="1" customWidth="1"/>
    <col min="8" max="8" width="22.140625" bestFit="1" customWidth="1"/>
  </cols>
  <sheetData>
    <row r="1" spans="1:6" ht="20.25" thickTop="1" thickBot="1" x14ac:dyDescent="0.35">
      <c r="A1" s="63" t="s">
        <v>233</v>
      </c>
      <c r="B1" s="61"/>
      <c r="C1" s="61"/>
      <c r="D1" s="61"/>
      <c r="E1" s="61"/>
      <c r="F1" s="62"/>
    </row>
    <row r="2" spans="1:6" ht="16.5" thickTop="1" thickBot="1" x14ac:dyDescent="0.3"/>
    <row r="3" spans="1:6" ht="16.5" thickTop="1" thickBot="1" x14ac:dyDescent="0.3">
      <c r="B3" s="11"/>
      <c r="C3" s="2">
        <v>43830</v>
      </c>
      <c r="D3" s="2">
        <v>43465</v>
      </c>
      <c r="E3" s="2">
        <v>43100</v>
      </c>
      <c r="F3" s="2">
        <v>42735</v>
      </c>
    </row>
    <row r="4" spans="1:6" ht="16.5" thickTop="1" thickBot="1" x14ac:dyDescent="0.3">
      <c r="A4" s="21" t="s">
        <v>180</v>
      </c>
      <c r="B4" s="34" t="s">
        <v>61</v>
      </c>
      <c r="C4" s="5">
        <v>624</v>
      </c>
      <c r="D4" s="5">
        <v>691</v>
      </c>
      <c r="E4" s="5">
        <v>402</v>
      </c>
      <c r="F4" s="5">
        <v>636</v>
      </c>
    </row>
    <row r="5" spans="1:6" ht="16.5" thickTop="1" thickBot="1" x14ac:dyDescent="0.3">
      <c r="A5" s="22" t="s">
        <v>221</v>
      </c>
      <c r="B5" s="34" t="s">
        <v>98</v>
      </c>
      <c r="C5" s="6"/>
      <c r="D5" s="6"/>
      <c r="E5" s="6">
        <v>-55</v>
      </c>
      <c r="F5" s="6"/>
    </row>
    <row r="6" spans="1:6" ht="16.5" thickTop="1" thickBot="1" x14ac:dyDescent="0.3">
      <c r="A6" s="22" t="s">
        <v>223</v>
      </c>
      <c r="B6" s="34"/>
      <c r="C6" s="6"/>
      <c r="D6" s="6"/>
      <c r="E6" s="6"/>
      <c r="F6" s="6">
        <v>-38</v>
      </c>
    </row>
    <row r="7" spans="1:6" ht="16.5" thickTop="1" thickBot="1" x14ac:dyDescent="0.3">
      <c r="A7" s="22" t="s">
        <v>224</v>
      </c>
      <c r="B7" s="34" t="s">
        <v>107</v>
      </c>
      <c r="C7" s="6">
        <v>3</v>
      </c>
      <c r="D7" s="6">
        <v>26</v>
      </c>
      <c r="E7" s="6">
        <v>7</v>
      </c>
      <c r="F7" s="6"/>
    </row>
    <row r="8" spans="1:6" ht="16.5" thickTop="1" thickBot="1" x14ac:dyDescent="0.3">
      <c r="A8" s="22" t="s">
        <v>222</v>
      </c>
      <c r="B8" s="34" t="s">
        <v>108</v>
      </c>
      <c r="C8" s="6"/>
      <c r="D8" s="6"/>
      <c r="F8" s="6">
        <v>86</v>
      </c>
    </row>
    <row r="9" spans="1:6" ht="16.5" thickTop="1" thickBot="1" x14ac:dyDescent="0.3">
      <c r="A9" s="21" t="s">
        <v>180</v>
      </c>
      <c r="B9" s="34" t="s">
        <v>61</v>
      </c>
      <c r="C9" s="6">
        <v>627</v>
      </c>
      <c r="D9" s="6">
        <v>717</v>
      </c>
      <c r="E9" s="6">
        <v>354</v>
      </c>
      <c r="F9" s="6">
        <v>684</v>
      </c>
    </row>
    <row r="10" spans="1:6" ht="16.5" thickTop="1" thickBot="1" x14ac:dyDescent="0.3">
      <c r="A10" s="21" t="s">
        <v>181</v>
      </c>
      <c r="B10" s="35" t="s">
        <v>62</v>
      </c>
      <c r="C10" s="6"/>
      <c r="D10" s="6"/>
      <c r="E10" s="6"/>
      <c r="F10" s="6"/>
    </row>
    <row r="11" spans="1:6" ht="16.5" thickTop="1" thickBot="1" x14ac:dyDescent="0.3">
      <c r="A11" s="22" t="s">
        <v>230</v>
      </c>
      <c r="B11" s="35" t="s">
        <v>99</v>
      </c>
      <c r="C11" s="6">
        <v>393</v>
      </c>
      <c r="D11" s="6">
        <v>348</v>
      </c>
      <c r="E11" s="6">
        <v>297</v>
      </c>
      <c r="F11" s="6">
        <v>196</v>
      </c>
    </row>
    <row r="12" spans="1:6" ht="16.5" thickTop="1" thickBot="1" x14ac:dyDescent="0.3">
      <c r="A12" s="22" t="s">
        <v>182</v>
      </c>
      <c r="B12" s="35" t="s">
        <v>63</v>
      </c>
      <c r="C12" s="6">
        <v>379</v>
      </c>
      <c r="D12" s="6">
        <v>372</v>
      </c>
      <c r="E12" s="6">
        <v>338</v>
      </c>
      <c r="F12" s="6">
        <v>374</v>
      </c>
    </row>
    <row r="13" spans="1:6" ht="16.5" thickTop="1" thickBot="1" x14ac:dyDescent="0.3">
      <c r="A13" s="22" t="s">
        <v>183</v>
      </c>
      <c r="B13" s="35" t="s">
        <v>64</v>
      </c>
      <c r="C13" s="6">
        <v>123</v>
      </c>
      <c r="D13" s="6">
        <v>91</v>
      </c>
      <c r="E13" s="6">
        <v>72</v>
      </c>
      <c r="F13" s="6">
        <v>55</v>
      </c>
    </row>
    <row r="14" spans="1:6" ht="16.5" thickTop="1" thickBot="1" x14ac:dyDescent="0.3">
      <c r="A14" s="22" t="s">
        <v>184</v>
      </c>
      <c r="B14" s="35" t="s">
        <v>65</v>
      </c>
      <c r="C14" s="6">
        <v>18</v>
      </c>
      <c r="D14" s="6">
        <v>167</v>
      </c>
      <c r="E14" s="6">
        <v>43</v>
      </c>
      <c r="F14" s="6">
        <v>252</v>
      </c>
    </row>
    <row r="15" spans="1:6" ht="16.5" thickTop="1" thickBot="1" x14ac:dyDescent="0.3">
      <c r="A15" s="22" t="s">
        <v>185</v>
      </c>
      <c r="B15" s="35" t="s">
        <v>100</v>
      </c>
      <c r="C15" s="6">
        <v>-4</v>
      </c>
      <c r="D15" s="6">
        <v>-4</v>
      </c>
      <c r="E15" s="6">
        <v>-5</v>
      </c>
      <c r="F15" s="6">
        <v>3</v>
      </c>
    </row>
    <row r="16" spans="1:6" ht="16.5" thickTop="1" thickBot="1" x14ac:dyDescent="0.3">
      <c r="A16" s="22" t="s">
        <v>225</v>
      </c>
      <c r="B16" s="35" t="s">
        <v>101</v>
      </c>
      <c r="C16" s="6"/>
      <c r="D16" s="6"/>
      <c r="E16" s="6">
        <v>86</v>
      </c>
      <c r="F16" s="6"/>
    </row>
    <row r="17" spans="1:8" ht="16.5" thickTop="1" thickBot="1" x14ac:dyDescent="0.3">
      <c r="A17" s="22" t="s">
        <v>186</v>
      </c>
      <c r="B17" s="35" t="s">
        <v>102</v>
      </c>
      <c r="C17" s="6">
        <v>114</v>
      </c>
      <c r="D17" s="6">
        <v>116</v>
      </c>
      <c r="E17" s="6">
        <v>139</v>
      </c>
      <c r="F17" s="6">
        <v>158</v>
      </c>
    </row>
    <row r="18" spans="1:8" ht="16.5" thickTop="1" thickBot="1" x14ac:dyDescent="0.3">
      <c r="A18" s="22" t="s">
        <v>187</v>
      </c>
      <c r="B18" s="36" t="s">
        <v>66</v>
      </c>
      <c r="C18" s="6">
        <v>-100</v>
      </c>
      <c r="D18" s="6">
        <v>-114</v>
      </c>
      <c r="E18" s="6">
        <v>-115</v>
      </c>
      <c r="F18" s="6">
        <v>-133</v>
      </c>
    </row>
    <row r="19" spans="1:8" ht="16.5" thickTop="1" thickBot="1" x14ac:dyDescent="0.3">
      <c r="A19" s="12" t="s">
        <v>188</v>
      </c>
      <c r="B19" s="32" t="s">
        <v>67</v>
      </c>
      <c r="C19" s="15">
        <v>-235</v>
      </c>
      <c r="D19" s="15">
        <v>-102</v>
      </c>
      <c r="E19" s="15">
        <v>-192</v>
      </c>
      <c r="F19" s="15">
        <v>168</v>
      </c>
    </row>
    <row r="20" spans="1:8" ht="16.5" thickTop="1" thickBot="1" x14ac:dyDescent="0.3">
      <c r="A20" s="12" t="s">
        <v>189</v>
      </c>
      <c r="B20" s="32" t="s">
        <v>68</v>
      </c>
      <c r="C20" s="13">
        <v>244</v>
      </c>
      <c r="D20" s="13">
        <v>149</v>
      </c>
      <c r="E20" s="13">
        <v>203</v>
      </c>
      <c r="F20" s="13">
        <v>90</v>
      </c>
    </row>
    <row r="21" spans="1:8" ht="15.75" customHeight="1" thickTop="1" thickBot="1" x14ac:dyDescent="0.3">
      <c r="A21" s="12" t="s">
        <v>226</v>
      </c>
      <c r="B21" s="32" t="s">
        <v>69</v>
      </c>
      <c r="C21" s="15">
        <v>9</v>
      </c>
      <c r="D21" s="15">
        <v>47</v>
      </c>
      <c r="E21" s="15">
        <v>11</v>
      </c>
      <c r="F21" s="15">
        <v>-78</v>
      </c>
    </row>
    <row r="22" spans="1:8" ht="16.5" thickTop="1" thickBot="1" x14ac:dyDescent="0.3">
      <c r="A22" s="24" t="s">
        <v>190</v>
      </c>
      <c r="B22" s="37" t="s">
        <v>70</v>
      </c>
      <c r="C22" s="15">
        <v>932</v>
      </c>
      <c r="D22" s="15">
        <v>1023</v>
      </c>
      <c r="E22" s="15">
        <v>866</v>
      </c>
      <c r="F22" s="15">
        <v>827</v>
      </c>
      <c r="G22" t="s">
        <v>241</v>
      </c>
      <c r="H22" t="s">
        <v>243</v>
      </c>
    </row>
    <row r="23" spans="1:8" ht="16.5" thickTop="1" thickBot="1" x14ac:dyDescent="0.3">
      <c r="A23" s="25" t="s">
        <v>191</v>
      </c>
      <c r="B23" s="35" t="s">
        <v>71</v>
      </c>
      <c r="C23" s="15"/>
      <c r="D23" s="15"/>
      <c r="E23" s="15"/>
      <c r="F23" s="15"/>
    </row>
    <row r="24" spans="1:8" ht="16.5" thickTop="1" thickBot="1" x14ac:dyDescent="0.3">
      <c r="A24" s="22" t="s">
        <v>192</v>
      </c>
      <c r="B24" s="35" t="s">
        <v>72</v>
      </c>
      <c r="C24" s="6">
        <v>-380</v>
      </c>
      <c r="D24" s="6">
        <v>-305</v>
      </c>
      <c r="E24" s="6">
        <v>-306</v>
      </c>
      <c r="F24" s="6">
        <v>-259</v>
      </c>
    </row>
    <row r="25" spans="1:8" ht="16.5" thickTop="1" thickBot="1" x14ac:dyDescent="0.3">
      <c r="A25" s="22" t="s">
        <v>193</v>
      </c>
      <c r="B25" s="35" t="s">
        <v>73</v>
      </c>
      <c r="C25" s="6">
        <v>-247</v>
      </c>
      <c r="D25" s="6">
        <v>-195</v>
      </c>
      <c r="E25" s="6">
        <v>-148</v>
      </c>
      <c r="F25" s="6">
        <v>-127</v>
      </c>
    </row>
    <row r="26" spans="1:8" ht="16.5" thickTop="1" thickBot="1" x14ac:dyDescent="0.3">
      <c r="A26" s="22" t="s">
        <v>227</v>
      </c>
      <c r="B26" s="35" t="s">
        <v>74</v>
      </c>
      <c r="C26" s="6">
        <v>-56</v>
      </c>
      <c r="D26" s="6">
        <v>-25</v>
      </c>
      <c r="E26" s="6">
        <v>-23</v>
      </c>
      <c r="F26" s="6">
        <v>-123</v>
      </c>
    </row>
    <row r="27" spans="1:8" ht="16.5" thickTop="1" thickBot="1" x14ac:dyDescent="0.3">
      <c r="A27" s="22" t="s">
        <v>194</v>
      </c>
      <c r="B27" s="35" t="s">
        <v>75</v>
      </c>
      <c r="C27" s="6"/>
      <c r="D27" s="6">
        <v>13</v>
      </c>
      <c r="E27" s="6"/>
      <c r="F27" s="6">
        <v>6</v>
      </c>
    </row>
    <row r="28" spans="1:8" ht="16.5" thickTop="1" thickBot="1" x14ac:dyDescent="0.3">
      <c r="A28" s="22" t="s">
        <v>195</v>
      </c>
      <c r="B28" s="35" t="s">
        <v>103</v>
      </c>
      <c r="C28" s="6"/>
      <c r="D28" s="6">
        <v>2</v>
      </c>
      <c r="E28" s="6">
        <v>2</v>
      </c>
      <c r="F28" s="6">
        <v>1</v>
      </c>
    </row>
    <row r="29" spans="1:8" ht="16.5" thickTop="1" thickBot="1" x14ac:dyDescent="0.3">
      <c r="A29" s="21" t="s">
        <v>196</v>
      </c>
      <c r="B29" s="35" t="s">
        <v>76</v>
      </c>
      <c r="C29" s="6">
        <v>-683</v>
      </c>
      <c r="D29" s="6">
        <v>-510</v>
      </c>
      <c r="E29" s="6">
        <v>-475</v>
      </c>
      <c r="F29" s="6">
        <v>-502</v>
      </c>
    </row>
    <row r="30" spans="1:8" ht="16.5" thickTop="1" thickBot="1" x14ac:dyDescent="0.3">
      <c r="A30" s="21" t="s">
        <v>77</v>
      </c>
      <c r="B30" s="38" t="s">
        <v>77</v>
      </c>
      <c r="C30" s="7">
        <v>249</v>
      </c>
      <c r="D30" s="7">
        <v>513</v>
      </c>
      <c r="E30" s="7">
        <v>391</v>
      </c>
      <c r="F30" s="7">
        <v>325</v>
      </c>
    </row>
    <row r="31" spans="1:8" x14ac:dyDescent="0.25">
      <c r="B31" s="9"/>
      <c r="C31" s="8"/>
      <c r="D31" s="8"/>
      <c r="E31" s="8"/>
      <c r="F31" s="8"/>
    </row>
    <row r="32" spans="1:8" x14ac:dyDescent="0.25">
      <c r="B32" s="9"/>
      <c r="C32" s="8"/>
      <c r="D32" s="8"/>
      <c r="E32" s="8"/>
      <c r="F32" s="8"/>
    </row>
    <row r="33" spans="1:6" ht="15.75" thickBot="1" x14ac:dyDescent="0.3">
      <c r="B33" s="11"/>
    </row>
    <row r="34" spans="1:6" ht="16.5" thickTop="1" thickBot="1" x14ac:dyDescent="0.3">
      <c r="B34" s="11"/>
      <c r="C34" s="2">
        <v>43830</v>
      </c>
      <c r="D34" s="2">
        <v>43465</v>
      </c>
      <c r="E34" s="2">
        <v>43100</v>
      </c>
      <c r="F34" s="2">
        <v>42735</v>
      </c>
    </row>
    <row r="35" spans="1:6" ht="16.5" thickTop="1" thickBot="1" x14ac:dyDescent="0.3">
      <c r="A35" s="21" t="s">
        <v>197</v>
      </c>
      <c r="B35" s="30" t="s">
        <v>78</v>
      </c>
      <c r="C35" s="5"/>
      <c r="D35" s="5"/>
      <c r="E35" s="5"/>
      <c r="F35" s="5"/>
    </row>
    <row r="36" spans="1:6" ht="16.5" thickTop="1" thickBot="1" x14ac:dyDescent="0.3">
      <c r="A36" s="21" t="s">
        <v>198</v>
      </c>
      <c r="B36" s="30" t="s">
        <v>79</v>
      </c>
      <c r="C36" s="6"/>
      <c r="D36" s="6"/>
      <c r="E36" s="6"/>
      <c r="F36" s="6"/>
    </row>
    <row r="37" spans="1:6" ht="16.5" thickTop="1" thickBot="1" x14ac:dyDescent="0.3">
      <c r="A37" s="26" t="s">
        <v>199</v>
      </c>
      <c r="B37" s="39" t="s">
        <v>80</v>
      </c>
      <c r="C37" s="6"/>
      <c r="D37" s="6"/>
      <c r="E37" s="6"/>
      <c r="F37" s="6"/>
    </row>
    <row r="38" spans="1:6" ht="16.5" thickTop="1" thickBot="1" x14ac:dyDescent="0.3">
      <c r="A38" s="10" t="s">
        <v>200</v>
      </c>
      <c r="B38" s="40" t="s">
        <v>81</v>
      </c>
      <c r="C38" s="10"/>
      <c r="D38" s="10"/>
      <c r="E38" s="10"/>
      <c r="F38" s="10">
        <v>-12</v>
      </c>
    </row>
    <row r="39" spans="1:6" ht="16.5" thickTop="1" thickBot="1" x14ac:dyDescent="0.3">
      <c r="A39" s="10" t="s">
        <v>201</v>
      </c>
      <c r="B39" s="40" t="s">
        <v>82</v>
      </c>
      <c r="C39" s="10">
        <v>7</v>
      </c>
      <c r="D39" s="10">
        <v>5</v>
      </c>
      <c r="E39" s="10">
        <v>7</v>
      </c>
      <c r="F39" s="10">
        <v>14</v>
      </c>
    </row>
    <row r="40" spans="1:6" ht="16.5" thickTop="1" thickBot="1" x14ac:dyDescent="0.3">
      <c r="A40" s="10" t="s">
        <v>202</v>
      </c>
      <c r="B40" s="40" t="s">
        <v>83</v>
      </c>
      <c r="C40" s="13">
        <v>-2</v>
      </c>
      <c r="D40" s="13">
        <v>11</v>
      </c>
      <c r="E40" s="13">
        <v>-10</v>
      </c>
      <c r="F40" s="13">
        <v>37</v>
      </c>
    </row>
    <row r="41" spans="1:6" ht="16.5" thickTop="1" thickBot="1" x14ac:dyDescent="0.3">
      <c r="A41" s="20" t="s">
        <v>203</v>
      </c>
      <c r="B41" s="30" t="s">
        <v>84</v>
      </c>
      <c r="C41" s="6">
        <v>5</v>
      </c>
      <c r="D41" s="6">
        <v>16</v>
      </c>
      <c r="E41" s="6">
        <v>-3</v>
      </c>
      <c r="F41" s="6">
        <v>39</v>
      </c>
    </row>
    <row r="42" spans="1:6" ht="16.5" thickTop="1" thickBot="1" x14ac:dyDescent="0.3">
      <c r="A42" s="26" t="s">
        <v>204</v>
      </c>
      <c r="B42" s="40" t="s">
        <v>85</v>
      </c>
      <c r="C42" s="6"/>
      <c r="D42" s="6"/>
      <c r="E42" s="6"/>
      <c r="F42" s="6"/>
    </row>
    <row r="43" spans="1:6" ht="16.5" thickTop="1" thickBot="1" x14ac:dyDescent="0.3">
      <c r="A43" s="10" t="s">
        <v>205</v>
      </c>
      <c r="B43" s="40" t="s">
        <v>86</v>
      </c>
      <c r="C43" s="13">
        <v>3</v>
      </c>
      <c r="D43" s="13">
        <v>79</v>
      </c>
      <c r="E43" s="13">
        <v>5</v>
      </c>
      <c r="F43" s="13">
        <v>14</v>
      </c>
    </row>
    <row r="44" spans="1:6" ht="16.5" thickTop="1" thickBot="1" x14ac:dyDescent="0.3">
      <c r="A44" s="27" t="s">
        <v>206</v>
      </c>
      <c r="B44" s="40" t="s">
        <v>87</v>
      </c>
      <c r="C44" s="16">
        <v>3</v>
      </c>
      <c r="D44" s="16">
        <v>79</v>
      </c>
      <c r="E44" s="16">
        <v>5</v>
      </c>
      <c r="F44" s="16">
        <v>14</v>
      </c>
    </row>
    <row r="45" spans="1:6" ht="16.5" thickTop="1" thickBot="1" x14ac:dyDescent="0.3">
      <c r="A45" s="21" t="s">
        <v>229</v>
      </c>
      <c r="B45" s="30" t="s">
        <v>88</v>
      </c>
      <c r="C45" s="6">
        <v>8</v>
      </c>
      <c r="D45" s="6">
        <v>95</v>
      </c>
      <c r="E45" s="6">
        <v>2</v>
      </c>
      <c r="F45" s="6">
        <v>53</v>
      </c>
    </row>
    <row r="46" spans="1:6" ht="16.5" thickTop="1" thickBot="1" x14ac:dyDescent="0.3">
      <c r="A46" s="21" t="s">
        <v>207</v>
      </c>
      <c r="B46" s="30" t="s">
        <v>89</v>
      </c>
      <c r="C46" s="15"/>
      <c r="D46" s="15"/>
      <c r="E46" s="15"/>
      <c r="F46" s="15"/>
    </row>
    <row r="47" spans="1:6" ht="16.5" thickTop="1" thickBot="1" x14ac:dyDescent="0.3">
      <c r="A47" s="26" t="s">
        <v>199</v>
      </c>
      <c r="B47" s="30" t="s">
        <v>90</v>
      </c>
      <c r="C47" s="15"/>
      <c r="D47" s="15"/>
      <c r="E47" s="15"/>
      <c r="F47" s="15"/>
    </row>
    <row r="48" spans="1:6" ht="16.5" thickTop="1" thickBot="1" x14ac:dyDescent="0.3">
      <c r="A48" s="10" t="s">
        <v>208</v>
      </c>
      <c r="B48" s="30" t="s">
        <v>91</v>
      </c>
      <c r="C48" s="10">
        <v>491</v>
      </c>
      <c r="D48" s="10">
        <v>68</v>
      </c>
      <c r="E48" s="10">
        <v>743</v>
      </c>
      <c r="F48" s="10">
        <v>780</v>
      </c>
    </row>
    <row r="49" spans="1:6" ht="16.5" thickTop="1" thickBot="1" x14ac:dyDescent="0.3">
      <c r="A49" s="10" t="s">
        <v>209</v>
      </c>
      <c r="B49" s="30" t="s">
        <v>92</v>
      </c>
      <c r="C49" s="10">
        <v>-657</v>
      </c>
      <c r="D49" s="10">
        <v>-521</v>
      </c>
      <c r="E49" s="10">
        <v>-613</v>
      </c>
      <c r="F49" s="10">
        <v>-1247</v>
      </c>
    </row>
    <row r="50" spans="1:6" ht="16.5" thickTop="1" thickBot="1" x14ac:dyDescent="0.3">
      <c r="A50" s="10" t="s">
        <v>210</v>
      </c>
      <c r="B50" s="11" t="s">
        <v>104</v>
      </c>
      <c r="C50" s="10">
        <v>-17</v>
      </c>
      <c r="D50" s="10">
        <v>-2</v>
      </c>
      <c r="E50" s="10">
        <v>-2</v>
      </c>
      <c r="F50" s="10">
        <v>-2</v>
      </c>
    </row>
    <row r="51" spans="1:6" ht="16.5" thickTop="1" thickBot="1" x14ac:dyDescent="0.3">
      <c r="A51" s="10" t="s">
        <v>211</v>
      </c>
      <c r="B51" s="30" t="s">
        <v>105</v>
      </c>
      <c r="C51" s="10">
        <v>-218</v>
      </c>
      <c r="D51" s="10">
        <v>-180</v>
      </c>
      <c r="E51" s="10">
        <v>-153</v>
      </c>
      <c r="F51" s="10">
        <v>-126</v>
      </c>
    </row>
    <row r="52" spans="1:6" ht="16.5" thickTop="1" thickBot="1" x14ac:dyDescent="0.3">
      <c r="A52" s="10" t="s">
        <v>212</v>
      </c>
      <c r="B52" s="4" t="s">
        <v>106</v>
      </c>
      <c r="C52" s="10">
        <v>-14</v>
      </c>
      <c r="D52" s="10">
        <v>-5</v>
      </c>
      <c r="E52" s="10">
        <v>-2</v>
      </c>
      <c r="F52" s="10">
        <v>-5</v>
      </c>
    </row>
    <row r="53" spans="1:6" ht="16.5" thickTop="1" thickBot="1" x14ac:dyDescent="0.3">
      <c r="A53" s="10" t="s">
        <v>202</v>
      </c>
      <c r="B53" s="30" t="s">
        <v>83</v>
      </c>
      <c r="C53" s="13">
        <v>-26</v>
      </c>
      <c r="D53" s="13">
        <v>-2</v>
      </c>
      <c r="E53" s="13">
        <v>-3</v>
      </c>
      <c r="F53" s="13">
        <v>-5</v>
      </c>
    </row>
    <row r="54" spans="1:6" ht="16.5" thickTop="1" thickBot="1" x14ac:dyDescent="0.3">
      <c r="A54" s="20" t="s">
        <v>203</v>
      </c>
      <c r="B54" s="30" t="s">
        <v>84</v>
      </c>
      <c r="C54" s="15">
        <v>-441</v>
      </c>
      <c r="D54" s="15">
        <v>-642</v>
      </c>
      <c r="E54" s="15">
        <v>-30</v>
      </c>
      <c r="F54" s="15">
        <v>-605</v>
      </c>
    </row>
    <row r="55" spans="1:6" ht="16.5" thickTop="1" thickBot="1" x14ac:dyDescent="0.3">
      <c r="A55" s="26" t="s">
        <v>204</v>
      </c>
      <c r="B55" s="40" t="s">
        <v>85</v>
      </c>
      <c r="C55" s="6"/>
      <c r="D55" s="6"/>
      <c r="E55" s="6"/>
      <c r="F55" s="6"/>
    </row>
    <row r="56" spans="1:6" ht="16.5" thickTop="1" thickBot="1" x14ac:dyDescent="0.3">
      <c r="A56" s="10" t="s">
        <v>213</v>
      </c>
      <c r="B56" s="40" t="s">
        <v>93</v>
      </c>
      <c r="C56" s="10">
        <v>4</v>
      </c>
      <c r="D56" s="10">
        <v>4</v>
      </c>
      <c r="E56" s="10"/>
      <c r="F56" s="10"/>
    </row>
    <row r="57" spans="1:6" ht="16.5" thickTop="1" thickBot="1" x14ac:dyDescent="0.3">
      <c r="A57" s="10" t="s">
        <v>205</v>
      </c>
      <c r="B57" s="40" t="s">
        <v>86</v>
      </c>
      <c r="C57" s="13">
        <v>-13</v>
      </c>
      <c r="D57" s="13">
        <v>-63</v>
      </c>
      <c r="E57" s="13">
        <v>-26</v>
      </c>
      <c r="F57" s="13">
        <v>-55</v>
      </c>
    </row>
    <row r="58" spans="1:6" ht="16.5" thickTop="1" thickBot="1" x14ac:dyDescent="0.3">
      <c r="A58" s="27" t="s">
        <v>206</v>
      </c>
      <c r="B58" s="40" t="s">
        <v>87</v>
      </c>
      <c r="C58" s="17">
        <v>-9</v>
      </c>
      <c r="D58" s="17">
        <v>-59</v>
      </c>
      <c r="E58" s="17">
        <v>-26</v>
      </c>
      <c r="F58" s="17">
        <v>-55</v>
      </c>
    </row>
    <row r="59" spans="1:6" ht="16.5" thickTop="1" thickBot="1" x14ac:dyDescent="0.3">
      <c r="A59" s="21" t="s">
        <v>228</v>
      </c>
      <c r="B59" s="30" t="s">
        <v>94</v>
      </c>
      <c r="C59" s="6">
        <v>-450</v>
      </c>
      <c r="D59" s="6">
        <v>-701</v>
      </c>
      <c r="E59" s="6">
        <v>-56</v>
      </c>
      <c r="F59" s="6">
        <v>-660</v>
      </c>
    </row>
    <row r="60" spans="1:6" ht="16.5" thickTop="1" thickBot="1" x14ac:dyDescent="0.3">
      <c r="A60" s="21" t="s">
        <v>214</v>
      </c>
      <c r="B60" s="30" t="s">
        <v>95</v>
      </c>
      <c r="C60" s="6">
        <v>-442</v>
      </c>
      <c r="D60" s="6">
        <v>-606</v>
      </c>
      <c r="E60" s="6">
        <v>-54</v>
      </c>
      <c r="F60" s="6">
        <v>-607</v>
      </c>
    </row>
    <row r="61" spans="1:6" ht="16.5" thickTop="1" thickBot="1" x14ac:dyDescent="0.3">
      <c r="A61" s="21" t="s">
        <v>215</v>
      </c>
      <c r="B61" s="30" t="s">
        <v>96</v>
      </c>
      <c r="C61" s="6">
        <v>-193</v>
      </c>
      <c r="D61" s="6">
        <v>-93</v>
      </c>
      <c r="E61" s="6">
        <v>337</v>
      </c>
      <c r="F61" s="6">
        <v>-282</v>
      </c>
    </row>
    <row r="62" spans="1:6" ht="16.5" thickTop="1" thickBot="1" x14ac:dyDescent="0.3">
      <c r="A62" s="21" t="s">
        <v>216</v>
      </c>
      <c r="B62" s="30" t="s">
        <v>97</v>
      </c>
      <c r="C62" s="7">
        <v>434</v>
      </c>
      <c r="D62" s="7">
        <v>624</v>
      </c>
      <c r="E62" s="7">
        <v>691</v>
      </c>
      <c r="F62" s="7">
        <v>402</v>
      </c>
    </row>
    <row r="63" spans="1:6" x14ac:dyDescent="0.25">
      <c r="B63" s="11"/>
    </row>
    <row r="64" spans="1:6" x14ac:dyDescent="0.25">
      <c r="B64" s="11"/>
    </row>
    <row r="65" spans="2:2" x14ac:dyDescent="0.25">
      <c r="B65" s="11"/>
    </row>
    <row r="66" spans="2:2" x14ac:dyDescent="0.25">
      <c r="B66" s="11"/>
    </row>
    <row r="67" spans="2:2" x14ac:dyDescent="0.25">
      <c r="B67" s="11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BS</vt:lpstr>
      <vt:lpstr>REORGANIZED BS</vt:lpstr>
      <vt:lpstr>trailing 12-months</vt:lpstr>
      <vt:lpstr>IS</vt:lpstr>
      <vt:lpstr>CF 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</dc:creator>
  <cp:lastModifiedBy>Gianmarco</cp:lastModifiedBy>
  <dcterms:created xsi:type="dcterms:W3CDTF">2015-06-05T18:19:34Z</dcterms:created>
  <dcterms:modified xsi:type="dcterms:W3CDTF">2020-05-19T13:22:25Z</dcterms:modified>
</cp:coreProperties>
</file>