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harvan/Documents/Development/Arduino/counting-people/results/"/>
    </mc:Choice>
  </mc:AlternateContent>
  <xr:revisionPtr revIDLastSave="0" documentId="13_ncr:1_{3C2D38F1-8B15-6942-9C2D-E7C937E1551B}" xr6:coauthVersionLast="43" xr6:coauthVersionMax="43" xr10:uidLastSave="{00000000-0000-0000-0000-000000000000}"/>
  <bookViews>
    <workbookView xWindow="180" yWindow="460" windowWidth="24540" windowHeight="14420" firstSheet="3" activeTab="8" xr2:uid="{2C546B31-1431-174C-B0CB-B1B4BCC54C29}"/>
  </bookViews>
  <sheets>
    <sheet name="Uncotrolled experiment" sheetId="1" r:id="rId1"/>
    <sheet name="1 man" sheetId="5" r:id="rId2"/>
    <sheet name="With jacket" sheetId="6" r:id="rId3"/>
    <sheet name="with stop beneath" sheetId="15" r:id="rId4"/>
    <sheet name="Gauss" sheetId="2" r:id="rId5"/>
    <sheet name="Moving average" sheetId="3" r:id="rId6"/>
    <sheet name="Walking sped analysis" sheetId="7" r:id="rId7"/>
    <sheet name="Energy" sheetId="12" r:id="rId8"/>
    <sheet name="two person after each other" sheetId="8" r:id="rId9"/>
    <sheet name="two persons against each other" sheetId="9" r:id="rId10"/>
    <sheet name="Three persons" sheetId="10" r:id="rId11"/>
    <sheet name="Two and two against each other" sheetId="11" r:id="rId12"/>
    <sheet name="Sideways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15" l="1"/>
  <c r="B9" i="15"/>
  <c r="D9" i="15" s="1"/>
  <c r="E9" i="15" s="1"/>
  <c r="C8" i="15"/>
  <c r="B8" i="15"/>
  <c r="D8" i="15" s="1"/>
  <c r="E8" i="15" s="1"/>
  <c r="C9" i="13"/>
  <c r="B9" i="13"/>
  <c r="C8" i="13"/>
  <c r="B8" i="13"/>
  <c r="Q70" i="7"/>
  <c r="R70" i="7"/>
  <c r="S70" i="7"/>
  <c r="T70" i="7"/>
  <c r="U70" i="7"/>
  <c r="V70" i="7"/>
  <c r="Q71" i="7"/>
  <c r="R71" i="7"/>
  <c r="S71" i="7"/>
  <c r="T71" i="7"/>
  <c r="U71" i="7"/>
  <c r="V71" i="7"/>
  <c r="Q72" i="7"/>
  <c r="R72" i="7"/>
  <c r="S72" i="7"/>
  <c r="T72" i="7"/>
  <c r="U72" i="7"/>
  <c r="V72" i="7"/>
  <c r="Q73" i="7"/>
  <c r="R73" i="7"/>
  <c r="S73" i="7"/>
  <c r="T73" i="7"/>
  <c r="U73" i="7"/>
  <c r="V73" i="7"/>
  <c r="Q74" i="7"/>
  <c r="R74" i="7"/>
  <c r="S74" i="7"/>
  <c r="T74" i="7"/>
  <c r="U74" i="7"/>
  <c r="V74" i="7"/>
  <c r="Q63" i="7"/>
  <c r="R63" i="7"/>
  <c r="S63" i="7"/>
  <c r="T63" i="7"/>
  <c r="U63" i="7"/>
  <c r="V63" i="7"/>
  <c r="R64" i="7"/>
  <c r="S64" i="7"/>
  <c r="T64" i="7"/>
  <c r="U64" i="7"/>
  <c r="V64" i="7"/>
  <c r="R65" i="7"/>
  <c r="S65" i="7"/>
  <c r="T65" i="7"/>
  <c r="U65" i="7"/>
  <c r="V65" i="7"/>
  <c r="R66" i="7"/>
  <c r="S66" i="7"/>
  <c r="T66" i="7"/>
  <c r="U66" i="7"/>
  <c r="V66" i="7"/>
  <c r="R67" i="7"/>
  <c r="S67" i="7"/>
  <c r="T67" i="7"/>
  <c r="U67" i="7"/>
  <c r="V67" i="7"/>
  <c r="Q66" i="7"/>
  <c r="Q64" i="7"/>
  <c r="Q65" i="7"/>
  <c r="Q67" i="7"/>
  <c r="P67" i="7"/>
  <c r="P66" i="7"/>
  <c r="P65" i="7"/>
  <c r="P64" i="7"/>
  <c r="P63" i="7"/>
  <c r="V62" i="7"/>
  <c r="U62" i="7"/>
  <c r="T62" i="7"/>
  <c r="S62" i="7"/>
  <c r="R62" i="7"/>
  <c r="Q62" i="7"/>
  <c r="D9" i="13" l="1"/>
  <c r="E9" i="13" s="1"/>
  <c r="D8" i="13"/>
  <c r="E8" i="13" s="1"/>
  <c r="V35" i="7"/>
  <c r="N36" i="7"/>
  <c r="AA36" i="7" s="1"/>
  <c r="C36" i="7"/>
  <c r="N35" i="7"/>
  <c r="AA35" i="7" s="1"/>
  <c r="M35" i="7"/>
  <c r="Z35" i="7" s="1"/>
  <c r="I35" i="7"/>
  <c r="F35" i="7"/>
  <c r="S35" i="7" s="1"/>
  <c r="E35" i="7"/>
  <c r="R35" i="7" s="1"/>
  <c r="C35" i="7"/>
  <c r="P35" i="7" s="1"/>
  <c r="AC35" i="7" s="1"/>
  <c r="N34" i="7"/>
  <c r="AA34" i="7" s="1"/>
  <c r="M34" i="7"/>
  <c r="Z34" i="7" s="1"/>
  <c r="J34" i="7"/>
  <c r="W34" i="7" s="1"/>
  <c r="H34" i="7"/>
  <c r="U34" i="7" s="1"/>
  <c r="E34" i="7"/>
  <c r="R34" i="7" s="1"/>
  <c r="D34" i="7"/>
  <c r="Q34" i="7" s="1"/>
  <c r="C34" i="7"/>
  <c r="C33" i="7"/>
  <c r="P33" i="7" s="1"/>
  <c r="AC33" i="7" s="1"/>
  <c r="C32" i="7"/>
  <c r="J31" i="7"/>
  <c r="W31" i="7" s="1"/>
  <c r="I31" i="7"/>
  <c r="V31" i="7" s="1"/>
  <c r="E31" i="7"/>
  <c r="R31" i="7" s="1"/>
  <c r="C31" i="7"/>
  <c r="H33" i="7" l="1"/>
  <c r="U33" i="7" s="1"/>
  <c r="M36" i="7"/>
  <c r="Z36" i="7" s="1"/>
  <c r="F36" i="7"/>
  <c r="S36" i="7" s="1"/>
  <c r="P31" i="7"/>
  <c r="AC31" i="7" s="1"/>
  <c r="N31" i="7"/>
  <c r="AA31" i="7" s="1"/>
  <c r="F31" i="7"/>
  <c r="S31" i="7" s="1"/>
  <c r="M31" i="7"/>
  <c r="Z31" i="7" s="1"/>
  <c r="O34" i="7"/>
  <c r="AB34" i="7" s="1"/>
  <c r="L34" i="7"/>
  <c r="Y34" i="7" s="1"/>
  <c r="F34" i="7"/>
  <c r="S34" i="7" s="1"/>
  <c r="I34" i="7"/>
  <c r="V34" i="7" s="1"/>
  <c r="P34" i="7"/>
  <c r="AC34" i="7" s="1"/>
  <c r="J36" i="7"/>
  <c r="W36" i="7" s="1"/>
  <c r="J35" i="7"/>
  <c r="W35" i="7" s="1"/>
  <c r="M32" i="7"/>
  <c r="Z32" i="7" s="1"/>
  <c r="I32" i="7"/>
  <c r="V32" i="7" s="1"/>
  <c r="E32" i="7"/>
  <c r="R32" i="7" s="1"/>
  <c r="P32" i="7"/>
  <c r="AC32" i="7" s="1"/>
  <c r="L32" i="7"/>
  <c r="Y32" i="7" s="1"/>
  <c r="H32" i="7"/>
  <c r="U32" i="7" s="1"/>
  <c r="D32" i="7"/>
  <c r="Q32" i="7" s="1"/>
  <c r="K32" i="7"/>
  <c r="X32" i="7" s="1"/>
  <c r="F32" i="7"/>
  <c r="S32" i="7" s="1"/>
  <c r="N32" i="7"/>
  <c r="AA32" i="7" s="1"/>
  <c r="N33" i="7"/>
  <c r="AA33" i="7" s="1"/>
  <c r="J33" i="7"/>
  <c r="W33" i="7" s="1"/>
  <c r="F33" i="7"/>
  <c r="S33" i="7" s="1"/>
  <c r="M33" i="7"/>
  <c r="Z33" i="7" s="1"/>
  <c r="I33" i="7"/>
  <c r="V33" i="7" s="1"/>
  <c r="E33" i="7"/>
  <c r="R33" i="7" s="1"/>
  <c r="K33" i="7"/>
  <c r="X33" i="7" s="1"/>
  <c r="G32" i="7"/>
  <c r="T32" i="7" s="1"/>
  <c r="O32" i="7"/>
  <c r="AB32" i="7" s="1"/>
  <c r="D33" i="7"/>
  <c r="Q33" i="7" s="1"/>
  <c r="L33" i="7"/>
  <c r="Y33" i="7" s="1"/>
  <c r="J32" i="7"/>
  <c r="W32" i="7" s="1"/>
  <c r="G33" i="7"/>
  <c r="T33" i="7" s="1"/>
  <c r="O33" i="7"/>
  <c r="AB33" i="7" s="1"/>
  <c r="G36" i="7"/>
  <c r="T36" i="7" s="1"/>
  <c r="K36" i="7"/>
  <c r="X36" i="7" s="1"/>
  <c r="O36" i="7"/>
  <c r="AB36" i="7" s="1"/>
  <c r="G31" i="7"/>
  <c r="T31" i="7" s="1"/>
  <c r="K31" i="7"/>
  <c r="X31" i="7" s="1"/>
  <c r="O31" i="7"/>
  <c r="AB31" i="7" s="1"/>
  <c r="G35" i="7"/>
  <c r="T35" i="7" s="1"/>
  <c r="K35" i="7"/>
  <c r="X35" i="7" s="1"/>
  <c r="O35" i="7"/>
  <c r="AB35" i="7" s="1"/>
  <c r="D36" i="7"/>
  <c r="Q36" i="7" s="1"/>
  <c r="H36" i="7"/>
  <c r="U36" i="7" s="1"/>
  <c r="L36" i="7"/>
  <c r="Y36" i="7" s="1"/>
  <c r="P36" i="7"/>
  <c r="AC36" i="7" s="1"/>
  <c r="D31" i="7"/>
  <c r="Q31" i="7" s="1"/>
  <c r="H31" i="7"/>
  <c r="U31" i="7" s="1"/>
  <c r="L31" i="7"/>
  <c r="Y31" i="7" s="1"/>
  <c r="G34" i="7"/>
  <c r="T34" i="7" s="1"/>
  <c r="K34" i="7"/>
  <c r="X34" i="7" s="1"/>
  <c r="D35" i="7"/>
  <c r="Q35" i="7" s="1"/>
  <c r="H35" i="7"/>
  <c r="U35" i="7" s="1"/>
  <c r="L35" i="7"/>
  <c r="Y35" i="7" s="1"/>
  <c r="E36" i="7"/>
  <c r="R36" i="7" s="1"/>
  <c r="I36" i="7"/>
  <c r="V36" i="7" s="1"/>
  <c r="C29" i="7" l="1"/>
  <c r="M29" i="7" s="1"/>
  <c r="Z29" i="7" s="1"/>
  <c r="C28" i="7"/>
  <c r="C27" i="7"/>
  <c r="J27" i="7" s="1"/>
  <c r="W27" i="7" s="1"/>
  <c r="C26" i="7"/>
  <c r="I26" i="7" s="1"/>
  <c r="V26" i="7" s="1"/>
  <c r="C25" i="7"/>
  <c r="M25" i="7" s="1"/>
  <c r="Z25" i="7" s="1"/>
  <c r="C24" i="7"/>
  <c r="F24" i="7" s="1"/>
  <c r="S24" i="7" s="1"/>
  <c r="C22" i="7"/>
  <c r="M22" i="7" s="1"/>
  <c r="Z22" i="7" s="1"/>
  <c r="C21" i="7"/>
  <c r="P21" i="7" s="1"/>
  <c r="AC21" i="7" s="1"/>
  <c r="C20" i="7"/>
  <c r="N20" i="7" s="1"/>
  <c r="AA20" i="7" s="1"/>
  <c r="C19" i="7"/>
  <c r="N19" i="7" s="1"/>
  <c r="AA19" i="7" s="1"/>
  <c r="C18" i="7"/>
  <c r="M18" i="7" s="1"/>
  <c r="Z18" i="7" s="1"/>
  <c r="J17" i="7"/>
  <c r="W17" i="7" s="1"/>
  <c r="C17" i="7"/>
  <c r="M17" i="7" s="1"/>
  <c r="Z17" i="7" s="1"/>
  <c r="C15" i="7"/>
  <c r="P15" i="7" s="1"/>
  <c r="AC15" i="7" s="1"/>
  <c r="C14" i="7"/>
  <c r="O14" i="7" s="1"/>
  <c r="AB14" i="7" s="1"/>
  <c r="C13" i="7"/>
  <c r="M13" i="7" s="1"/>
  <c r="Z13" i="7" s="1"/>
  <c r="C12" i="7"/>
  <c r="P12" i="7" s="1"/>
  <c r="AC12" i="7" s="1"/>
  <c r="C11" i="7"/>
  <c r="O11" i="7" s="1"/>
  <c r="AB11" i="7" s="1"/>
  <c r="C10" i="7"/>
  <c r="N10" i="7" s="1"/>
  <c r="AA10" i="7" s="1"/>
  <c r="B9" i="11"/>
  <c r="B8" i="11"/>
  <c r="P26" i="7" l="1"/>
  <c r="AC26" i="7" s="1"/>
  <c r="E21" i="7"/>
  <c r="R21" i="7" s="1"/>
  <c r="F18" i="7"/>
  <c r="S18" i="7" s="1"/>
  <c r="D20" i="7"/>
  <c r="Q20" i="7" s="1"/>
  <c r="F21" i="7"/>
  <c r="S21" i="7" s="1"/>
  <c r="E17" i="7"/>
  <c r="R17" i="7" s="1"/>
  <c r="J18" i="7"/>
  <c r="W18" i="7" s="1"/>
  <c r="H20" i="7"/>
  <c r="U20" i="7" s="1"/>
  <c r="J11" i="7"/>
  <c r="W11" i="7" s="1"/>
  <c r="L11" i="7"/>
  <c r="Y11" i="7" s="1"/>
  <c r="D11" i="7"/>
  <c r="Q11" i="7" s="1"/>
  <c r="I15" i="7"/>
  <c r="V15" i="7" s="1"/>
  <c r="E11" i="7"/>
  <c r="R11" i="7" s="1"/>
  <c r="M15" i="7"/>
  <c r="Z15" i="7" s="1"/>
  <c r="I20" i="7"/>
  <c r="V20" i="7" s="1"/>
  <c r="J22" i="7"/>
  <c r="W22" i="7" s="1"/>
  <c r="F11" i="7"/>
  <c r="S11" i="7" s="1"/>
  <c r="N11" i="7"/>
  <c r="AA11" i="7" s="1"/>
  <c r="I12" i="7"/>
  <c r="V12" i="7" s="1"/>
  <c r="M21" i="7"/>
  <c r="Z21" i="7" s="1"/>
  <c r="N22" i="7"/>
  <c r="AA22" i="7" s="1"/>
  <c r="F12" i="7"/>
  <c r="S12" i="7" s="1"/>
  <c r="N13" i="7"/>
  <c r="AA13" i="7" s="1"/>
  <c r="I11" i="7"/>
  <c r="V11" i="7" s="1"/>
  <c r="P11" i="7"/>
  <c r="AC11" i="7" s="1"/>
  <c r="N12" i="7"/>
  <c r="AA12" i="7" s="1"/>
  <c r="N21" i="7"/>
  <c r="AA21" i="7" s="1"/>
  <c r="P28" i="7"/>
  <c r="AC28" i="7" s="1"/>
  <c r="N28" i="7"/>
  <c r="AA28" i="7" s="1"/>
  <c r="J28" i="7"/>
  <c r="W28" i="7" s="1"/>
  <c r="J12" i="7"/>
  <c r="W12" i="7" s="1"/>
  <c r="N26" i="7"/>
  <c r="AA26" i="7" s="1"/>
  <c r="M26" i="7"/>
  <c r="Z26" i="7" s="1"/>
  <c r="E26" i="7"/>
  <c r="R26" i="7" s="1"/>
  <c r="L26" i="7"/>
  <c r="Y26" i="7" s="1"/>
  <c r="D26" i="7"/>
  <c r="Q26" i="7" s="1"/>
  <c r="O27" i="7"/>
  <c r="AB27" i="7" s="1"/>
  <c r="N27" i="7"/>
  <c r="AA27" i="7" s="1"/>
  <c r="F27" i="7"/>
  <c r="S27" i="7" s="1"/>
  <c r="M27" i="7"/>
  <c r="Z27" i="7" s="1"/>
  <c r="E27" i="7"/>
  <c r="R27" i="7" s="1"/>
  <c r="F28" i="7"/>
  <c r="S28" i="7" s="1"/>
  <c r="F13" i="7"/>
  <c r="S13" i="7" s="1"/>
  <c r="H11" i="7"/>
  <c r="U11" i="7" s="1"/>
  <c r="M11" i="7"/>
  <c r="Z11" i="7" s="1"/>
  <c r="E12" i="7"/>
  <c r="R12" i="7" s="1"/>
  <c r="M12" i="7"/>
  <c r="Z12" i="7" s="1"/>
  <c r="J13" i="7"/>
  <c r="W13" i="7" s="1"/>
  <c r="E15" i="7"/>
  <c r="R15" i="7" s="1"/>
  <c r="P17" i="7"/>
  <c r="AC17" i="7" s="1"/>
  <c r="I17" i="7"/>
  <c r="V17" i="7" s="1"/>
  <c r="N17" i="7"/>
  <c r="AA17" i="7" s="1"/>
  <c r="F17" i="7"/>
  <c r="S17" i="7" s="1"/>
  <c r="O20" i="7"/>
  <c r="AB20" i="7" s="1"/>
  <c r="L20" i="7"/>
  <c r="Y20" i="7" s="1"/>
  <c r="F20" i="7"/>
  <c r="S20" i="7" s="1"/>
  <c r="P20" i="7"/>
  <c r="AC20" i="7" s="1"/>
  <c r="J20" i="7"/>
  <c r="W20" i="7" s="1"/>
  <c r="E20" i="7"/>
  <c r="R20" i="7" s="1"/>
  <c r="M20" i="7"/>
  <c r="Z20" i="7" s="1"/>
  <c r="P24" i="7"/>
  <c r="AC24" i="7" s="1"/>
  <c r="N24" i="7"/>
  <c r="AA24" i="7" s="1"/>
  <c r="J24" i="7"/>
  <c r="W24" i="7" s="1"/>
  <c r="H26" i="7"/>
  <c r="U26" i="7" s="1"/>
  <c r="I27" i="7"/>
  <c r="V27" i="7" s="1"/>
  <c r="N18" i="7"/>
  <c r="AA18" i="7" s="1"/>
  <c r="I21" i="7"/>
  <c r="V21" i="7" s="1"/>
  <c r="J21" i="7"/>
  <c r="W21" i="7" s="1"/>
  <c r="F22" i="7"/>
  <c r="S22" i="7" s="1"/>
  <c r="E24" i="7"/>
  <c r="R24" i="7" s="1"/>
  <c r="I24" i="7"/>
  <c r="V24" i="7" s="1"/>
  <c r="M24" i="7"/>
  <c r="Z24" i="7" s="1"/>
  <c r="F25" i="7"/>
  <c r="S25" i="7" s="1"/>
  <c r="J25" i="7"/>
  <c r="W25" i="7" s="1"/>
  <c r="N25" i="7"/>
  <c r="AA25" i="7" s="1"/>
  <c r="G26" i="7"/>
  <c r="T26" i="7" s="1"/>
  <c r="K26" i="7"/>
  <c r="X26" i="7" s="1"/>
  <c r="O26" i="7"/>
  <c r="AB26" i="7" s="1"/>
  <c r="D27" i="7"/>
  <c r="Q27" i="7" s="1"/>
  <c r="H27" i="7"/>
  <c r="U27" i="7" s="1"/>
  <c r="L27" i="7"/>
  <c r="Y27" i="7" s="1"/>
  <c r="P27" i="7"/>
  <c r="AC27" i="7" s="1"/>
  <c r="E28" i="7"/>
  <c r="R28" i="7" s="1"/>
  <c r="I28" i="7"/>
  <c r="V28" i="7" s="1"/>
  <c r="M28" i="7"/>
  <c r="Z28" i="7" s="1"/>
  <c r="F29" i="7"/>
  <c r="S29" i="7" s="1"/>
  <c r="J29" i="7"/>
  <c r="W29" i="7" s="1"/>
  <c r="N29" i="7"/>
  <c r="AA29" i="7" s="1"/>
  <c r="G25" i="7"/>
  <c r="T25" i="7" s="1"/>
  <c r="K25" i="7"/>
  <c r="X25" i="7" s="1"/>
  <c r="O25" i="7"/>
  <c r="AB25" i="7" s="1"/>
  <c r="G29" i="7"/>
  <c r="T29" i="7" s="1"/>
  <c r="K29" i="7"/>
  <c r="X29" i="7" s="1"/>
  <c r="O29" i="7"/>
  <c r="AB29" i="7" s="1"/>
  <c r="G24" i="7"/>
  <c r="T24" i="7" s="1"/>
  <c r="K24" i="7"/>
  <c r="X24" i="7" s="1"/>
  <c r="O24" i="7"/>
  <c r="AB24" i="7" s="1"/>
  <c r="D25" i="7"/>
  <c r="Q25" i="7" s="1"/>
  <c r="H25" i="7"/>
  <c r="U25" i="7" s="1"/>
  <c r="L25" i="7"/>
  <c r="Y25" i="7" s="1"/>
  <c r="P25" i="7"/>
  <c r="AC25" i="7" s="1"/>
  <c r="G28" i="7"/>
  <c r="T28" i="7" s="1"/>
  <c r="K28" i="7"/>
  <c r="X28" i="7" s="1"/>
  <c r="O28" i="7"/>
  <c r="AB28" i="7" s="1"/>
  <c r="D29" i="7"/>
  <c r="Q29" i="7" s="1"/>
  <c r="H29" i="7"/>
  <c r="U29" i="7" s="1"/>
  <c r="L29" i="7"/>
  <c r="Y29" i="7" s="1"/>
  <c r="P29" i="7"/>
  <c r="AC29" i="7" s="1"/>
  <c r="D24" i="7"/>
  <c r="Q24" i="7" s="1"/>
  <c r="H24" i="7"/>
  <c r="U24" i="7" s="1"/>
  <c r="L24" i="7"/>
  <c r="Y24" i="7" s="1"/>
  <c r="E25" i="7"/>
  <c r="R25" i="7" s="1"/>
  <c r="I25" i="7"/>
  <c r="V25" i="7" s="1"/>
  <c r="F26" i="7"/>
  <c r="S26" i="7" s="1"/>
  <c r="J26" i="7"/>
  <c r="W26" i="7" s="1"/>
  <c r="G27" i="7"/>
  <c r="T27" i="7" s="1"/>
  <c r="K27" i="7"/>
  <c r="X27" i="7" s="1"/>
  <c r="D28" i="7"/>
  <c r="Q28" i="7" s="1"/>
  <c r="H28" i="7"/>
  <c r="U28" i="7" s="1"/>
  <c r="L28" i="7"/>
  <c r="Y28" i="7" s="1"/>
  <c r="E29" i="7"/>
  <c r="R29" i="7" s="1"/>
  <c r="I29" i="7"/>
  <c r="V29" i="7" s="1"/>
  <c r="O19" i="7"/>
  <c r="AB19" i="7" s="1"/>
  <c r="G18" i="7"/>
  <c r="T18" i="7" s="1"/>
  <c r="O18" i="7"/>
  <c r="AB18" i="7" s="1"/>
  <c r="D19" i="7"/>
  <c r="Q19" i="7" s="1"/>
  <c r="L19" i="7"/>
  <c r="Y19" i="7" s="1"/>
  <c r="G22" i="7"/>
  <c r="T22" i="7" s="1"/>
  <c r="K17" i="7"/>
  <c r="X17" i="7" s="1"/>
  <c r="H18" i="7"/>
  <c r="U18" i="7" s="1"/>
  <c r="E19" i="7"/>
  <c r="R19" i="7" s="1"/>
  <c r="K21" i="7"/>
  <c r="X21" i="7" s="1"/>
  <c r="O21" i="7"/>
  <c r="AB21" i="7" s="1"/>
  <c r="D22" i="7"/>
  <c r="Q22" i="7" s="1"/>
  <c r="H22" i="7"/>
  <c r="U22" i="7" s="1"/>
  <c r="L22" i="7"/>
  <c r="Y22" i="7" s="1"/>
  <c r="P22" i="7"/>
  <c r="AC22" i="7" s="1"/>
  <c r="G19" i="7"/>
  <c r="T19" i="7" s="1"/>
  <c r="K19" i="7"/>
  <c r="X19" i="7" s="1"/>
  <c r="K18" i="7"/>
  <c r="X18" i="7" s="1"/>
  <c r="H19" i="7"/>
  <c r="U19" i="7" s="1"/>
  <c r="P19" i="7"/>
  <c r="AC19" i="7" s="1"/>
  <c r="K22" i="7"/>
  <c r="X22" i="7" s="1"/>
  <c r="O22" i="7"/>
  <c r="AB22" i="7" s="1"/>
  <c r="G17" i="7"/>
  <c r="T17" i="7" s="1"/>
  <c r="O17" i="7"/>
  <c r="AB17" i="7" s="1"/>
  <c r="D18" i="7"/>
  <c r="Q18" i="7" s="1"/>
  <c r="L18" i="7"/>
  <c r="Y18" i="7" s="1"/>
  <c r="P18" i="7"/>
  <c r="AC18" i="7" s="1"/>
  <c r="I19" i="7"/>
  <c r="V19" i="7" s="1"/>
  <c r="M19" i="7"/>
  <c r="Z19" i="7" s="1"/>
  <c r="G21" i="7"/>
  <c r="T21" i="7" s="1"/>
  <c r="D17" i="7"/>
  <c r="Q17" i="7" s="1"/>
  <c r="H17" i="7"/>
  <c r="U17" i="7" s="1"/>
  <c r="L17" i="7"/>
  <c r="Y17" i="7" s="1"/>
  <c r="E18" i="7"/>
  <c r="R18" i="7" s="1"/>
  <c r="I18" i="7"/>
  <c r="V18" i="7" s="1"/>
  <c r="F19" i="7"/>
  <c r="S19" i="7" s="1"/>
  <c r="J19" i="7"/>
  <c r="W19" i="7" s="1"/>
  <c r="G20" i="7"/>
  <c r="T20" i="7" s="1"/>
  <c r="K20" i="7"/>
  <c r="X20" i="7" s="1"/>
  <c r="D21" i="7"/>
  <c r="Q21" i="7" s="1"/>
  <c r="H21" i="7"/>
  <c r="U21" i="7" s="1"/>
  <c r="L21" i="7"/>
  <c r="Y21" i="7" s="1"/>
  <c r="E22" i="7"/>
  <c r="R22" i="7" s="1"/>
  <c r="I22" i="7"/>
  <c r="V22" i="7" s="1"/>
  <c r="O10" i="7"/>
  <c r="AB10" i="7" s="1"/>
  <c r="D10" i="7"/>
  <c r="Q10" i="7" s="1"/>
  <c r="L10" i="7"/>
  <c r="Y10" i="7" s="1"/>
  <c r="G12" i="7"/>
  <c r="T12" i="7" s="1"/>
  <c r="K12" i="7"/>
  <c r="X12" i="7" s="1"/>
  <c r="O12" i="7"/>
  <c r="AB12" i="7" s="1"/>
  <c r="D13" i="7"/>
  <c r="Q13" i="7" s="1"/>
  <c r="H13" i="7"/>
  <c r="U13" i="7" s="1"/>
  <c r="L13" i="7"/>
  <c r="Y13" i="7" s="1"/>
  <c r="P13" i="7"/>
  <c r="AC13" i="7" s="1"/>
  <c r="E14" i="7"/>
  <c r="R14" i="7" s="1"/>
  <c r="I14" i="7"/>
  <c r="V14" i="7" s="1"/>
  <c r="M14" i="7"/>
  <c r="Z14" i="7" s="1"/>
  <c r="F15" i="7"/>
  <c r="S15" i="7" s="1"/>
  <c r="J15" i="7"/>
  <c r="W15" i="7" s="1"/>
  <c r="N15" i="7"/>
  <c r="AA15" i="7" s="1"/>
  <c r="G10" i="7"/>
  <c r="T10" i="7" s="1"/>
  <c r="K10" i="7"/>
  <c r="X10" i="7" s="1"/>
  <c r="H10" i="7"/>
  <c r="U10" i="7" s="1"/>
  <c r="P10" i="7"/>
  <c r="AC10" i="7" s="1"/>
  <c r="G13" i="7"/>
  <c r="T13" i="7" s="1"/>
  <c r="K13" i="7"/>
  <c r="X13" i="7" s="1"/>
  <c r="O13" i="7"/>
  <c r="AB13" i="7" s="1"/>
  <c r="D14" i="7"/>
  <c r="Q14" i="7" s="1"/>
  <c r="H14" i="7"/>
  <c r="U14" i="7" s="1"/>
  <c r="L14" i="7"/>
  <c r="Y14" i="7" s="1"/>
  <c r="P14" i="7"/>
  <c r="AC14" i="7" s="1"/>
  <c r="E10" i="7"/>
  <c r="R10" i="7" s="1"/>
  <c r="I10" i="7"/>
  <c r="V10" i="7" s="1"/>
  <c r="M10" i="7"/>
  <c r="Z10" i="7" s="1"/>
  <c r="F10" i="7"/>
  <c r="S10" i="7" s="1"/>
  <c r="J10" i="7"/>
  <c r="W10" i="7" s="1"/>
  <c r="G11" i="7"/>
  <c r="T11" i="7" s="1"/>
  <c r="K11" i="7"/>
  <c r="X11" i="7" s="1"/>
  <c r="D12" i="7"/>
  <c r="Q12" i="7" s="1"/>
  <c r="H12" i="7"/>
  <c r="U12" i="7" s="1"/>
  <c r="L12" i="7"/>
  <c r="Y12" i="7" s="1"/>
  <c r="E13" i="7"/>
  <c r="R13" i="7" s="1"/>
  <c r="I13" i="7"/>
  <c r="V13" i="7" s="1"/>
  <c r="F14" i="7"/>
  <c r="S14" i="7" s="1"/>
  <c r="J14" i="7"/>
  <c r="W14" i="7" s="1"/>
  <c r="N14" i="7"/>
  <c r="AA14" i="7" s="1"/>
  <c r="G15" i="7"/>
  <c r="T15" i="7" s="1"/>
  <c r="K15" i="7"/>
  <c r="X15" i="7" s="1"/>
  <c r="O15" i="7"/>
  <c r="AB15" i="7" s="1"/>
  <c r="G14" i="7"/>
  <c r="T14" i="7" s="1"/>
  <c r="K14" i="7"/>
  <c r="X14" i="7" s="1"/>
  <c r="D15" i="7"/>
  <c r="Q15" i="7" s="1"/>
  <c r="H15" i="7"/>
  <c r="U15" i="7" s="1"/>
  <c r="L15" i="7"/>
  <c r="Y15" i="7" s="1"/>
  <c r="D17" i="12"/>
  <c r="D10" i="12"/>
  <c r="D9" i="10" l="1"/>
  <c r="E9" i="10" s="1"/>
  <c r="D8" i="10"/>
  <c r="E8" i="10" s="1"/>
  <c r="C9" i="10"/>
  <c r="C8" i="10"/>
  <c r="D4" i="12"/>
  <c r="C9" i="11"/>
  <c r="D9" i="11" s="1"/>
  <c r="E9" i="11" s="1"/>
  <c r="C8" i="11"/>
  <c r="D8" i="11" s="1"/>
  <c r="E8" i="11" s="1"/>
  <c r="C9" i="9"/>
  <c r="B9" i="9"/>
  <c r="C8" i="9"/>
  <c r="B8" i="9"/>
  <c r="C9" i="8"/>
  <c r="B9" i="8"/>
  <c r="C8" i="8"/>
  <c r="B8" i="8"/>
  <c r="C4" i="7"/>
  <c r="F4" i="7" s="1"/>
  <c r="S4" i="7" s="1"/>
  <c r="C5" i="7"/>
  <c r="I5" i="7" s="1"/>
  <c r="V5" i="7" s="1"/>
  <c r="C6" i="7"/>
  <c r="L6" i="7" s="1"/>
  <c r="Y6" i="7" s="1"/>
  <c r="C7" i="7"/>
  <c r="F7" i="7" s="1"/>
  <c r="S7" i="7" s="1"/>
  <c r="C8" i="7"/>
  <c r="F8" i="7" s="1"/>
  <c r="S8" i="7" s="1"/>
  <c r="C3" i="7"/>
  <c r="H3" i="7" s="1"/>
  <c r="U3" i="7" s="1"/>
  <c r="C9" i="6"/>
  <c r="B9" i="6"/>
  <c r="C8" i="6"/>
  <c r="B8" i="6"/>
  <c r="B9" i="5"/>
  <c r="B8" i="5"/>
  <c r="C9" i="5"/>
  <c r="C8" i="5"/>
  <c r="I4" i="7" l="1"/>
  <c r="V4" i="7" s="1"/>
  <c r="D8" i="7"/>
  <c r="Q8" i="7" s="1"/>
  <c r="M8" i="7"/>
  <c r="Z8" i="7" s="1"/>
  <c r="L8" i="7"/>
  <c r="Y8" i="7" s="1"/>
  <c r="L4" i="7"/>
  <c r="Y4" i="7" s="1"/>
  <c r="E3" i="7"/>
  <c r="R3" i="7" s="1"/>
  <c r="E6" i="7"/>
  <c r="R6" i="7" s="1"/>
  <c r="P5" i="7"/>
  <c r="AC5" i="7" s="1"/>
  <c r="P3" i="7"/>
  <c r="AC3" i="7" s="1"/>
  <c r="H5" i="7"/>
  <c r="U5" i="7" s="1"/>
  <c r="E8" i="7"/>
  <c r="R8" i="7" s="1"/>
  <c r="E5" i="7"/>
  <c r="R5" i="7" s="1"/>
  <c r="M3" i="7"/>
  <c r="Z3" i="7" s="1"/>
  <c r="P7" i="7"/>
  <c r="AC7" i="7" s="1"/>
  <c r="E7" i="7"/>
  <c r="R7" i="7" s="1"/>
  <c r="D4" i="7"/>
  <c r="Q4" i="7" s="1"/>
  <c r="I8" i="7"/>
  <c r="V8" i="7" s="1"/>
  <c r="O7" i="7"/>
  <c r="AB7" i="7" s="1"/>
  <c r="I7" i="7"/>
  <c r="V7" i="7" s="1"/>
  <c r="M6" i="7"/>
  <c r="Z6" i="7" s="1"/>
  <c r="M5" i="7"/>
  <c r="Z5" i="7" s="1"/>
  <c r="P4" i="7"/>
  <c r="AC4" i="7" s="1"/>
  <c r="H4" i="7"/>
  <c r="U4" i="7" s="1"/>
  <c r="I3" i="7"/>
  <c r="V3" i="7" s="1"/>
  <c r="L7" i="7"/>
  <c r="Y7" i="7" s="1"/>
  <c r="G7" i="7"/>
  <c r="T7" i="7" s="1"/>
  <c r="D7" i="7"/>
  <c r="Q7" i="7" s="1"/>
  <c r="K7" i="7"/>
  <c r="X7" i="7" s="1"/>
  <c r="P8" i="7"/>
  <c r="AC8" i="7" s="1"/>
  <c r="H8" i="7"/>
  <c r="U8" i="7" s="1"/>
  <c r="M7" i="7"/>
  <c r="Z7" i="7" s="1"/>
  <c r="H7" i="7"/>
  <c r="U7" i="7" s="1"/>
  <c r="M4" i="7"/>
  <c r="Z4" i="7" s="1"/>
  <c r="E4" i="7"/>
  <c r="R4" i="7" s="1"/>
  <c r="D9" i="8"/>
  <c r="E9" i="8" s="1"/>
  <c r="F6" i="7"/>
  <c r="S6" i="7" s="1"/>
  <c r="J6" i="7"/>
  <c r="W6" i="7" s="1"/>
  <c r="N6" i="7"/>
  <c r="AA6" i="7" s="1"/>
  <c r="G6" i="7"/>
  <c r="T6" i="7" s="1"/>
  <c r="K6" i="7"/>
  <c r="X6" i="7" s="1"/>
  <c r="O6" i="7"/>
  <c r="AB6" i="7" s="1"/>
  <c r="D6" i="7"/>
  <c r="Q6" i="7" s="1"/>
  <c r="I6" i="7"/>
  <c r="V6" i="7" s="1"/>
  <c r="F3" i="7"/>
  <c r="S3" i="7" s="1"/>
  <c r="J3" i="7"/>
  <c r="W3" i="7" s="1"/>
  <c r="N3" i="7"/>
  <c r="AA3" i="7" s="1"/>
  <c r="D3" i="7"/>
  <c r="Q3" i="7" s="1"/>
  <c r="G3" i="7"/>
  <c r="T3" i="7" s="1"/>
  <c r="K3" i="7"/>
  <c r="X3" i="7" s="1"/>
  <c r="O3" i="7"/>
  <c r="AB3" i="7" s="1"/>
  <c r="F5" i="7"/>
  <c r="S5" i="7" s="1"/>
  <c r="J5" i="7"/>
  <c r="W5" i="7" s="1"/>
  <c r="N5" i="7"/>
  <c r="AA5" i="7" s="1"/>
  <c r="D5" i="7"/>
  <c r="Q5" i="7" s="1"/>
  <c r="G5" i="7"/>
  <c r="T5" i="7" s="1"/>
  <c r="K5" i="7"/>
  <c r="X5" i="7" s="1"/>
  <c r="O5" i="7"/>
  <c r="AB5" i="7" s="1"/>
  <c r="P6" i="7"/>
  <c r="AC6" i="7" s="1"/>
  <c r="H6" i="7"/>
  <c r="U6" i="7" s="1"/>
  <c r="L5" i="7"/>
  <c r="Y5" i="7" s="1"/>
  <c r="L3" i="7"/>
  <c r="Y3" i="7" s="1"/>
  <c r="O8" i="7"/>
  <c r="AB8" i="7" s="1"/>
  <c r="K8" i="7"/>
  <c r="X8" i="7" s="1"/>
  <c r="G8" i="7"/>
  <c r="T8" i="7" s="1"/>
  <c r="O4" i="7"/>
  <c r="AB4" i="7" s="1"/>
  <c r="K4" i="7"/>
  <c r="X4" i="7" s="1"/>
  <c r="G4" i="7"/>
  <c r="T4" i="7" s="1"/>
  <c r="D8" i="5"/>
  <c r="E8" i="5" s="1"/>
  <c r="N8" i="7"/>
  <c r="AA8" i="7" s="1"/>
  <c r="J8" i="7"/>
  <c r="W8" i="7" s="1"/>
  <c r="N7" i="7"/>
  <c r="AA7" i="7" s="1"/>
  <c r="J7" i="7"/>
  <c r="W7" i="7" s="1"/>
  <c r="N4" i="7"/>
  <c r="AA4" i="7" s="1"/>
  <c r="J4" i="7"/>
  <c r="W4" i="7" s="1"/>
  <c r="D8" i="8"/>
  <c r="E8" i="8" s="1"/>
  <c r="D8" i="9"/>
  <c r="E8" i="9" s="1"/>
  <c r="D9" i="9"/>
  <c r="E9" i="9" s="1"/>
  <c r="D9" i="6"/>
  <c r="E9" i="6" s="1"/>
  <c r="D8" i="6"/>
  <c r="E8" i="6" s="1"/>
  <c r="D9" i="5"/>
  <c r="E9" i="5" s="1"/>
  <c r="C9" i="3"/>
  <c r="D9" i="3"/>
  <c r="D8" i="3"/>
  <c r="C8" i="3"/>
  <c r="E8" i="3" s="1"/>
  <c r="F8" i="3" s="1"/>
  <c r="C9" i="2"/>
  <c r="C8" i="2"/>
  <c r="B9" i="2"/>
  <c r="B8" i="2"/>
  <c r="D9" i="2"/>
  <c r="E9" i="2" s="1"/>
  <c r="D8" i="2"/>
  <c r="E8" i="2" s="1"/>
  <c r="C5" i="1"/>
  <c r="D5" i="1"/>
  <c r="D7" i="1" s="1"/>
  <c r="D11" i="1" s="1"/>
  <c r="E11" i="1" s="1"/>
  <c r="A7" i="1"/>
  <c r="C7" i="1"/>
  <c r="D10" i="1" s="1"/>
  <c r="E10" i="1" s="1"/>
  <c r="E9" i="3" l="1"/>
  <c r="F9" i="3" s="1"/>
</calcChain>
</file>

<file path=xl/sharedStrings.xml><?xml version="1.0" encoding="utf-8"?>
<sst xmlns="http://schemas.openxmlformats.org/spreadsheetml/2006/main" count="168" uniqueCount="40">
  <si>
    <t>IN</t>
  </si>
  <si>
    <t>OUT</t>
  </si>
  <si>
    <t xml:space="preserve">GROUND TRUTH </t>
  </si>
  <si>
    <t>MEASURED</t>
  </si>
  <si>
    <t>GROUND TRUTH</t>
  </si>
  <si>
    <t xml:space="preserve">Uncontrolled experiment in CPU from 10:52 to 14:01 </t>
  </si>
  <si>
    <t>Moving average</t>
  </si>
  <si>
    <t>Moving average filter experiment</t>
  </si>
  <si>
    <t>1 man bigger data</t>
  </si>
  <si>
    <t>With jacket</t>
  </si>
  <si>
    <t>Field of view</t>
  </si>
  <si>
    <t>Refresh rate[HZ]</t>
  </si>
  <si>
    <t>one frame [s]</t>
  </si>
  <si>
    <t>Speed [m/s]</t>
  </si>
  <si>
    <t xml:space="preserve">two persons </t>
  </si>
  <si>
    <t>two persons against</t>
  </si>
  <si>
    <t xml:space="preserve">Voltage </t>
  </si>
  <si>
    <t>Current</t>
  </si>
  <si>
    <t>V</t>
  </si>
  <si>
    <t>A</t>
  </si>
  <si>
    <t>Energy consumption</t>
  </si>
  <si>
    <t>Time</t>
  </si>
  <si>
    <t>Wh</t>
  </si>
  <si>
    <t>h:s</t>
  </si>
  <si>
    <t>Everything connected</t>
  </si>
  <si>
    <t>Unplugged hc-sr501</t>
  </si>
  <si>
    <t>Unplugged hc-sr501 and hc-05</t>
  </si>
  <si>
    <t>Target</t>
  </si>
  <si>
    <t>5 Hz</t>
  </si>
  <si>
    <t xml:space="preserve">6 Hz </t>
  </si>
  <si>
    <t>7 Hz</t>
  </si>
  <si>
    <t>8 Hz</t>
  </si>
  <si>
    <t>9 Hz</t>
  </si>
  <si>
    <t>10 Hz</t>
  </si>
  <si>
    <t>0,42 m</t>
  </si>
  <si>
    <t>0,55 m</t>
  </si>
  <si>
    <t>0,8 m</t>
  </si>
  <si>
    <t>1,2 m</t>
  </si>
  <si>
    <t>1,6 m</t>
  </si>
  <si>
    <t>with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</si>
</sst>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charset val="238"/>
      <scheme val="minor"/>
    </font>
    <font>
      <sz val="14"/>
      <color rgb="FF212529"/>
      <name val="Helvetica Neue"/>
      <family val="2"/>
    </font>
    <font>
      <sz val="14"/>
      <color theme="1"/>
      <name val="Calibri"/>
      <family val="2"/>
      <charset val="238"/>
      <scheme val="minor"/>
    </font>
    <font>
      <sz val="12"/>
      <color theme="1"/>
      <name val="Calibri"/>
      <family val="2"/>
      <scheme val="minor"/>
    </font>
    <font>
      <sz val="12"/>
      <color rgb="FF212529"/>
      <name val="Calibri"/>
      <family val="2"/>
      <scheme val="minor"/>
    </font>
    <font>
      <sz val="12"/>
      <color rgb="FF000000"/>
      <name val="Calibri"/>
      <family val="2"/>
      <charset val="238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0" fontId="0" fillId="0" borderId="0" xfId="0" applyNumberFormat="1"/>
    <xf numFmtId="20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5" fillId="0" borderId="0" xfId="0" applyFont="1"/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Number of frames by</a:t>
            </a:r>
            <a:r>
              <a:rPr lang="sk-SK" baseline="0"/>
              <a:t> frequencies in 0,42 m field of view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'Walking sped analysis'!$P$44</c:f>
              <c:strCache>
                <c:ptCount val="1"/>
                <c:pt idx="0">
                  <c:v>5 Hz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'Walking sped analysis'!$Q$43:$X$43</c:f>
              <c:numCache>
                <c:formatCode>General</c:formatCode>
                <c:ptCount val="8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  <c:pt idx="5">
                  <c:v>1.6</c:v>
                </c:pt>
                <c:pt idx="6">
                  <c:v>1.8</c:v>
                </c:pt>
                <c:pt idx="7">
                  <c:v>2</c:v>
                </c:pt>
              </c:numCache>
            </c:numRef>
          </c:cat>
          <c:val>
            <c:numRef>
              <c:f>'Walking sped analysis'!$Q$44:$X$44</c:f>
              <c:numCache>
                <c:formatCode>General</c:formatCode>
                <c:ptCount val="8"/>
                <c:pt idx="0">
                  <c:v>3.5</c:v>
                </c:pt>
                <c:pt idx="1">
                  <c:v>2.6249999999999996</c:v>
                </c:pt>
                <c:pt idx="2">
                  <c:v>2.0999999999999996</c:v>
                </c:pt>
                <c:pt idx="3">
                  <c:v>1.75</c:v>
                </c:pt>
                <c:pt idx="4">
                  <c:v>1.5</c:v>
                </c:pt>
                <c:pt idx="5">
                  <c:v>1.3124999999999998</c:v>
                </c:pt>
                <c:pt idx="6">
                  <c:v>1.1666666666666665</c:v>
                </c:pt>
                <c:pt idx="7">
                  <c:v>1.0499999999999998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DA-2E44-B211-E1203ADC7B60}"/>
            </c:ext>
          </c:extLst>
        </c:ser>
        <c:ser>
          <c:idx val="1"/>
          <c:order val="1"/>
          <c:tx>
            <c:strRef>
              <c:f>'Walking sped analysis'!$P$45</c:f>
              <c:strCache>
                <c:ptCount val="1"/>
                <c:pt idx="0">
                  <c:v>6 Hz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'Walking sped analysis'!$Q$43:$X$43</c:f>
              <c:numCache>
                <c:formatCode>General</c:formatCode>
                <c:ptCount val="8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  <c:pt idx="5">
                  <c:v>1.6</c:v>
                </c:pt>
                <c:pt idx="6">
                  <c:v>1.8</c:v>
                </c:pt>
                <c:pt idx="7">
                  <c:v>2</c:v>
                </c:pt>
              </c:numCache>
            </c:numRef>
          </c:cat>
          <c:val>
            <c:numRef>
              <c:f>'Walking sped analysis'!$Q$45:$X$45</c:f>
              <c:numCache>
                <c:formatCode>General</c:formatCode>
                <c:ptCount val="8"/>
                <c:pt idx="0">
                  <c:v>4.2</c:v>
                </c:pt>
                <c:pt idx="1">
                  <c:v>3.15</c:v>
                </c:pt>
                <c:pt idx="2">
                  <c:v>2.52</c:v>
                </c:pt>
                <c:pt idx="3">
                  <c:v>2.1</c:v>
                </c:pt>
                <c:pt idx="4">
                  <c:v>1.8</c:v>
                </c:pt>
                <c:pt idx="5">
                  <c:v>1.575</c:v>
                </c:pt>
                <c:pt idx="6">
                  <c:v>1.4</c:v>
                </c:pt>
                <c:pt idx="7">
                  <c:v>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DA-2E44-B211-E1203ADC7B60}"/>
            </c:ext>
          </c:extLst>
        </c:ser>
        <c:ser>
          <c:idx val="2"/>
          <c:order val="2"/>
          <c:tx>
            <c:strRef>
              <c:f>'Walking sped analysis'!$P$46</c:f>
              <c:strCache>
                <c:ptCount val="1"/>
                <c:pt idx="0">
                  <c:v>7 Hz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'Walking sped analysis'!$Q$43:$X$43</c:f>
              <c:numCache>
                <c:formatCode>General</c:formatCode>
                <c:ptCount val="8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  <c:pt idx="5">
                  <c:v>1.6</c:v>
                </c:pt>
                <c:pt idx="6">
                  <c:v>1.8</c:v>
                </c:pt>
                <c:pt idx="7">
                  <c:v>2</c:v>
                </c:pt>
              </c:numCache>
            </c:numRef>
          </c:cat>
          <c:val>
            <c:numRef>
              <c:f>'Walking sped analysis'!$Q$46:$X$46</c:f>
              <c:numCache>
                <c:formatCode>General</c:formatCode>
                <c:ptCount val="8"/>
                <c:pt idx="0">
                  <c:v>4.9000000000000004</c:v>
                </c:pt>
                <c:pt idx="1">
                  <c:v>3.6749999999999998</c:v>
                </c:pt>
                <c:pt idx="2">
                  <c:v>2.94</c:v>
                </c:pt>
                <c:pt idx="3">
                  <c:v>2.4500000000000002</c:v>
                </c:pt>
                <c:pt idx="4">
                  <c:v>2.1</c:v>
                </c:pt>
                <c:pt idx="5">
                  <c:v>1.8374999999999999</c:v>
                </c:pt>
                <c:pt idx="6">
                  <c:v>1.6333333333333335</c:v>
                </c:pt>
                <c:pt idx="7">
                  <c:v>1.47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DA-2E44-B211-E1203ADC7B60}"/>
            </c:ext>
          </c:extLst>
        </c:ser>
        <c:ser>
          <c:idx val="3"/>
          <c:order val="3"/>
          <c:tx>
            <c:strRef>
              <c:f>'Walking sped analysis'!$P$47</c:f>
              <c:strCache>
                <c:ptCount val="1"/>
                <c:pt idx="0">
                  <c:v>8 Hz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'Walking sped analysis'!$Q$43:$X$43</c:f>
              <c:numCache>
                <c:formatCode>General</c:formatCode>
                <c:ptCount val="8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  <c:pt idx="5">
                  <c:v>1.6</c:v>
                </c:pt>
                <c:pt idx="6">
                  <c:v>1.8</c:v>
                </c:pt>
                <c:pt idx="7">
                  <c:v>2</c:v>
                </c:pt>
              </c:numCache>
            </c:numRef>
          </c:cat>
          <c:val>
            <c:numRef>
              <c:f>'Walking sped analysis'!$Q$47:$X$47</c:f>
              <c:numCache>
                <c:formatCode>General</c:formatCode>
                <c:ptCount val="8"/>
                <c:pt idx="0">
                  <c:v>5.6</c:v>
                </c:pt>
                <c:pt idx="1">
                  <c:v>4.1999999999999993</c:v>
                </c:pt>
                <c:pt idx="2">
                  <c:v>3.36</c:v>
                </c:pt>
                <c:pt idx="3">
                  <c:v>2.8</c:v>
                </c:pt>
                <c:pt idx="4">
                  <c:v>2.4</c:v>
                </c:pt>
                <c:pt idx="5">
                  <c:v>2.0999999999999996</c:v>
                </c:pt>
                <c:pt idx="6">
                  <c:v>1.8666666666666665</c:v>
                </c:pt>
                <c:pt idx="7">
                  <c:v>1.68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8DA-2E44-B211-E1203ADC7B60}"/>
            </c:ext>
          </c:extLst>
        </c:ser>
        <c:ser>
          <c:idx val="4"/>
          <c:order val="4"/>
          <c:tx>
            <c:strRef>
              <c:f>'Walking sped analysis'!$P$48</c:f>
              <c:strCache>
                <c:ptCount val="1"/>
                <c:pt idx="0">
                  <c:v>9 Hz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'Walking sped analysis'!$Q$43:$X$43</c:f>
              <c:numCache>
                <c:formatCode>General</c:formatCode>
                <c:ptCount val="8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  <c:pt idx="5">
                  <c:v>1.6</c:v>
                </c:pt>
                <c:pt idx="6">
                  <c:v>1.8</c:v>
                </c:pt>
                <c:pt idx="7">
                  <c:v>2</c:v>
                </c:pt>
              </c:numCache>
            </c:numRef>
          </c:cat>
          <c:val>
            <c:numRef>
              <c:f>'Walking sped analysis'!$Q$48:$X$48</c:f>
              <c:numCache>
                <c:formatCode>General</c:formatCode>
                <c:ptCount val="8"/>
                <c:pt idx="0">
                  <c:v>6.3</c:v>
                </c:pt>
                <c:pt idx="1">
                  <c:v>4.7249999999999996</c:v>
                </c:pt>
                <c:pt idx="2">
                  <c:v>3.7800000000000002</c:v>
                </c:pt>
                <c:pt idx="3">
                  <c:v>3.15</c:v>
                </c:pt>
                <c:pt idx="4">
                  <c:v>2.7</c:v>
                </c:pt>
                <c:pt idx="5">
                  <c:v>2.3624999999999998</c:v>
                </c:pt>
                <c:pt idx="6">
                  <c:v>2.1</c:v>
                </c:pt>
                <c:pt idx="7">
                  <c:v>1.8900000000000001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8DA-2E44-B211-E1203ADC7B60}"/>
            </c:ext>
          </c:extLst>
        </c:ser>
        <c:ser>
          <c:idx val="5"/>
          <c:order val="5"/>
          <c:tx>
            <c:strRef>
              <c:f>'Walking sped analysis'!$P$49</c:f>
              <c:strCache>
                <c:ptCount val="1"/>
                <c:pt idx="0">
                  <c:v>10 Hz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'Walking sped analysis'!$Q$43:$X$43</c:f>
              <c:numCache>
                <c:formatCode>General</c:formatCode>
                <c:ptCount val="8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  <c:pt idx="5">
                  <c:v>1.6</c:v>
                </c:pt>
                <c:pt idx="6">
                  <c:v>1.8</c:v>
                </c:pt>
                <c:pt idx="7">
                  <c:v>2</c:v>
                </c:pt>
              </c:numCache>
            </c:numRef>
          </c:cat>
          <c:val>
            <c:numRef>
              <c:f>'Walking sped analysis'!$Q$49:$X$49</c:f>
              <c:numCache>
                <c:formatCode>General</c:formatCode>
                <c:ptCount val="8"/>
                <c:pt idx="0">
                  <c:v>7</c:v>
                </c:pt>
                <c:pt idx="1">
                  <c:v>5.2499999999999991</c:v>
                </c:pt>
                <c:pt idx="2">
                  <c:v>4.1999999999999993</c:v>
                </c:pt>
                <c:pt idx="3">
                  <c:v>3.5</c:v>
                </c:pt>
                <c:pt idx="4">
                  <c:v>3</c:v>
                </c:pt>
                <c:pt idx="5">
                  <c:v>2.6249999999999996</c:v>
                </c:pt>
                <c:pt idx="6">
                  <c:v>2.333333333333333</c:v>
                </c:pt>
                <c:pt idx="7">
                  <c:v>2.0999999999999996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8DA-2E44-B211-E1203ADC7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2609087"/>
        <c:axId val="402412239"/>
      </c:barChart>
      <c:lineChart>
        <c:grouping val="standard"/>
        <c:varyColors val="0"/>
        <c:ser>
          <c:idx val="6"/>
          <c:order val="6"/>
          <c:tx>
            <c:strRef>
              <c:f>'Walking sped analysis'!$P$50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'Walking sped analysis'!$Q$43:$X$43</c:f>
              <c:numCache>
                <c:formatCode>General</c:formatCode>
                <c:ptCount val="8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  <c:pt idx="5">
                  <c:v>1.6</c:v>
                </c:pt>
                <c:pt idx="6">
                  <c:v>1.8</c:v>
                </c:pt>
                <c:pt idx="7">
                  <c:v>2</c:v>
                </c:pt>
              </c:numCache>
            </c:numRef>
          </c:cat>
          <c:val>
            <c:numRef>
              <c:f>'Walking sped analysis'!$Q$50:$X$50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8DA-2E44-B211-E1203ADC7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609087"/>
        <c:axId val="402412239"/>
      </c:lineChart>
      <c:catAx>
        <c:axId val="402609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Velocity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02412239"/>
        <c:crosses val="autoZero"/>
        <c:auto val="1"/>
        <c:lblAlgn val="ctr"/>
        <c:lblOffset val="100"/>
        <c:noMultiLvlLbl val="0"/>
      </c:catAx>
      <c:valAx>
        <c:axId val="40241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# of frames captured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0260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Number of frames captured at 7 Hz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'Walking sped analysis'!$P$54</c:f>
              <c:strCache>
                <c:ptCount val="1"/>
                <c:pt idx="0">
                  <c:v>0,42 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'Walking sped analysis'!$Q$53:$X$53</c:f>
              <c:numCache>
                <c:formatCode>General</c:formatCode>
                <c:ptCount val="8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  <c:pt idx="5">
                  <c:v>1.6</c:v>
                </c:pt>
                <c:pt idx="6">
                  <c:v>1.8</c:v>
                </c:pt>
                <c:pt idx="7">
                  <c:v>2</c:v>
                </c:pt>
              </c:numCache>
            </c:numRef>
          </c:cat>
          <c:val>
            <c:numRef>
              <c:f>'Walking sped analysis'!$Q$54:$X$54</c:f>
              <c:numCache>
                <c:formatCode>General</c:formatCode>
                <c:ptCount val="8"/>
                <c:pt idx="0">
                  <c:v>3.5</c:v>
                </c:pt>
                <c:pt idx="1">
                  <c:v>2.6249999999999996</c:v>
                </c:pt>
                <c:pt idx="2">
                  <c:v>2.0999999999999996</c:v>
                </c:pt>
                <c:pt idx="3">
                  <c:v>1.75</c:v>
                </c:pt>
                <c:pt idx="4">
                  <c:v>1.5</c:v>
                </c:pt>
                <c:pt idx="5">
                  <c:v>1.3124999999999998</c:v>
                </c:pt>
                <c:pt idx="6">
                  <c:v>1.1666666666666665</c:v>
                </c:pt>
                <c:pt idx="7">
                  <c:v>1.0499999999999998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4E-8E4F-911A-BE56795030AA}"/>
            </c:ext>
          </c:extLst>
        </c:ser>
        <c:ser>
          <c:idx val="1"/>
          <c:order val="1"/>
          <c:tx>
            <c:strRef>
              <c:f>'Walking sped analysis'!$P$55</c:f>
              <c:strCache>
                <c:ptCount val="1"/>
                <c:pt idx="0">
                  <c:v>0,55 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'Walking sped analysis'!$Q$53:$X$53</c:f>
              <c:numCache>
                <c:formatCode>General</c:formatCode>
                <c:ptCount val="8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  <c:pt idx="5">
                  <c:v>1.6</c:v>
                </c:pt>
                <c:pt idx="6">
                  <c:v>1.8</c:v>
                </c:pt>
                <c:pt idx="7">
                  <c:v>2</c:v>
                </c:pt>
              </c:numCache>
            </c:numRef>
          </c:cat>
          <c:val>
            <c:numRef>
              <c:f>'Walking sped analysis'!$Q$55:$X$55</c:f>
              <c:numCache>
                <c:formatCode>General</c:formatCode>
                <c:ptCount val="8"/>
                <c:pt idx="0">
                  <c:v>4.2</c:v>
                </c:pt>
                <c:pt idx="1">
                  <c:v>3.15</c:v>
                </c:pt>
                <c:pt idx="2">
                  <c:v>2.52</c:v>
                </c:pt>
                <c:pt idx="3">
                  <c:v>2.1</c:v>
                </c:pt>
                <c:pt idx="4">
                  <c:v>1.8</c:v>
                </c:pt>
                <c:pt idx="5">
                  <c:v>1.575</c:v>
                </c:pt>
                <c:pt idx="6">
                  <c:v>1.4</c:v>
                </c:pt>
                <c:pt idx="7">
                  <c:v>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4E-8E4F-911A-BE56795030AA}"/>
            </c:ext>
          </c:extLst>
        </c:ser>
        <c:ser>
          <c:idx val="2"/>
          <c:order val="2"/>
          <c:tx>
            <c:strRef>
              <c:f>'Walking sped analysis'!$P$56</c:f>
              <c:strCache>
                <c:ptCount val="1"/>
                <c:pt idx="0">
                  <c:v>0,8 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'Walking sped analysis'!$Q$53:$X$53</c:f>
              <c:numCache>
                <c:formatCode>General</c:formatCode>
                <c:ptCount val="8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  <c:pt idx="5">
                  <c:v>1.6</c:v>
                </c:pt>
                <c:pt idx="6">
                  <c:v>1.8</c:v>
                </c:pt>
                <c:pt idx="7">
                  <c:v>2</c:v>
                </c:pt>
              </c:numCache>
            </c:numRef>
          </c:cat>
          <c:val>
            <c:numRef>
              <c:f>'Walking sped analysis'!$Q$56:$X$56</c:f>
              <c:numCache>
                <c:formatCode>General</c:formatCode>
                <c:ptCount val="8"/>
                <c:pt idx="0">
                  <c:v>4.9000000000000004</c:v>
                </c:pt>
                <c:pt idx="1">
                  <c:v>3.6749999999999998</c:v>
                </c:pt>
                <c:pt idx="2">
                  <c:v>2.94</c:v>
                </c:pt>
                <c:pt idx="3">
                  <c:v>2.4500000000000002</c:v>
                </c:pt>
                <c:pt idx="4">
                  <c:v>2.1</c:v>
                </c:pt>
                <c:pt idx="5">
                  <c:v>1.8374999999999999</c:v>
                </c:pt>
                <c:pt idx="6">
                  <c:v>1.6333333333333335</c:v>
                </c:pt>
                <c:pt idx="7">
                  <c:v>1.47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4E-8E4F-911A-BE56795030AA}"/>
            </c:ext>
          </c:extLst>
        </c:ser>
        <c:ser>
          <c:idx val="3"/>
          <c:order val="3"/>
          <c:tx>
            <c:strRef>
              <c:f>'Walking sped analysis'!$P$57</c:f>
              <c:strCache>
                <c:ptCount val="1"/>
                <c:pt idx="0">
                  <c:v>1,2 m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cat>
            <c:numRef>
              <c:f>'Walking sped analysis'!$Q$53:$X$53</c:f>
              <c:numCache>
                <c:formatCode>General</c:formatCode>
                <c:ptCount val="8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  <c:pt idx="5">
                  <c:v>1.6</c:v>
                </c:pt>
                <c:pt idx="6">
                  <c:v>1.8</c:v>
                </c:pt>
                <c:pt idx="7">
                  <c:v>2</c:v>
                </c:pt>
              </c:numCache>
            </c:numRef>
          </c:cat>
          <c:val>
            <c:numRef>
              <c:f>'Walking sped analysis'!$Q$57:$X$57</c:f>
              <c:numCache>
                <c:formatCode>General</c:formatCode>
                <c:ptCount val="8"/>
                <c:pt idx="0">
                  <c:v>5.6</c:v>
                </c:pt>
                <c:pt idx="1">
                  <c:v>4.1999999999999993</c:v>
                </c:pt>
                <c:pt idx="2">
                  <c:v>3.36</c:v>
                </c:pt>
                <c:pt idx="3">
                  <c:v>2.8</c:v>
                </c:pt>
                <c:pt idx="4">
                  <c:v>2.4</c:v>
                </c:pt>
                <c:pt idx="5">
                  <c:v>2.0999999999999996</c:v>
                </c:pt>
                <c:pt idx="6">
                  <c:v>1.8666666666666665</c:v>
                </c:pt>
                <c:pt idx="7">
                  <c:v>1.68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4E-8E4F-911A-BE56795030AA}"/>
            </c:ext>
          </c:extLst>
        </c:ser>
        <c:ser>
          <c:idx val="4"/>
          <c:order val="4"/>
          <c:tx>
            <c:strRef>
              <c:f>'Walking sped analysis'!$P$58</c:f>
              <c:strCache>
                <c:ptCount val="1"/>
                <c:pt idx="0">
                  <c:v>1,6 m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6"/>
              </a:solidFill>
              <a:ln w="15875"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1A4E-8E4F-911A-BE56795030AA}"/>
              </c:ext>
            </c:extLst>
          </c:dPt>
          <c:cat>
            <c:numRef>
              <c:f>'Walking sped analysis'!$Q$53:$X$53</c:f>
              <c:numCache>
                <c:formatCode>General</c:formatCode>
                <c:ptCount val="8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  <c:pt idx="5">
                  <c:v>1.6</c:v>
                </c:pt>
                <c:pt idx="6">
                  <c:v>1.8</c:v>
                </c:pt>
                <c:pt idx="7">
                  <c:v>2</c:v>
                </c:pt>
              </c:numCache>
            </c:numRef>
          </c:cat>
          <c:val>
            <c:numRef>
              <c:f>'Walking sped analysis'!$Q$58:$X$58</c:f>
              <c:numCache>
                <c:formatCode>General</c:formatCode>
                <c:ptCount val="8"/>
                <c:pt idx="0">
                  <c:v>6.3</c:v>
                </c:pt>
                <c:pt idx="1">
                  <c:v>4.7249999999999996</c:v>
                </c:pt>
                <c:pt idx="2">
                  <c:v>3.7800000000000002</c:v>
                </c:pt>
                <c:pt idx="3">
                  <c:v>3.15</c:v>
                </c:pt>
                <c:pt idx="4">
                  <c:v>2.7</c:v>
                </c:pt>
                <c:pt idx="5">
                  <c:v>2.3624999999999998</c:v>
                </c:pt>
                <c:pt idx="6">
                  <c:v>2.1</c:v>
                </c:pt>
                <c:pt idx="7">
                  <c:v>1.8900000000000001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4E-8E4F-911A-BE5679503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486566847"/>
        <c:axId val="486568527"/>
      </c:barChart>
      <c:lineChart>
        <c:grouping val="standard"/>
        <c:varyColors val="0"/>
        <c:ser>
          <c:idx val="5"/>
          <c:order val="5"/>
          <c:tx>
            <c:strRef>
              <c:f>'Walking sped analysis'!$P$59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'Walking sped analysis'!$Q$53:$X$53</c:f>
              <c:numCache>
                <c:formatCode>General</c:formatCode>
                <c:ptCount val="8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  <c:pt idx="5">
                  <c:v>1.6</c:v>
                </c:pt>
                <c:pt idx="6">
                  <c:v>1.8</c:v>
                </c:pt>
                <c:pt idx="7">
                  <c:v>2</c:v>
                </c:pt>
              </c:numCache>
            </c:numRef>
          </c:cat>
          <c:val>
            <c:numRef>
              <c:f>'Walking sped analysis'!$Q$59:$X$59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4E-8E4F-911A-BE5679503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566847"/>
        <c:axId val="486568527"/>
      </c:lineChart>
      <c:catAx>
        <c:axId val="486566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Velocity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86568527"/>
        <c:crosses val="autoZero"/>
        <c:auto val="1"/>
        <c:lblAlgn val="ctr"/>
        <c:lblOffset val="100"/>
        <c:noMultiLvlLbl val="0"/>
      </c:catAx>
      <c:valAx>
        <c:axId val="48656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# of frames captured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8656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Maximum velocity at different</a:t>
            </a:r>
            <a:r>
              <a:rPr lang="sk-SK" baseline="0"/>
              <a:t> setups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'Walking sped analysis'!$Q$69</c:f>
              <c:strCache>
                <c:ptCount val="1"/>
                <c:pt idx="0">
                  <c:v>5 Hz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'Walking sped analysis'!$P$70:$P$74</c:f>
              <c:numCache>
                <c:formatCode>General</c:formatCode>
                <c:ptCount val="5"/>
                <c:pt idx="0">
                  <c:v>0.42</c:v>
                </c:pt>
                <c:pt idx="1">
                  <c:v>0.55000000000000004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</c:numCache>
            </c:numRef>
          </c:cat>
          <c:val>
            <c:numRef>
              <c:f>'Walking sped analysis'!$Q$70:$Q$74</c:f>
              <c:numCache>
                <c:formatCode>General</c:formatCode>
                <c:ptCount val="5"/>
                <c:pt idx="0">
                  <c:v>0.69999999999999984</c:v>
                </c:pt>
                <c:pt idx="1">
                  <c:v>0.91666666666666674</c:v>
                </c:pt>
                <c:pt idx="2">
                  <c:v>1.3333333333333333</c:v>
                </c:pt>
                <c:pt idx="3">
                  <c:v>1.9999999999999998</c:v>
                </c:pt>
                <c:pt idx="4">
                  <c:v>2.6666666666666665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3-1F45-B1C0-036FC0EDB9A3}"/>
            </c:ext>
          </c:extLst>
        </c:ser>
        <c:ser>
          <c:idx val="1"/>
          <c:order val="1"/>
          <c:tx>
            <c:strRef>
              <c:f>'Walking sped analysis'!$R$69</c:f>
              <c:strCache>
                <c:ptCount val="1"/>
                <c:pt idx="0">
                  <c:v>6 Hz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'Walking sped analysis'!$P$70:$P$74</c:f>
              <c:numCache>
                <c:formatCode>General</c:formatCode>
                <c:ptCount val="5"/>
                <c:pt idx="0">
                  <c:v>0.42</c:v>
                </c:pt>
                <c:pt idx="1">
                  <c:v>0.55000000000000004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</c:numCache>
            </c:numRef>
          </c:cat>
          <c:val>
            <c:numRef>
              <c:f>'Walking sped analysis'!$R$70:$R$74</c:f>
              <c:numCache>
                <c:formatCode>General</c:formatCode>
                <c:ptCount val="5"/>
                <c:pt idx="0">
                  <c:v>0.84</c:v>
                </c:pt>
                <c:pt idx="1">
                  <c:v>1.1000000000000001</c:v>
                </c:pt>
                <c:pt idx="2">
                  <c:v>1.6</c:v>
                </c:pt>
                <c:pt idx="3">
                  <c:v>2.4</c:v>
                </c:pt>
                <c:pt idx="4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3-1F45-B1C0-036FC0EDB9A3}"/>
            </c:ext>
          </c:extLst>
        </c:ser>
        <c:ser>
          <c:idx val="2"/>
          <c:order val="2"/>
          <c:tx>
            <c:strRef>
              <c:f>'Walking sped analysis'!$S$69</c:f>
              <c:strCache>
                <c:ptCount val="1"/>
                <c:pt idx="0">
                  <c:v>7 Hz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'Walking sped analysis'!$P$70:$P$74</c:f>
              <c:numCache>
                <c:formatCode>General</c:formatCode>
                <c:ptCount val="5"/>
                <c:pt idx="0">
                  <c:v>0.42</c:v>
                </c:pt>
                <c:pt idx="1">
                  <c:v>0.55000000000000004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</c:numCache>
            </c:numRef>
          </c:cat>
          <c:val>
            <c:numRef>
              <c:f>'Walking sped analysis'!$S$70:$S$74</c:f>
              <c:numCache>
                <c:formatCode>General</c:formatCode>
                <c:ptCount val="5"/>
                <c:pt idx="0">
                  <c:v>0.98</c:v>
                </c:pt>
                <c:pt idx="1">
                  <c:v>1.2833333333333334</c:v>
                </c:pt>
                <c:pt idx="2">
                  <c:v>1.8666666666666667</c:v>
                </c:pt>
                <c:pt idx="3">
                  <c:v>2.8</c:v>
                </c:pt>
                <c:pt idx="4">
                  <c:v>3.7333333333333334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53-1F45-B1C0-036FC0EDB9A3}"/>
            </c:ext>
          </c:extLst>
        </c:ser>
        <c:ser>
          <c:idx val="3"/>
          <c:order val="3"/>
          <c:tx>
            <c:strRef>
              <c:f>'Walking sped analysis'!$T$69</c:f>
              <c:strCache>
                <c:ptCount val="1"/>
                <c:pt idx="0">
                  <c:v>8 Hz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'Walking sped analysis'!$P$70:$P$74</c:f>
              <c:numCache>
                <c:formatCode>General</c:formatCode>
                <c:ptCount val="5"/>
                <c:pt idx="0">
                  <c:v>0.42</c:v>
                </c:pt>
                <c:pt idx="1">
                  <c:v>0.55000000000000004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</c:numCache>
            </c:numRef>
          </c:cat>
          <c:val>
            <c:numRef>
              <c:f>'Walking sped analysis'!$T$70:$T$74</c:f>
              <c:numCache>
                <c:formatCode>General</c:formatCode>
                <c:ptCount val="5"/>
                <c:pt idx="0">
                  <c:v>1.1199999999999999</c:v>
                </c:pt>
                <c:pt idx="1">
                  <c:v>1.4666666666666668</c:v>
                </c:pt>
                <c:pt idx="2">
                  <c:v>2.1333333333333333</c:v>
                </c:pt>
                <c:pt idx="3">
                  <c:v>3.1999999999999997</c:v>
                </c:pt>
                <c:pt idx="4">
                  <c:v>4.2666666666666666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53-1F45-B1C0-036FC0EDB9A3}"/>
            </c:ext>
          </c:extLst>
        </c:ser>
        <c:ser>
          <c:idx val="4"/>
          <c:order val="4"/>
          <c:tx>
            <c:strRef>
              <c:f>'Walking sped analysis'!$U$69</c:f>
              <c:strCache>
                <c:ptCount val="1"/>
                <c:pt idx="0">
                  <c:v>9 Hz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'Walking sped analysis'!$P$70:$P$74</c:f>
              <c:numCache>
                <c:formatCode>General</c:formatCode>
                <c:ptCount val="5"/>
                <c:pt idx="0">
                  <c:v>0.42</c:v>
                </c:pt>
                <c:pt idx="1">
                  <c:v>0.55000000000000004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</c:numCache>
            </c:numRef>
          </c:cat>
          <c:val>
            <c:numRef>
              <c:f>'Walking sped analysis'!$U$70:$U$74</c:f>
              <c:numCache>
                <c:formatCode>General</c:formatCode>
                <c:ptCount val="5"/>
                <c:pt idx="0">
                  <c:v>1.26</c:v>
                </c:pt>
                <c:pt idx="1">
                  <c:v>1.6500000000000001</c:v>
                </c:pt>
                <c:pt idx="2">
                  <c:v>2.4</c:v>
                </c:pt>
                <c:pt idx="3">
                  <c:v>3.6</c:v>
                </c:pt>
                <c:pt idx="4">
                  <c:v>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53-1F45-B1C0-036FC0EDB9A3}"/>
            </c:ext>
          </c:extLst>
        </c:ser>
        <c:ser>
          <c:idx val="5"/>
          <c:order val="5"/>
          <c:tx>
            <c:strRef>
              <c:f>'Walking sped analysis'!$V$69</c:f>
              <c:strCache>
                <c:ptCount val="1"/>
                <c:pt idx="0">
                  <c:v>10 Hz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'Walking sped analysis'!$P$70:$P$74</c:f>
              <c:numCache>
                <c:formatCode>General</c:formatCode>
                <c:ptCount val="5"/>
                <c:pt idx="0">
                  <c:v>0.42</c:v>
                </c:pt>
                <c:pt idx="1">
                  <c:v>0.55000000000000004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</c:numCache>
            </c:numRef>
          </c:cat>
          <c:val>
            <c:numRef>
              <c:f>'Walking sped analysis'!$V$70:$V$74</c:f>
              <c:numCache>
                <c:formatCode>General</c:formatCode>
                <c:ptCount val="5"/>
                <c:pt idx="0">
                  <c:v>1.3999999999999997</c:v>
                </c:pt>
                <c:pt idx="1">
                  <c:v>1.8333333333333335</c:v>
                </c:pt>
                <c:pt idx="2">
                  <c:v>2.6666666666666665</c:v>
                </c:pt>
                <c:pt idx="3">
                  <c:v>3.9999999999999996</c:v>
                </c:pt>
                <c:pt idx="4">
                  <c:v>5.333333333333333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53-1F45-B1C0-036FC0EDB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67299055"/>
        <c:axId val="467300735"/>
      </c:barChart>
      <c:catAx>
        <c:axId val="467299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Field</a:t>
                </a:r>
                <a:r>
                  <a:rPr lang="sk-SK" baseline="0"/>
                  <a:t> of view [m]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67300735"/>
        <c:crosses val="autoZero"/>
        <c:auto val="1"/>
        <c:lblAlgn val="ctr"/>
        <c:lblOffset val="100"/>
        <c:noMultiLvlLbl val="0"/>
      </c:catAx>
      <c:valAx>
        <c:axId val="46730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Maximum</a:t>
                </a:r>
                <a:r>
                  <a:rPr lang="sk-SK" baseline="0"/>
                  <a:t> speed [m/s]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6729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800100</xdr:colOff>
      <xdr:row>30</xdr:row>
      <xdr:rowOff>0</xdr:rowOff>
    </xdr:from>
    <xdr:to>
      <xdr:col>39</xdr:col>
      <xdr:colOff>114300</xdr:colOff>
      <xdr:row>46</xdr:row>
      <xdr:rowOff>165100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EB67A36A-3E2F-0049-B984-D247764E0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742950</xdr:colOff>
      <xdr:row>48</xdr:row>
      <xdr:rowOff>50800</xdr:rowOff>
    </xdr:from>
    <xdr:to>
      <xdr:col>39</xdr:col>
      <xdr:colOff>254000</xdr:colOff>
      <xdr:row>65</xdr:row>
      <xdr:rowOff>63500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11D6EACF-3796-5644-81CC-7458D7560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368300</xdr:colOff>
      <xdr:row>53</xdr:row>
      <xdr:rowOff>139700</xdr:rowOff>
    </xdr:from>
    <xdr:to>
      <xdr:col>14</xdr:col>
      <xdr:colOff>812800</xdr:colOff>
      <xdr:row>67</xdr:row>
      <xdr:rowOff>38100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C6766C58-F5D4-F348-BCA9-A2495A75C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CABBC-BE10-B54C-864C-D8D089DA6E64}">
  <dimension ref="A1:E11"/>
  <sheetViews>
    <sheetView workbookViewId="0">
      <selection activeCell="C11" sqref="C11"/>
    </sheetView>
  </sheetViews>
  <sheetFormatPr baseColWidth="10" defaultRowHeight="16"/>
  <cols>
    <col min="3" max="3" width="19.5" customWidth="1"/>
    <col min="4" max="4" width="17.6640625" customWidth="1"/>
  </cols>
  <sheetData>
    <row r="1" spans="1:5" ht="19">
      <c r="A1" s="1" t="s">
        <v>5</v>
      </c>
      <c r="B1" s="2"/>
    </row>
    <row r="2" spans="1:5">
      <c r="A2" s="13" t="s">
        <v>3</v>
      </c>
      <c r="B2" s="13"/>
      <c r="C2" s="13" t="s">
        <v>2</v>
      </c>
      <c r="D2" s="13"/>
    </row>
    <row r="3" spans="1:5">
      <c r="A3" s="3" t="s">
        <v>0</v>
      </c>
      <c r="B3" s="4" t="s">
        <v>1</v>
      </c>
      <c r="C3" s="4" t="s">
        <v>0</v>
      </c>
      <c r="D3" s="4" t="s">
        <v>1</v>
      </c>
    </row>
    <row r="4" spans="1:5">
      <c r="A4">
        <v>67</v>
      </c>
      <c r="B4">
        <v>63</v>
      </c>
      <c r="C4">
        <v>31</v>
      </c>
      <c r="D4">
        <v>32</v>
      </c>
    </row>
    <row r="5" spans="1:5">
      <c r="A5">
        <v>12</v>
      </c>
      <c r="B5">
        <v>22</v>
      </c>
      <c r="C5">
        <f>C4*5</f>
        <v>155</v>
      </c>
      <c r="D5">
        <f>D4*5</f>
        <v>160</v>
      </c>
    </row>
    <row r="6" spans="1:5">
      <c r="A6">
        <v>52</v>
      </c>
      <c r="B6">
        <v>49</v>
      </c>
      <c r="C6">
        <v>2</v>
      </c>
      <c r="D6">
        <v>3</v>
      </c>
    </row>
    <row r="7" spans="1:5">
      <c r="A7">
        <f>SUM(A4:A6)</f>
        <v>131</v>
      </c>
      <c r="B7">
        <v>123</v>
      </c>
      <c r="C7">
        <f>SUM(C5:C6)</f>
        <v>157</v>
      </c>
      <c r="D7">
        <f>SUM(D5:D6)</f>
        <v>163</v>
      </c>
    </row>
    <row r="9" spans="1:5">
      <c r="C9" t="s">
        <v>3</v>
      </c>
      <c r="D9" t="s">
        <v>4</v>
      </c>
    </row>
    <row r="10" spans="1:5">
      <c r="B10" t="s">
        <v>0</v>
      </c>
      <c r="C10">
        <v>123</v>
      </c>
      <c r="D10">
        <f>C7</f>
        <v>157</v>
      </c>
      <c r="E10" s="5">
        <f>(C10/(D10))</f>
        <v>0.78343949044585992</v>
      </c>
    </row>
    <row r="11" spans="1:5">
      <c r="B11" t="s">
        <v>1</v>
      </c>
      <c r="C11">
        <v>114</v>
      </c>
      <c r="D11">
        <f>D7</f>
        <v>163</v>
      </c>
      <c r="E11" s="5">
        <f>(C11/D11)</f>
        <v>0.69938650306748462</v>
      </c>
    </row>
  </sheetData>
  <mergeCells count="2">
    <mergeCell ref="C2:D2"/>
    <mergeCell ref="A2:B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873BA-3CFD-9746-9006-44E31D421956}">
  <dimension ref="A1:E9"/>
  <sheetViews>
    <sheetView workbookViewId="0">
      <selection activeCell="E4" sqref="E4"/>
    </sheetView>
  </sheetViews>
  <sheetFormatPr baseColWidth="10" defaultRowHeight="16"/>
  <sheetData>
    <row r="1" spans="1:5">
      <c r="A1" t="s">
        <v>15</v>
      </c>
    </row>
    <row r="2" spans="1:5">
      <c r="A2" s="13" t="s">
        <v>3</v>
      </c>
      <c r="B2" s="13"/>
      <c r="C2" s="13" t="s">
        <v>2</v>
      </c>
      <c r="D2" s="13"/>
    </row>
    <row r="3" spans="1:5">
      <c r="A3" s="3" t="s">
        <v>0</v>
      </c>
      <c r="B3" s="4" t="s">
        <v>1</v>
      </c>
      <c r="C3" s="4" t="s">
        <v>0</v>
      </c>
      <c r="D3" s="4" t="s">
        <v>1</v>
      </c>
    </row>
    <row r="4" spans="1:5">
      <c r="A4">
        <v>19</v>
      </c>
      <c r="B4">
        <v>19</v>
      </c>
      <c r="C4">
        <v>20</v>
      </c>
      <c r="D4">
        <v>20</v>
      </c>
    </row>
    <row r="7" spans="1:5">
      <c r="A7" t="s">
        <v>3</v>
      </c>
      <c r="B7" t="s">
        <v>4</v>
      </c>
    </row>
    <row r="8" spans="1:5">
      <c r="A8" t="s">
        <v>0</v>
      </c>
      <c r="B8">
        <f>A4</f>
        <v>19</v>
      </c>
      <c r="C8">
        <f>C4</f>
        <v>20</v>
      </c>
      <c r="D8" s="5">
        <f>(B8/(C8))</f>
        <v>0.95</v>
      </c>
      <c r="E8" s="5">
        <f>1+(1-D8)</f>
        <v>1.05</v>
      </c>
    </row>
    <row r="9" spans="1:5">
      <c r="A9" t="s">
        <v>1</v>
      </c>
      <c r="B9">
        <f>B4</f>
        <v>19</v>
      </c>
      <c r="C9">
        <f>D4</f>
        <v>20</v>
      </c>
      <c r="D9" s="5">
        <f>(B9/C9)</f>
        <v>0.95</v>
      </c>
      <c r="E9" s="5">
        <f>1+(1-D9)</f>
        <v>1.05</v>
      </c>
    </row>
  </sheetData>
  <mergeCells count="2">
    <mergeCell ref="A2:B2"/>
    <mergeCell ref="C2:D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AB7B4-0F8B-3B43-913F-F86749409A56}">
  <dimension ref="A2:E9"/>
  <sheetViews>
    <sheetView workbookViewId="0">
      <selection activeCell="F8" sqref="F8"/>
    </sheetView>
  </sheetViews>
  <sheetFormatPr baseColWidth="10" defaultRowHeight="16"/>
  <sheetData>
    <row r="2" spans="1:5">
      <c r="A2" s="14" t="s">
        <v>3</v>
      </c>
      <c r="B2" s="14"/>
      <c r="C2" s="14" t="s">
        <v>2</v>
      </c>
      <c r="D2" s="14"/>
      <c r="E2" s="11"/>
    </row>
    <row r="3" spans="1:5">
      <c r="A3" s="3" t="s">
        <v>0</v>
      </c>
      <c r="B3" s="12" t="s">
        <v>1</v>
      </c>
      <c r="C3" s="12" t="s">
        <v>0</v>
      </c>
      <c r="D3" s="12" t="s">
        <v>1</v>
      </c>
      <c r="E3" s="11"/>
    </row>
    <row r="4" spans="1:5">
      <c r="A4" s="11">
        <v>10</v>
      </c>
      <c r="B4" s="11">
        <v>7</v>
      </c>
      <c r="C4" s="11">
        <v>31</v>
      </c>
      <c r="D4" s="11">
        <v>31</v>
      </c>
      <c r="E4" s="11"/>
    </row>
    <row r="5" spans="1:5">
      <c r="A5" s="11"/>
      <c r="B5" s="11"/>
      <c r="C5" s="11"/>
      <c r="E5" s="11"/>
    </row>
    <row r="6" spans="1:5">
      <c r="A6" s="11"/>
      <c r="B6" s="11"/>
      <c r="C6" s="11"/>
      <c r="D6" s="11"/>
      <c r="E6" s="11"/>
    </row>
    <row r="7" spans="1:5">
      <c r="A7" s="11" t="s">
        <v>3</v>
      </c>
      <c r="B7" s="11" t="s">
        <v>4</v>
      </c>
      <c r="C7" s="11"/>
      <c r="D7" s="11"/>
      <c r="E7" s="11"/>
    </row>
    <row r="8" spans="1:5">
      <c r="A8" s="11" t="s">
        <v>0</v>
      </c>
      <c r="B8" s="11">
        <v>10</v>
      </c>
      <c r="C8" s="11">
        <f>C4</f>
        <v>31</v>
      </c>
      <c r="D8" s="5">
        <f>(B8/(C8))</f>
        <v>0.32258064516129031</v>
      </c>
      <c r="E8" s="5">
        <f>1+(1-D8)</f>
        <v>1.6774193548387097</v>
      </c>
    </row>
    <row r="9" spans="1:5">
      <c r="A9" s="11" t="s">
        <v>1</v>
      </c>
      <c r="B9" s="11">
        <v>7</v>
      </c>
      <c r="C9" s="11">
        <f>D4</f>
        <v>31</v>
      </c>
      <c r="D9" s="5">
        <f>(B9/C9)</f>
        <v>0.22580645161290322</v>
      </c>
      <c r="E9" s="5">
        <f>1+(1-D9)</f>
        <v>1.7741935483870968</v>
      </c>
    </row>
  </sheetData>
  <mergeCells count="2">
    <mergeCell ref="A2:B2"/>
    <mergeCell ref="C2:D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72EAF-BDDC-6C48-8195-43FE1E3589C9}">
  <dimension ref="A2:E9"/>
  <sheetViews>
    <sheetView workbookViewId="0">
      <selection activeCell="A2" sqref="A2:E9"/>
    </sheetView>
  </sheetViews>
  <sheetFormatPr baseColWidth="10" defaultRowHeight="16"/>
  <sheetData>
    <row r="2" spans="1:5">
      <c r="A2" s="14" t="s">
        <v>3</v>
      </c>
      <c r="B2" s="14"/>
      <c r="C2" s="14" t="s">
        <v>2</v>
      </c>
      <c r="D2" s="14"/>
      <c r="E2" s="11"/>
    </row>
    <row r="3" spans="1:5">
      <c r="A3" s="3" t="s">
        <v>0</v>
      </c>
      <c r="B3" s="12" t="s">
        <v>1</v>
      </c>
      <c r="C3" s="12" t="s">
        <v>0</v>
      </c>
      <c r="D3" s="12" t="s">
        <v>1</v>
      </c>
      <c r="E3" s="11"/>
    </row>
    <row r="4" spans="1:5">
      <c r="A4" s="11">
        <v>24</v>
      </c>
      <c r="B4" s="11">
        <v>22</v>
      </c>
      <c r="C4" s="11">
        <v>40</v>
      </c>
      <c r="D4" s="11">
        <v>40</v>
      </c>
      <c r="E4" s="11"/>
    </row>
    <row r="5" spans="1:5">
      <c r="A5" s="11"/>
      <c r="B5" s="11"/>
      <c r="C5" s="11"/>
      <c r="D5" s="11"/>
      <c r="E5" s="11"/>
    </row>
    <row r="6" spans="1:5">
      <c r="A6" s="11"/>
      <c r="B6" s="11"/>
      <c r="C6" s="11"/>
      <c r="D6" s="11"/>
      <c r="E6" s="11"/>
    </row>
    <row r="7" spans="1:5">
      <c r="A7" s="11" t="s">
        <v>3</v>
      </c>
      <c r="B7" s="11" t="s">
        <v>4</v>
      </c>
      <c r="C7" s="11"/>
      <c r="D7" s="11"/>
      <c r="E7" s="11"/>
    </row>
    <row r="8" spans="1:5">
      <c r="A8" s="11" t="s">
        <v>0</v>
      </c>
      <c r="B8" s="11">
        <f>A4</f>
        <v>24</v>
      </c>
      <c r="C8" s="11">
        <f>C4</f>
        <v>40</v>
      </c>
      <c r="D8" s="5">
        <f>(B8/(C8))</f>
        <v>0.6</v>
      </c>
      <c r="E8" s="5">
        <f>1+(1-D8)</f>
        <v>1.4</v>
      </c>
    </row>
    <row r="9" spans="1:5">
      <c r="A9" s="11" t="s">
        <v>1</v>
      </c>
      <c r="B9" s="11">
        <f>B4</f>
        <v>22</v>
      </c>
      <c r="C9" s="11">
        <f>D4</f>
        <v>40</v>
      </c>
      <c r="D9" s="5">
        <f>(B9/C9)</f>
        <v>0.55000000000000004</v>
      </c>
      <c r="E9" s="5">
        <f>1+(1-D9)</f>
        <v>1.45</v>
      </c>
    </row>
  </sheetData>
  <mergeCells count="2">
    <mergeCell ref="A2:B2"/>
    <mergeCell ref="C2:D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12735-F584-2443-90E2-DE89225E3EAC}">
  <dimension ref="A2:E9"/>
  <sheetViews>
    <sheetView workbookViewId="0">
      <selection activeCell="B4" sqref="B4"/>
    </sheetView>
  </sheetViews>
  <sheetFormatPr baseColWidth="10" defaultRowHeight="16"/>
  <sheetData>
    <row r="2" spans="1:5">
      <c r="A2" s="14" t="s">
        <v>3</v>
      </c>
      <c r="B2" s="14"/>
      <c r="C2" s="14" t="s">
        <v>2</v>
      </c>
      <c r="D2" s="14"/>
      <c r="E2" s="11"/>
    </row>
    <row r="3" spans="1:5">
      <c r="A3" s="3" t="s">
        <v>0</v>
      </c>
      <c r="B3" s="12" t="s">
        <v>1</v>
      </c>
      <c r="C3" s="12" t="s">
        <v>0</v>
      </c>
      <c r="D3" s="12" t="s">
        <v>1</v>
      </c>
      <c r="E3" s="11"/>
    </row>
    <row r="4" spans="1:5">
      <c r="A4" s="11">
        <v>10</v>
      </c>
      <c r="B4" s="11">
        <v>10</v>
      </c>
      <c r="C4" s="11">
        <v>20</v>
      </c>
      <c r="D4" s="11">
        <v>20</v>
      </c>
      <c r="E4" s="11"/>
    </row>
    <row r="5" spans="1:5">
      <c r="A5" s="11"/>
      <c r="B5" s="11"/>
      <c r="C5" s="11"/>
      <c r="D5" s="11"/>
      <c r="E5" s="11"/>
    </row>
    <row r="6" spans="1:5">
      <c r="A6" s="11"/>
      <c r="B6" s="11"/>
      <c r="C6" s="11"/>
      <c r="D6" s="11"/>
      <c r="E6" s="11"/>
    </row>
    <row r="7" spans="1:5">
      <c r="A7" s="11" t="s">
        <v>3</v>
      </c>
      <c r="B7" s="11" t="s">
        <v>4</v>
      </c>
      <c r="C7" s="11"/>
      <c r="D7" s="11"/>
      <c r="E7" s="11"/>
    </row>
    <row r="8" spans="1:5">
      <c r="A8" s="11" t="s">
        <v>0</v>
      </c>
      <c r="B8" s="11">
        <f>A4</f>
        <v>10</v>
      </c>
      <c r="C8" s="11">
        <f>C4</f>
        <v>20</v>
      </c>
      <c r="D8" s="5">
        <f>(B8/(C8))</f>
        <v>0.5</v>
      </c>
      <c r="E8" s="5">
        <f>1+(1-D8)</f>
        <v>1.5</v>
      </c>
    </row>
    <row r="9" spans="1:5">
      <c r="A9" s="11" t="s">
        <v>1</v>
      </c>
      <c r="B9" s="11">
        <f>B4</f>
        <v>10</v>
      </c>
      <c r="C9" s="11">
        <f>D4</f>
        <v>20</v>
      </c>
      <c r="D9" s="5">
        <f>(B9/C9)</f>
        <v>0.5</v>
      </c>
      <c r="E9" s="5">
        <f>1+(1-D9)</f>
        <v>1.5</v>
      </c>
    </row>
  </sheetData>
  <mergeCells count="2">
    <mergeCell ref="A2:B2"/>
    <mergeCell ref="C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0555F-5E2E-214A-85CD-3F866E60BDB0}">
  <dimension ref="A1:E12"/>
  <sheetViews>
    <sheetView topLeftCell="A2" workbookViewId="0">
      <selection activeCell="B4" sqref="B4"/>
    </sheetView>
  </sheetViews>
  <sheetFormatPr baseColWidth="10" defaultRowHeight="16"/>
  <sheetData>
    <row r="1" spans="1:5">
      <c r="A1" t="s">
        <v>8</v>
      </c>
      <c r="D1" s="6">
        <v>0.64444444444444449</v>
      </c>
    </row>
    <row r="2" spans="1:5">
      <c r="A2" s="13" t="s">
        <v>3</v>
      </c>
      <c r="B2" s="13"/>
      <c r="C2" s="13" t="s">
        <v>2</v>
      </c>
      <c r="D2" s="13"/>
    </row>
    <row r="3" spans="1:5">
      <c r="A3" s="3" t="s">
        <v>0</v>
      </c>
      <c r="B3" s="4" t="s">
        <v>1</v>
      </c>
      <c r="C3" s="4" t="s">
        <v>0</v>
      </c>
      <c r="D3" s="4" t="s">
        <v>1</v>
      </c>
    </row>
    <row r="4" spans="1:5">
      <c r="A4">
        <v>77</v>
      </c>
      <c r="B4">
        <v>71</v>
      </c>
      <c r="C4">
        <v>75</v>
      </c>
      <c r="D4">
        <v>75</v>
      </c>
    </row>
    <row r="7" spans="1:5">
      <c r="A7" t="s">
        <v>3</v>
      </c>
      <c r="B7" t="s">
        <v>4</v>
      </c>
    </row>
    <row r="8" spans="1:5">
      <c r="A8" t="s">
        <v>0</v>
      </c>
      <c r="B8">
        <f>A4</f>
        <v>77</v>
      </c>
      <c r="C8">
        <f>C4</f>
        <v>75</v>
      </c>
      <c r="D8" s="5">
        <f>(B8/(C8))</f>
        <v>1.0266666666666666</v>
      </c>
      <c r="E8" s="5">
        <f>1+(1-D8)</f>
        <v>0.97333333333333338</v>
      </c>
    </row>
    <row r="9" spans="1:5">
      <c r="A9" t="s">
        <v>1</v>
      </c>
      <c r="B9">
        <f>B4</f>
        <v>71</v>
      </c>
      <c r="C9">
        <f>D4</f>
        <v>75</v>
      </c>
      <c r="D9" s="5">
        <f>(B9/C9)</f>
        <v>0.94666666666666666</v>
      </c>
      <c r="E9" s="5">
        <f>1+(1-D9)</f>
        <v>1.0533333333333332</v>
      </c>
    </row>
    <row r="12" spans="1:5">
      <c r="C12" s="7"/>
      <c r="D12" s="7"/>
    </row>
  </sheetData>
  <mergeCells count="2">
    <mergeCell ref="A2:B2"/>
    <mergeCell ref="C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1D2E8-4CF3-9B4E-97AB-947C06F46C27}">
  <dimension ref="A1:E9"/>
  <sheetViews>
    <sheetView workbookViewId="0">
      <selection activeCell="D12" sqref="D12"/>
    </sheetView>
  </sheetViews>
  <sheetFormatPr baseColWidth="10" defaultRowHeight="16"/>
  <sheetData>
    <row r="1" spans="1:5">
      <c r="A1" t="s">
        <v>9</v>
      </c>
      <c r="D1" s="6"/>
    </row>
    <row r="2" spans="1:5">
      <c r="A2" s="13" t="s">
        <v>3</v>
      </c>
      <c r="B2" s="13"/>
      <c r="C2" s="13" t="s">
        <v>2</v>
      </c>
      <c r="D2" s="13"/>
    </row>
    <row r="3" spans="1:5">
      <c r="A3" s="3" t="s">
        <v>0</v>
      </c>
      <c r="B3" s="4" t="s">
        <v>1</v>
      </c>
      <c r="C3" s="4" t="s">
        <v>0</v>
      </c>
      <c r="D3" s="4" t="s">
        <v>1</v>
      </c>
    </row>
    <row r="4" spans="1:5">
      <c r="A4">
        <v>15</v>
      </c>
      <c r="B4">
        <v>12</v>
      </c>
      <c r="C4">
        <v>20</v>
      </c>
      <c r="D4">
        <v>20</v>
      </c>
    </row>
    <row r="7" spans="1:5">
      <c r="A7" t="s">
        <v>3</v>
      </c>
      <c r="B7" t="s">
        <v>4</v>
      </c>
    </row>
    <row r="8" spans="1:5">
      <c r="A8" t="s">
        <v>0</v>
      </c>
      <c r="B8">
        <f>A4</f>
        <v>15</v>
      </c>
      <c r="C8">
        <f>C4</f>
        <v>20</v>
      </c>
      <c r="D8" s="5">
        <f>(B8/(C8))</f>
        <v>0.75</v>
      </c>
      <c r="E8" s="5">
        <f>1+(1-D8)</f>
        <v>1.25</v>
      </c>
    </row>
    <row r="9" spans="1:5">
      <c r="A9" t="s">
        <v>1</v>
      </c>
      <c r="B9">
        <f>B4</f>
        <v>12</v>
      </c>
      <c r="C9">
        <f>D4</f>
        <v>20</v>
      </c>
      <c r="D9" s="5">
        <f>(B9/C9)</f>
        <v>0.6</v>
      </c>
      <c r="E9" s="5">
        <f>1+(1-D9)</f>
        <v>1.4</v>
      </c>
    </row>
  </sheetData>
  <mergeCells count="2">
    <mergeCell ref="A2:B2"/>
    <mergeCell ref="C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BE9C5-FDB9-2C43-B113-9B6CE02BB136}">
  <dimension ref="A1:E9"/>
  <sheetViews>
    <sheetView workbookViewId="0">
      <selection activeCell="A5" sqref="A5"/>
    </sheetView>
  </sheetViews>
  <sheetFormatPr baseColWidth="10" defaultRowHeight="16"/>
  <sheetData>
    <row r="1" spans="1:5">
      <c r="A1" t="s">
        <v>39</v>
      </c>
    </row>
    <row r="2" spans="1:5">
      <c r="A2" s="13" t="s">
        <v>3</v>
      </c>
      <c r="B2" s="13"/>
      <c r="C2" s="13" t="s">
        <v>2</v>
      </c>
      <c r="D2" s="13"/>
    </row>
    <row r="3" spans="1:5">
      <c r="A3" s="3" t="s">
        <v>0</v>
      </c>
      <c r="B3" s="4" t="s">
        <v>1</v>
      </c>
      <c r="C3" s="4" t="s">
        <v>0</v>
      </c>
      <c r="D3" s="4" t="s">
        <v>1</v>
      </c>
    </row>
    <row r="4" spans="1:5">
      <c r="A4">
        <v>20</v>
      </c>
      <c r="B4">
        <v>23</v>
      </c>
      <c r="C4">
        <v>20</v>
      </c>
      <c r="D4">
        <v>20</v>
      </c>
    </row>
    <row r="7" spans="1:5">
      <c r="A7" t="s">
        <v>3</v>
      </c>
      <c r="B7" t="s">
        <v>4</v>
      </c>
    </row>
    <row r="8" spans="1:5">
      <c r="A8" t="s">
        <v>0</v>
      </c>
      <c r="B8">
        <f>A4</f>
        <v>20</v>
      </c>
      <c r="C8">
        <f>C4</f>
        <v>20</v>
      </c>
      <c r="D8" s="5">
        <f>(B8/(C8))</f>
        <v>1</v>
      </c>
      <c r="E8" s="5">
        <f>1+(1-D8)</f>
        <v>1</v>
      </c>
    </row>
    <row r="9" spans="1:5">
      <c r="A9" t="s">
        <v>1</v>
      </c>
      <c r="B9">
        <f>B4</f>
        <v>23</v>
      </c>
      <c r="C9">
        <f>D4</f>
        <v>20</v>
      </c>
      <c r="D9" s="5">
        <f>(B9/C9)</f>
        <v>1.1499999999999999</v>
      </c>
      <c r="E9" s="5">
        <f>1+(1-D9)</f>
        <v>0.85000000000000009</v>
      </c>
    </row>
  </sheetData>
  <mergeCells count="2">
    <mergeCell ref="A2:B2"/>
    <mergeCell ref="C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EA9FA-9D7E-BE4D-8E93-8EAE61B2E007}">
  <dimension ref="A1:E12"/>
  <sheetViews>
    <sheetView workbookViewId="0"/>
  </sheetViews>
  <sheetFormatPr baseColWidth="10" defaultRowHeight="16"/>
  <sheetData>
    <row r="1" spans="1:5">
      <c r="A1" t="s">
        <v>7</v>
      </c>
      <c r="D1" s="6">
        <v>0.64444444444444449</v>
      </c>
    </row>
    <row r="2" spans="1:5">
      <c r="A2" s="13" t="s">
        <v>3</v>
      </c>
      <c r="B2" s="13"/>
      <c r="C2" s="13" t="s">
        <v>2</v>
      </c>
      <c r="D2" s="13"/>
    </row>
    <row r="3" spans="1:5">
      <c r="A3" s="3" t="s">
        <v>0</v>
      </c>
      <c r="B3" s="4" t="s">
        <v>1</v>
      </c>
      <c r="C3" s="4" t="s">
        <v>0</v>
      </c>
      <c r="D3" s="4" t="s">
        <v>1</v>
      </c>
    </row>
    <row r="4" spans="1:5">
      <c r="A4">
        <v>23</v>
      </c>
      <c r="B4">
        <v>20</v>
      </c>
      <c r="C4">
        <v>20</v>
      </c>
      <c r="D4">
        <v>20</v>
      </c>
    </row>
    <row r="7" spans="1:5">
      <c r="A7" t="s">
        <v>3</v>
      </c>
      <c r="B7" t="s">
        <v>4</v>
      </c>
    </row>
    <row r="8" spans="1:5">
      <c r="A8" t="s">
        <v>0</v>
      </c>
      <c r="B8">
        <f>A4</f>
        <v>23</v>
      </c>
      <c r="C8">
        <f>C4</f>
        <v>20</v>
      </c>
      <c r="D8" s="5">
        <f>(B8/(C8))</f>
        <v>1.1499999999999999</v>
      </c>
      <c r="E8" s="5">
        <f>1+(1-D8)</f>
        <v>0.85000000000000009</v>
      </c>
    </row>
    <row r="9" spans="1:5">
      <c r="A9" t="s">
        <v>1</v>
      </c>
      <c r="B9">
        <f>B4</f>
        <v>20</v>
      </c>
      <c r="C9">
        <f>D4</f>
        <v>20</v>
      </c>
      <c r="D9" s="5">
        <f>(B9/C9)</f>
        <v>1</v>
      </c>
      <c r="E9" s="5">
        <f>1+(1-D9)</f>
        <v>1</v>
      </c>
    </row>
    <row r="12" spans="1:5">
      <c r="C12" s="7"/>
      <c r="D12" s="7"/>
    </row>
  </sheetData>
  <mergeCells count="2">
    <mergeCell ref="A2:B2"/>
    <mergeCell ref="C2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96B71-DD6F-CC43-BC14-588020A007BA}">
  <dimension ref="A1:F9"/>
  <sheetViews>
    <sheetView workbookViewId="0">
      <selection activeCell="D5" sqref="D5"/>
    </sheetView>
  </sheetViews>
  <sheetFormatPr baseColWidth="10" defaultRowHeight="16"/>
  <sheetData>
    <row r="1" spans="1:6">
      <c r="A1" t="s">
        <v>6</v>
      </c>
      <c r="C1" s="6">
        <v>0.63750000000000007</v>
      </c>
    </row>
    <row r="2" spans="1:6">
      <c r="A2" s="13" t="s">
        <v>3</v>
      </c>
      <c r="B2" s="13"/>
      <c r="C2" s="13" t="s">
        <v>2</v>
      </c>
      <c r="D2" s="13"/>
    </row>
    <row r="3" spans="1:6">
      <c r="A3" s="3" t="s">
        <v>0</v>
      </c>
      <c r="B3" s="4" t="s">
        <v>1</v>
      </c>
      <c r="C3" s="4" t="s">
        <v>0</v>
      </c>
      <c r="D3" s="4" t="s">
        <v>1</v>
      </c>
    </row>
    <row r="4" spans="1:6">
      <c r="A4">
        <v>17</v>
      </c>
      <c r="B4">
        <v>16</v>
      </c>
      <c r="C4">
        <v>20</v>
      </c>
      <c r="D4">
        <v>20</v>
      </c>
    </row>
    <row r="7" spans="1:6">
      <c r="C7" t="s">
        <v>3</v>
      </c>
      <c r="D7" t="s">
        <v>4</v>
      </c>
    </row>
    <row r="8" spans="1:6">
      <c r="B8" t="s">
        <v>0</v>
      </c>
      <c r="C8">
        <f>A4</f>
        <v>17</v>
      </c>
      <c r="D8">
        <f>C4</f>
        <v>20</v>
      </c>
      <c r="E8" s="5">
        <f>(C8/(D8))</f>
        <v>0.85</v>
      </c>
      <c r="F8" s="5">
        <f>1+(1-E8)</f>
        <v>1.1499999999999999</v>
      </c>
    </row>
    <row r="9" spans="1:6">
      <c r="B9" t="s">
        <v>1</v>
      </c>
      <c r="C9">
        <f>B4</f>
        <v>16</v>
      </c>
      <c r="D9">
        <f>D4</f>
        <v>20</v>
      </c>
      <c r="E9" s="5">
        <f>(C9/D9)</f>
        <v>0.8</v>
      </c>
      <c r="F9" s="5">
        <f>1+(1-E9)</f>
        <v>1.2</v>
      </c>
    </row>
  </sheetData>
  <mergeCells count="2">
    <mergeCell ref="A2:B2"/>
    <mergeCell ref="C2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893FD-43CA-3041-9044-450350C7C7AD}">
  <dimension ref="A1:AC74"/>
  <sheetViews>
    <sheetView topLeftCell="G45" workbookViewId="0">
      <selection activeCell="N53" sqref="N53"/>
    </sheetView>
  </sheetViews>
  <sheetFormatPr baseColWidth="10" defaultRowHeight="16"/>
  <cols>
    <col min="1" max="1" width="12.6640625" customWidth="1"/>
    <col min="2" max="2" width="18.5" customWidth="1"/>
    <col min="3" max="3" width="12.33203125" customWidth="1"/>
  </cols>
  <sheetData>
    <row r="1" spans="1:29">
      <c r="D1" s="13" t="s">
        <v>13</v>
      </c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29">
      <c r="A2" t="s">
        <v>10</v>
      </c>
      <c r="B2" t="s">
        <v>11</v>
      </c>
      <c r="C2" t="s">
        <v>12</v>
      </c>
      <c r="D2">
        <v>0.6</v>
      </c>
      <c r="E2">
        <v>0.8</v>
      </c>
      <c r="F2">
        <v>1</v>
      </c>
      <c r="G2">
        <v>1.2</v>
      </c>
      <c r="H2">
        <v>1.4</v>
      </c>
      <c r="I2">
        <v>1.6</v>
      </c>
      <c r="J2">
        <v>1.8</v>
      </c>
      <c r="K2">
        <v>2</v>
      </c>
      <c r="L2">
        <v>2.2000000000000002</v>
      </c>
      <c r="M2">
        <v>2.4</v>
      </c>
      <c r="N2">
        <v>2.6</v>
      </c>
      <c r="O2">
        <v>2.8</v>
      </c>
      <c r="P2">
        <v>3</v>
      </c>
      <c r="Q2">
        <v>0.6</v>
      </c>
      <c r="R2">
        <v>0.8</v>
      </c>
      <c r="S2">
        <v>1</v>
      </c>
      <c r="T2">
        <v>1.2</v>
      </c>
      <c r="U2">
        <v>1.4</v>
      </c>
      <c r="V2">
        <v>1.6</v>
      </c>
      <c r="W2">
        <v>1.8</v>
      </c>
      <c r="X2">
        <v>2</v>
      </c>
      <c r="Y2">
        <v>2.2000000000000002</v>
      </c>
      <c r="Z2">
        <v>2.4</v>
      </c>
      <c r="AA2">
        <v>2.6</v>
      </c>
      <c r="AB2">
        <v>2.8</v>
      </c>
      <c r="AC2">
        <v>3</v>
      </c>
    </row>
    <row r="3" spans="1:29">
      <c r="A3">
        <v>0.42</v>
      </c>
      <c r="B3">
        <v>5</v>
      </c>
      <c r="C3">
        <f t="shared" ref="C3:C36" si="0">1/B3</f>
        <v>0.2</v>
      </c>
      <c r="D3">
        <f t="shared" ref="D3:P3" si="1">D$2*$C3</f>
        <v>0.12</v>
      </c>
      <c r="E3">
        <f t="shared" si="1"/>
        <v>0.16000000000000003</v>
      </c>
      <c r="F3">
        <f t="shared" si="1"/>
        <v>0.2</v>
      </c>
      <c r="G3">
        <f t="shared" si="1"/>
        <v>0.24</v>
      </c>
      <c r="H3">
        <f t="shared" si="1"/>
        <v>0.27999999999999997</v>
      </c>
      <c r="I3">
        <f t="shared" si="1"/>
        <v>0.32000000000000006</v>
      </c>
      <c r="J3">
        <f t="shared" si="1"/>
        <v>0.36000000000000004</v>
      </c>
      <c r="K3">
        <f t="shared" si="1"/>
        <v>0.4</v>
      </c>
      <c r="L3">
        <f t="shared" si="1"/>
        <v>0.44000000000000006</v>
      </c>
      <c r="M3">
        <f t="shared" si="1"/>
        <v>0.48</v>
      </c>
      <c r="N3">
        <f t="shared" si="1"/>
        <v>0.52</v>
      </c>
      <c r="O3">
        <f t="shared" si="1"/>
        <v>0.55999999999999994</v>
      </c>
      <c r="P3">
        <f t="shared" si="1"/>
        <v>0.60000000000000009</v>
      </c>
      <c r="Q3">
        <f xml:space="preserve"> $A$3/D3</f>
        <v>3.5</v>
      </c>
      <c r="R3">
        <f t="shared" ref="R3:AC3" si="2" xml:space="preserve"> $A$3/E3</f>
        <v>2.6249999999999996</v>
      </c>
      <c r="S3">
        <f t="shared" si="2"/>
        <v>2.0999999999999996</v>
      </c>
      <c r="T3">
        <f t="shared" si="2"/>
        <v>1.75</v>
      </c>
      <c r="U3">
        <f t="shared" si="2"/>
        <v>1.5</v>
      </c>
      <c r="V3">
        <f t="shared" si="2"/>
        <v>1.3124999999999998</v>
      </c>
      <c r="W3">
        <f t="shared" si="2"/>
        <v>1.1666666666666665</v>
      </c>
      <c r="X3">
        <f t="shared" si="2"/>
        <v>1.0499999999999998</v>
      </c>
      <c r="Y3">
        <f t="shared" si="2"/>
        <v>0.95454545454545436</v>
      </c>
      <c r="Z3">
        <f t="shared" si="2"/>
        <v>0.875</v>
      </c>
      <c r="AA3">
        <f t="shared" si="2"/>
        <v>0.8076923076923076</v>
      </c>
      <c r="AB3">
        <f t="shared" si="2"/>
        <v>0.75</v>
      </c>
      <c r="AC3">
        <f t="shared" si="2"/>
        <v>0.69999999999999984</v>
      </c>
    </row>
    <row r="4" spans="1:29">
      <c r="B4" s="10">
        <v>6</v>
      </c>
      <c r="C4" s="10">
        <f t="shared" si="0"/>
        <v>0.16666666666666666</v>
      </c>
      <c r="D4" s="10">
        <f t="shared" ref="D4:P8" si="3">D$2*$C4</f>
        <v>9.9999999999999992E-2</v>
      </c>
      <c r="E4" s="10">
        <f t="shared" si="3"/>
        <v>0.13333333333333333</v>
      </c>
      <c r="F4" s="10">
        <f t="shared" si="3"/>
        <v>0.16666666666666666</v>
      </c>
      <c r="G4" s="10">
        <f t="shared" si="3"/>
        <v>0.19999999999999998</v>
      </c>
      <c r="H4" s="10">
        <f t="shared" si="3"/>
        <v>0.23333333333333331</v>
      </c>
      <c r="I4" s="10">
        <f t="shared" si="3"/>
        <v>0.26666666666666666</v>
      </c>
      <c r="J4" s="10">
        <f t="shared" si="3"/>
        <v>0.3</v>
      </c>
      <c r="K4" s="10">
        <f t="shared" si="3"/>
        <v>0.33333333333333331</v>
      </c>
      <c r="L4" s="10">
        <f t="shared" si="3"/>
        <v>0.3666666666666667</v>
      </c>
      <c r="M4" s="10">
        <f t="shared" si="3"/>
        <v>0.39999999999999997</v>
      </c>
      <c r="N4" s="10">
        <f t="shared" si="3"/>
        <v>0.43333333333333335</v>
      </c>
      <c r="O4" s="10">
        <f t="shared" si="3"/>
        <v>0.46666666666666662</v>
      </c>
      <c r="P4" s="10">
        <f t="shared" si="3"/>
        <v>0.5</v>
      </c>
      <c r="Q4">
        <f t="shared" ref="Q4:Q8" si="4" xml:space="preserve"> $A$3/D4</f>
        <v>4.2</v>
      </c>
      <c r="R4">
        <f t="shared" ref="R4:R8" si="5" xml:space="preserve"> $A$3/E4</f>
        <v>3.15</v>
      </c>
      <c r="S4">
        <f t="shared" ref="S4:S8" si="6" xml:space="preserve"> $A$3/F4</f>
        <v>2.52</v>
      </c>
      <c r="T4">
        <f t="shared" ref="T4:T8" si="7" xml:space="preserve"> $A$3/G4</f>
        <v>2.1</v>
      </c>
      <c r="U4">
        <f t="shared" ref="U4:U8" si="8" xml:space="preserve"> $A$3/H4</f>
        <v>1.8</v>
      </c>
      <c r="V4">
        <f t="shared" ref="V4:V8" si="9" xml:space="preserve"> $A$3/I4</f>
        <v>1.575</v>
      </c>
      <c r="W4">
        <f t="shared" ref="W4:W8" si="10" xml:space="preserve"> $A$3/J4</f>
        <v>1.4</v>
      </c>
      <c r="X4">
        <f t="shared" ref="X4:X8" si="11" xml:space="preserve"> $A$3/K4</f>
        <v>1.26</v>
      </c>
      <c r="Y4">
        <f t="shared" ref="Y4:Y8" si="12" xml:space="preserve"> $A$3/L4</f>
        <v>1.1454545454545453</v>
      </c>
      <c r="Z4">
        <f t="shared" ref="Z4:Z8" si="13" xml:space="preserve"> $A$3/M4</f>
        <v>1.05</v>
      </c>
      <c r="AA4">
        <f t="shared" ref="AA4:AA8" si="14" xml:space="preserve"> $A$3/N4</f>
        <v>0.96923076923076912</v>
      </c>
      <c r="AB4">
        <f t="shared" ref="AB4:AB8" si="15" xml:space="preserve"> $A$3/O4</f>
        <v>0.9</v>
      </c>
      <c r="AC4">
        <f t="shared" ref="AC4:AC8" si="16" xml:space="preserve"> $A$3/P4</f>
        <v>0.84</v>
      </c>
    </row>
    <row r="5" spans="1:29">
      <c r="B5" s="8">
        <v>7</v>
      </c>
      <c r="C5" s="8">
        <f t="shared" si="0"/>
        <v>0.14285714285714285</v>
      </c>
      <c r="D5" s="8">
        <f t="shared" si="3"/>
        <v>8.5714285714285701E-2</v>
      </c>
      <c r="E5" s="8">
        <f t="shared" si="3"/>
        <v>0.11428571428571428</v>
      </c>
      <c r="F5" s="8">
        <f t="shared" si="3"/>
        <v>0.14285714285714285</v>
      </c>
      <c r="G5" s="8">
        <f t="shared" si="3"/>
        <v>0.1714285714285714</v>
      </c>
      <c r="H5" s="8">
        <f t="shared" si="3"/>
        <v>0.19999999999999998</v>
      </c>
      <c r="I5" s="8">
        <f t="shared" si="3"/>
        <v>0.22857142857142856</v>
      </c>
      <c r="J5" s="8">
        <f t="shared" si="3"/>
        <v>0.25714285714285712</v>
      </c>
      <c r="K5" s="8">
        <f t="shared" si="3"/>
        <v>0.2857142857142857</v>
      </c>
      <c r="L5" s="8">
        <f t="shared" si="3"/>
        <v>0.31428571428571428</v>
      </c>
      <c r="M5" s="8">
        <f t="shared" si="3"/>
        <v>0.3428571428571428</v>
      </c>
      <c r="N5" s="8">
        <f t="shared" si="3"/>
        <v>0.37142857142857144</v>
      </c>
      <c r="O5" s="8">
        <f t="shared" si="3"/>
        <v>0.39999999999999997</v>
      </c>
      <c r="P5" s="8">
        <f t="shared" si="3"/>
        <v>0.42857142857142855</v>
      </c>
      <c r="Q5">
        <f t="shared" si="4"/>
        <v>4.9000000000000004</v>
      </c>
      <c r="R5">
        <f t="shared" si="5"/>
        <v>3.6749999999999998</v>
      </c>
      <c r="S5">
        <f t="shared" si="6"/>
        <v>2.94</v>
      </c>
      <c r="T5">
        <f t="shared" si="7"/>
        <v>2.4500000000000002</v>
      </c>
      <c r="U5">
        <f t="shared" si="8"/>
        <v>2.1</v>
      </c>
      <c r="V5">
        <f t="shared" si="9"/>
        <v>1.8374999999999999</v>
      </c>
      <c r="W5">
        <f t="shared" si="10"/>
        <v>1.6333333333333335</v>
      </c>
      <c r="X5">
        <f t="shared" si="11"/>
        <v>1.47</v>
      </c>
      <c r="Y5">
        <f t="shared" si="12"/>
        <v>1.3363636363636364</v>
      </c>
      <c r="Z5">
        <f t="shared" si="13"/>
        <v>1.2250000000000001</v>
      </c>
      <c r="AA5">
        <f t="shared" si="14"/>
        <v>1.1307692307692307</v>
      </c>
      <c r="AB5">
        <f t="shared" si="15"/>
        <v>1.05</v>
      </c>
      <c r="AC5">
        <f t="shared" si="16"/>
        <v>0.98</v>
      </c>
    </row>
    <row r="6" spans="1:29">
      <c r="B6" s="9">
        <v>8</v>
      </c>
      <c r="C6" s="9">
        <f t="shared" si="0"/>
        <v>0.125</v>
      </c>
      <c r="D6" s="9">
        <f t="shared" si="3"/>
        <v>7.4999999999999997E-2</v>
      </c>
      <c r="E6" s="9">
        <f t="shared" si="3"/>
        <v>0.1</v>
      </c>
      <c r="F6" s="9">
        <f t="shared" si="3"/>
        <v>0.125</v>
      </c>
      <c r="G6" s="9">
        <f t="shared" si="3"/>
        <v>0.15</v>
      </c>
      <c r="H6" s="9">
        <f t="shared" si="3"/>
        <v>0.17499999999999999</v>
      </c>
      <c r="I6" s="9">
        <f t="shared" si="3"/>
        <v>0.2</v>
      </c>
      <c r="J6" s="9">
        <f t="shared" si="3"/>
        <v>0.22500000000000001</v>
      </c>
      <c r="K6" s="9">
        <f t="shared" si="3"/>
        <v>0.25</v>
      </c>
      <c r="L6" s="9">
        <f t="shared" si="3"/>
        <v>0.27500000000000002</v>
      </c>
      <c r="M6" s="9">
        <f t="shared" si="3"/>
        <v>0.3</v>
      </c>
      <c r="N6" s="9">
        <f t="shared" si="3"/>
        <v>0.32500000000000001</v>
      </c>
      <c r="O6" s="9">
        <f t="shared" si="3"/>
        <v>0.35</v>
      </c>
      <c r="P6" s="9">
        <f t="shared" si="3"/>
        <v>0.375</v>
      </c>
      <c r="Q6">
        <f t="shared" si="4"/>
        <v>5.6</v>
      </c>
      <c r="R6">
        <f t="shared" si="5"/>
        <v>4.1999999999999993</v>
      </c>
      <c r="S6">
        <f t="shared" si="6"/>
        <v>3.36</v>
      </c>
      <c r="T6">
        <f t="shared" si="7"/>
        <v>2.8</v>
      </c>
      <c r="U6">
        <f t="shared" si="8"/>
        <v>2.4</v>
      </c>
      <c r="V6">
        <f t="shared" si="9"/>
        <v>2.0999999999999996</v>
      </c>
      <c r="W6">
        <f t="shared" si="10"/>
        <v>1.8666666666666665</v>
      </c>
      <c r="X6">
        <f t="shared" si="11"/>
        <v>1.68</v>
      </c>
      <c r="Y6">
        <f t="shared" si="12"/>
        <v>1.5272727272727271</v>
      </c>
      <c r="Z6">
        <f t="shared" si="13"/>
        <v>1.4</v>
      </c>
      <c r="AA6">
        <f t="shared" si="14"/>
        <v>1.2923076923076922</v>
      </c>
      <c r="AB6">
        <f t="shared" si="15"/>
        <v>1.2</v>
      </c>
      <c r="AC6">
        <f t="shared" si="16"/>
        <v>1.1199999999999999</v>
      </c>
    </row>
    <row r="7" spans="1:29">
      <c r="B7">
        <v>9</v>
      </c>
      <c r="C7">
        <f t="shared" si="0"/>
        <v>0.1111111111111111</v>
      </c>
      <c r="D7">
        <f t="shared" si="3"/>
        <v>6.6666666666666666E-2</v>
      </c>
      <c r="E7">
        <f t="shared" si="3"/>
        <v>8.8888888888888892E-2</v>
      </c>
      <c r="F7">
        <f t="shared" si="3"/>
        <v>0.1111111111111111</v>
      </c>
      <c r="G7">
        <f t="shared" si="3"/>
        <v>0.13333333333333333</v>
      </c>
      <c r="H7">
        <f t="shared" si="3"/>
        <v>0.15555555555555553</v>
      </c>
      <c r="I7">
        <f t="shared" si="3"/>
        <v>0.17777777777777778</v>
      </c>
      <c r="J7">
        <f t="shared" si="3"/>
        <v>0.19999999999999998</v>
      </c>
      <c r="K7">
        <f t="shared" si="3"/>
        <v>0.22222222222222221</v>
      </c>
      <c r="L7">
        <f t="shared" si="3"/>
        <v>0.24444444444444446</v>
      </c>
      <c r="M7">
        <f t="shared" si="3"/>
        <v>0.26666666666666666</v>
      </c>
      <c r="N7">
        <f t="shared" si="3"/>
        <v>0.28888888888888886</v>
      </c>
      <c r="O7">
        <f t="shared" si="3"/>
        <v>0.31111111111111106</v>
      </c>
      <c r="P7">
        <f t="shared" si="3"/>
        <v>0.33333333333333331</v>
      </c>
      <c r="Q7">
        <f t="shared" si="4"/>
        <v>6.3</v>
      </c>
      <c r="R7">
        <f t="shared" si="5"/>
        <v>4.7249999999999996</v>
      </c>
      <c r="S7">
        <f t="shared" si="6"/>
        <v>3.7800000000000002</v>
      </c>
      <c r="T7">
        <f t="shared" si="7"/>
        <v>3.15</v>
      </c>
      <c r="U7">
        <f t="shared" si="8"/>
        <v>2.7</v>
      </c>
      <c r="V7">
        <f t="shared" si="9"/>
        <v>2.3624999999999998</v>
      </c>
      <c r="W7">
        <f t="shared" si="10"/>
        <v>2.1</v>
      </c>
      <c r="X7">
        <f t="shared" si="11"/>
        <v>1.8900000000000001</v>
      </c>
      <c r="Y7">
        <f t="shared" si="12"/>
        <v>1.718181818181818</v>
      </c>
      <c r="Z7">
        <f t="shared" si="13"/>
        <v>1.575</v>
      </c>
      <c r="AA7">
        <f t="shared" si="14"/>
        <v>1.453846153846154</v>
      </c>
      <c r="AB7">
        <f t="shared" si="15"/>
        <v>1.35</v>
      </c>
      <c r="AC7">
        <f t="shared" si="16"/>
        <v>1.26</v>
      </c>
    </row>
    <row r="8" spans="1:29">
      <c r="B8">
        <v>10</v>
      </c>
      <c r="C8">
        <f t="shared" si="0"/>
        <v>0.1</v>
      </c>
      <c r="D8">
        <f t="shared" si="3"/>
        <v>0.06</v>
      </c>
      <c r="E8">
        <f t="shared" si="3"/>
        <v>8.0000000000000016E-2</v>
      </c>
      <c r="F8">
        <f t="shared" si="3"/>
        <v>0.1</v>
      </c>
      <c r="G8">
        <f t="shared" si="3"/>
        <v>0.12</v>
      </c>
      <c r="H8">
        <f t="shared" si="3"/>
        <v>0.13999999999999999</v>
      </c>
      <c r="I8">
        <f t="shared" si="3"/>
        <v>0.16000000000000003</v>
      </c>
      <c r="J8">
        <f t="shared" si="3"/>
        <v>0.18000000000000002</v>
      </c>
      <c r="K8">
        <f t="shared" si="3"/>
        <v>0.2</v>
      </c>
      <c r="L8">
        <f t="shared" si="3"/>
        <v>0.22000000000000003</v>
      </c>
      <c r="M8">
        <f t="shared" si="3"/>
        <v>0.24</v>
      </c>
      <c r="N8">
        <f t="shared" si="3"/>
        <v>0.26</v>
      </c>
      <c r="O8">
        <f t="shared" si="3"/>
        <v>0.27999999999999997</v>
      </c>
      <c r="P8">
        <f t="shared" si="3"/>
        <v>0.30000000000000004</v>
      </c>
      <c r="Q8">
        <f t="shared" si="4"/>
        <v>7</v>
      </c>
      <c r="R8">
        <f t="shared" si="5"/>
        <v>5.2499999999999991</v>
      </c>
      <c r="S8">
        <f t="shared" si="6"/>
        <v>4.1999999999999993</v>
      </c>
      <c r="T8">
        <f t="shared" si="7"/>
        <v>3.5</v>
      </c>
      <c r="U8">
        <f t="shared" si="8"/>
        <v>3</v>
      </c>
      <c r="V8">
        <f t="shared" si="9"/>
        <v>2.6249999999999996</v>
      </c>
      <c r="W8">
        <f t="shared" si="10"/>
        <v>2.333333333333333</v>
      </c>
      <c r="X8">
        <f t="shared" si="11"/>
        <v>2.0999999999999996</v>
      </c>
      <c r="Y8">
        <f t="shared" si="12"/>
        <v>1.9090909090909087</v>
      </c>
      <c r="Z8">
        <f t="shared" si="13"/>
        <v>1.75</v>
      </c>
      <c r="AA8">
        <f t="shared" si="14"/>
        <v>1.6153846153846152</v>
      </c>
      <c r="AB8">
        <f t="shared" si="15"/>
        <v>1.5</v>
      </c>
      <c r="AC8">
        <f t="shared" si="16"/>
        <v>1.3999999999999997</v>
      </c>
    </row>
    <row r="10" spans="1:29">
      <c r="A10">
        <v>0.55000000000000004</v>
      </c>
      <c r="B10">
        <v>5</v>
      </c>
      <c r="C10">
        <f t="shared" si="0"/>
        <v>0.2</v>
      </c>
      <c r="D10">
        <f t="shared" ref="D10:P25" si="17">D$2*$C10</f>
        <v>0.12</v>
      </c>
      <c r="E10">
        <f t="shared" si="17"/>
        <v>0.16000000000000003</v>
      </c>
      <c r="F10">
        <f t="shared" si="17"/>
        <v>0.2</v>
      </c>
      <c r="G10">
        <f t="shared" si="17"/>
        <v>0.24</v>
      </c>
      <c r="H10">
        <f t="shared" si="17"/>
        <v>0.27999999999999997</v>
      </c>
      <c r="I10">
        <f t="shared" si="17"/>
        <v>0.32000000000000006</v>
      </c>
      <c r="J10">
        <f t="shared" si="17"/>
        <v>0.36000000000000004</v>
      </c>
      <c r="K10">
        <f t="shared" si="17"/>
        <v>0.4</v>
      </c>
      <c r="L10">
        <f t="shared" si="17"/>
        <v>0.44000000000000006</v>
      </c>
      <c r="M10">
        <f t="shared" si="17"/>
        <v>0.48</v>
      </c>
      <c r="N10">
        <f t="shared" si="17"/>
        <v>0.52</v>
      </c>
      <c r="O10">
        <f t="shared" si="17"/>
        <v>0.55999999999999994</v>
      </c>
      <c r="P10">
        <f t="shared" si="17"/>
        <v>0.60000000000000009</v>
      </c>
      <c r="Q10">
        <f xml:space="preserve"> $A$10/D10</f>
        <v>4.5833333333333339</v>
      </c>
      <c r="R10">
        <f t="shared" ref="R10:AC15" si="18" xml:space="preserve"> $A$10/E10</f>
        <v>3.4374999999999996</v>
      </c>
      <c r="S10">
        <f t="shared" si="18"/>
        <v>2.75</v>
      </c>
      <c r="T10">
        <f t="shared" si="18"/>
        <v>2.291666666666667</v>
      </c>
      <c r="U10">
        <f t="shared" si="18"/>
        <v>1.9642857142857146</v>
      </c>
      <c r="V10">
        <f t="shared" si="18"/>
        <v>1.7187499999999998</v>
      </c>
      <c r="W10">
        <f t="shared" si="18"/>
        <v>1.5277777777777777</v>
      </c>
      <c r="X10">
        <f t="shared" si="18"/>
        <v>1.375</v>
      </c>
      <c r="Y10">
        <f t="shared" si="18"/>
        <v>1.25</v>
      </c>
      <c r="Z10">
        <f t="shared" si="18"/>
        <v>1.1458333333333335</v>
      </c>
      <c r="AA10">
        <f t="shared" si="18"/>
        <v>1.0576923076923077</v>
      </c>
      <c r="AB10">
        <f t="shared" si="18"/>
        <v>0.98214285714285732</v>
      </c>
      <c r="AC10">
        <f t="shared" si="18"/>
        <v>0.91666666666666663</v>
      </c>
    </row>
    <row r="11" spans="1:29">
      <c r="B11" s="10">
        <v>6</v>
      </c>
      <c r="C11" s="10">
        <f t="shared" si="0"/>
        <v>0.16666666666666666</v>
      </c>
      <c r="D11" s="10">
        <f t="shared" si="17"/>
        <v>9.9999999999999992E-2</v>
      </c>
      <c r="E11" s="10">
        <f t="shared" si="17"/>
        <v>0.13333333333333333</v>
      </c>
      <c r="F11" s="10">
        <f t="shared" si="17"/>
        <v>0.16666666666666666</v>
      </c>
      <c r="G11" s="10">
        <f t="shared" si="17"/>
        <v>0.19999999999999998</v>
      </c>
      <c r="H11" s="10">
        <f t="shared" si="17"/>
        <v>0.23333333333333331</v>
      </c>
      <c r="I11" s="10">
        <f t="shared" si="17"/>
        <v>0.26666666666666666</v>
      </c>
      <c r="J11" s="10">
        <f t="shared" si="17"/>
        <v>0.3</v>
      </c>
      <c r="K11" s="10">
        <f t="shared" si="17"/>
        <v>0.33333333333333331</v>
      </c>
      <c r="L11" s="10">
        <f t="shared" si="17"/>
        <v>0.3666666666666667</v>
      </c>
      <c r="M11" s="10">
        <f t="shared" si="17"/>
        <v>0.39999999999999997</v>
      </c>
      <c r="N11" s="10">
        <f t="shared" si="17"/>
        <v>0.43333333333333335</v>
      </c>
      <c r="O11" s="10">
        <f t="shared" si="17"/>
        <v>0.46666666666666662</v>
      </c>
      <c r="P11" s="10">
        <f t="shared" si="17"/>
        <v>0.5</v>
      </c>
      <c r="Q11">
        <f t="shared" ref="Q11:Q15" si="19" xml:space="preserve"> $A$10/D11</f>
        <v>5.5000000000000009</v>
      </c>
      <c r="R11">
        <f t="shared" si="18"/>
        <v>4.125</v>
      </c>
      <c r="S11">
        <f t="shared" si="18"/>
        <v>3.3000000000000003</v>
      </c>
      <c r="T11">
        <f t="shared" si="18"/>
        <v>2.7500000000000004</v>
      </c>
      <c r="U11">
        <f t="shared" si="18"/>
        <v>2.3571428571428577</v>
      </c>
      <c r="V11">
        <f t="shared" si="18"/>
        <v>2.0625</v>
      </c>
      <c r="W11">
        <f t="shared" si="18"/>
        <v>1.8333333333333335</v>
      </c>
      <c r="X11">
        <f t="shared" si="18"/>
        <v>1.6500000000000001</v>
      </c>
      <c r="Y11">
        <f t="shared" si="18"/>
        <v>1.5</v>
      </c>
      <c r="Z11">
        <f t="shared" si="18"/>
        <v>1.3750000000000002</v>
      </c>
      <c r="AA11">
        <f t="shared" si="18"/>
        <v>1.2692307692307694</v>
      </c>
      <c r="AB11">
        <f t="shared" si="18"/>
        <v>1.1785714285714288</v>
      </c>
      <c r="AC11">
        <f t="shared" si="18"/>
        <v>1.1000000000000001</v>
      </c>
    </row>
    <row r="12" spans="1:29">
      <c r="B12" s="8">
        <v>7</v>
      </c>
      <c r="C12" s="8">
        <f t="shared" si="0"/>
        <v>0.14285714285714285</v>
      </c>
      <c r="D12" s="8">
        <f t="shared" si="17"/>
        <v>8.5714285714285701E-2</v>
      </c>
      <c r="E12" s="8">
        <f t="shared" si="17"/>
        <v>0.11428571428571428</v>
      </c>
      <c r="F12" s="8">
        <f t="shared" si="17"/>
        <v>0.14285714285714285</v>
      </c>
      <c r="G12" s="8">
        <f t="shared" si="17"/>
        <v>0.1714285714285714</v>
      </c>
      <c r="H12" s="8">
        <f t="shared" si="17"/>
        <v>0.19999999999999998</v>
      </c>
      <c r="I12" s="8">
        <f t="shared" si="17"/>
        <v>0.22857142857142856</v>
      </c>
      <c r="J12" s="8">
        <f t="shared" si="17"/>
        <v>0.25714285714285712</v>
      </c>
      <c r="K12" s="8">
        <f t="shared" si="17"/>
        <v>0.2857142857142857</v>
      </c>
      <c r="L12" s="8">
        <f t="shared" si="17"/>
        <v>0.31428571428571428</v>
      </c>
      <c r="M12" s="8">
        <f t="shared" si="17"/>
        <v>0.3428571428571428</v>
      </c>
      <c r="N12" s="8">
        <f t="shared" si="17"/>
        <v>0.37142857142857144</v>
      </c>
      <c r="O12" s="8">
        <f t="shared" si="17"/>
        <v>0.39999999999999997</v>
      </c>
      <c r="P12" s="8">
        <f t="shared" si="17"/>
        <v>0.42857142857142855</v>
      </c>
      <c r="Q12">
        <f t="shared" si="19"/>
        <v>6.4166666666666679</v>
      </c>
      <c r="R12">
        <f t="shared" si="18"/>
        <v>4.8125000000000009</v>
      </c>
      <c r="S12">
        <f t="shared" si="18"/>
        <v>3.8500000000000005</v>
      </c>
      <c r="T12">
        <f t="shared" si="18"/>
        <v>3.2083333333333339</v>
      </c>
      <c r="U12">
        <f t="shared" si="18"/>
        <v>2.7500000000000004</v>
      </c>
      <c r="V12">
        <f t="shared" si="18"/>
        <v>2.4062500000000004</v>
      </c>
      <c r="W12">
        <f t="shared" si="18"/>
        <v>2.1388888888888893</v>
      </c>
      <c r="X12">
        <f t="shared" si="18"/>
        <v>1.9250000000000003</v>
      </c>
      <c r="Y12">
        <f t="shared" si="18"/>
        <v>1.7500000000000002</v>
      </c>
      <c r="Z12">
        <f t="shared" si="18"/>
        <v>1.604166666666667</v>
      </c>
      <c r="AA12">
        <f t="shared" si="18"/>
        <v>1.4807692307692308</v>
      </c>
      <c r="AB12">
        <f t="shared" si="18"/>
        <v>1.3750000000000002</v>
      </c>
      <c r="AC12">
        <f t="shared" si="18"/>
        <v>1.2833333333333334</v>
      </c>
    </row>
    <row r="13" spans="1:29">
      <c r="B13" s="9">
        <v>8</v>
      </c>
      <c r="C13" s="9">
        <f t="shared" si="0"/>
        <v>0.125</v>
      </c>
      <c r="D13" s="9">
        <f t="shared" si="17"/>
        <v>7.4999999999999997E-2</v>
      </c>
      <c r="E13" s="9">
        <f t="shared" si="17"/>
        <v>0.1</v>
      </c>
      <c r="F13" s="9">
        <f t="shared" si="17"/>
        <v>0.125</v>
      </c>
      <c r="G13" s="9">
        <f t="shared" si="17"/>
        <v>0.15</v>
      </c>
      <c r="H13" s="9">
        <f t="shared" si="17"/>
        <v>0.17499999999999999</v>
      </c>
      <c r="I13" s="9">
        <f t="shared" si="17"/>
        <v>0.2</v>
      </c>
      <c r="J13" s="9">
        <f t="shared" si="17"/>
        <v>0.22500000000000001</v>
      </c>
      <c r="K13" s="9">
        <f t="shared" si="17"/>
        <v>0.25</v>
      </c>
      <c r="L13" s="9">
        <f t="shared" si="17"/>
        <v>0.27500000000000002</v>
      </c>
      <c r="M13" s="9">
        <f t="shared" si="17"/>
        <v>0.3</v>
      </c>
      <c r="N13" s="9">
        <f t="shared" si="17"/>
        <v>0.32500000000000001</v>
      </c>
      <c r="O13" s="9">
        <f t="shared" si="17"/>
        <v>0.35</v>
      </c>
      <c r="P13" s="9">
        <f t="shared" si="17"/>
        <v>0.375</v>
      </c>
      <c r="Q13">
        <f t="shared" si="19"/>
        <v>7.3333333333333339</v>
      </c>
      <c r="R13">
        <f t="shared" si="18"/>
        <v>5.5</v>
      </c>
      <c r="S13">
        <f t="shared" si="18"/>
        <v>4.4000000000000004</v>
      </c>
      <c r="T13">
        <f t="shared" si="18"/>
        <v>3.666666666666667</v>
      </c>
      <c r="U13">
        <f t="shared" si="18"/>
        <v>3.1428571428571432</v>
      </c>
      <c r="V13">
        <f t="shared" si="18"/>
        <v>2.75</v>
      </c>
      <c r="W13">
        <f t="shared" si="18"/>
        <v>2.4444444444444446</v>
      </c>
      <c r="X13">
        <f t="shared" si="18"/>
        <v>2.2000000000000002</v>
      </c>
      <c r="Y13">
        <f t="shared" si="18"/>
        <v>2</v>
      </c>
      <c r="Z13">
        <f t="shared" si="18"/>
        <v>1.8333333333333335</v>
      </c>
      <c r="AA13">
        <f t="shared" si="18"/>
        <v>1.6923076923076923</v>
      </c>
      <c r="AB13">
        <f t="shared" si="18"/>
        <v>1.5714285714285716</v>
      </c>
      <c r="AC13">
        <f t="shared" si="18"/>
        <v>1.4666666666666668</v>
      </c>
    </row>
    <row r="14" spans="1:29">
      <c r="B14">
        <v>9</v>
      </c>
      <c r="C14">
        <f t="shared" si="0"/>
        <v>0.1111111111111111</v>
      </c>
      <c r="D14">
        <f t="shared" si="17"/>
        <v>6.6666666666666666E-2</v>
      </c>
      <c r="E14">
        <f t="shared" si="17"/>
        <v>8.8888888888888892E-2</v>
      </c>
      <c r="F14">
        <f t="shared" si="17"/>
        <v>0.1111111111111111</v>
      </c>
      <c r="G14">
        <f t="shared" si="17"/>
        <v>0.13333333333333333</v>
      </c>
      <c r="H14">
        <f t="shared" si="17"/>
        <v>0.15555555555555553</v>
      </c>
      <c r="I14">
        <f t="shared" si="17"/>
        <v>0.17777777777777778</v>
      </c>
      <c r="J14">
        <f t="shared" si="17"/>
        <v>0.19999999999999998</v>
      </c>
      <c r="K14">
        <f t="shared" si="17"/>
        <v>0.22222222222222221</v>
      </c>
      <c r="L14">
        <f t="shared" si="17"/>
        <v>0.24444444444444446</v>
      </c>
      <c r="M14">
        <f t="shared" si="17"/>
        <v>0.26666666666666666</v>
      </c>
      <c r="N14">
        <f t="shared" si="17"/>
        <v>0.28888888888888886</v>
      </c>
      <c r="O14">
        <f t="shared" si="17"/>
        <v>0.31111111111111106</v>
      </c>
      <c r="P14">
        <f t="shared" si="17"/>
        <v>0.33333333333333331</v>
      </c>
      <c r="Q14">
        <f t="shared" si="19"/>
        <v>8.25</v>
      </c>
      <c r="R14">
        <f t="shared" si="18"/>
        <v>6.1875</v>
      </c>
      <c r="S14">
        <f t="shared" si="18"/>
        <v>4.9500000000000011</v>
      </c>
      <c r="T14">
        <f t="shared" si="18"/>
        <v>4.125</v>
      </c>
      <c r="U14">
        <f t="shared" si="18"/>
        <v>3.5357142857142865</v>
      </c>
      <c r="V14">
        <f t="shared" si="18"/>
        <v>3.09375</v>
      </c>
      <c r="W14">
        <f t="shared" si="18"/>
        <v>2.7500000000000004</v>
      </c>
      <c r="X14">
        <f t="shared" si="18"/>
        <v>2.4750000000000005</v>
      </c>
      <c r="Y14">
        <f t="shared" si="18"/>
        <v>2.25</v>
      </c>
      <c r="Z14">
        <f t="shared" si="18"/>
        <v>2.0625</v>
      </c>
      <c r="AA14">
        <f t="shared" si="18"/>
        <v>1.9038461538461542</v>
      </c>
      <c r="AB14">
        <f t="shared" si="18"/>
        <v>1.7678571428571432</v>
      </c>
      <c r="AC14">
        <f t="shared" si="18"/>
        <v>1.6500000000000001</v>
      </c>
    </row>
    <row r="15" spans="1:29">
      <c r="B15">
        <v>10</v>
      </c>
      <c r="C15">
        <f t="shared" si="0"/>
        <v>0.1</v>
      </c>
      <c r="D15">
        <f t="shared" si="17"/>
        <v>0.06</v>
      </c>
      <c r="E15">
        <f t="shared" si="17"/>
        <v>8.0000000000000016E-2</v>
      </c>
      <c r="F15">
        <f t="shared" si="17"/>
        <v>0.1</v>
      </c>
      <c r="G15">
        <f t="shared" si="17"/>
        <v>0.12</v>
      </c>
      <c r="H15">
        <f t="shared" si="17"/>
        <v>0.13999999999999999</v>
      </c>
      <c r="I15">
        <f t="shared" si="17"/>
        <v>0.16000000000000003</v>
      </c>
      <c r="J15">
        <f t="shared" si="17"/>
        <v>0.18000000000000002</v>
      </c>
      <c r="K15">
        <f t="shared" si="17"/>
        <v>0.2</v>
      </c>
      <c r="L15">
        <f t="shared" si="17"/>
        <v>0.22000000000000003</v>
      </c>
      <c r="M15">
        <f t="shared" si="17"/>
        <v>0.24</v>
      </c>
      <c r="N15">
        <f t="shared" si="17"/>
        <v>0.26</v>
      </c>
      <c r="O15">
        <f t="shared" si="17"/>
        <v>0.27999999999999997</v>
      </c>
      <c r="P15">
        <f t="shared" si="17"/>
        <v>0.30000000000000004</v>
      </c>
      <c r="Q15">
        <f t="shared" si="19"/>
        <v>9.1666666666666679</v>
      </c>
      <c r="R15">
        <f t="shared" si="18"/>
        <v>6.8749999999999991</v>
      </c>
      <c r="S15">
        <f t="shared" si="18"/>
        <v>5.5</v>
      </c>
      <c r="T15">
        <f t="shared" si="18"/>
        <v>4.5833333333333339</v>
      </c>
      <c r="U15">
        <f t="shared" si="18"/>
        <v>3.9285714285714293</v>
      </c>
      <c r="V15">
        <f t="shared" si="18"/>
        <v>3.4374999999999996</v>
      </c>
      <c r="W15">
        <f t="shared" si="18"/>
        <v>3.0555555555555554</v>
      </c>
      <c r="X15">
        <f t="shared" si="18"/>
        <v>2.75</v>
      </c>
      <c r="Y15">
        <f t="shared" si="18"/>
        <v>2.5</v>
      </c>
      <c r="Z15">
        <f t="shared" si="18"/>
        <v>2.291666666666667</v>
      </c>
      <c r="AA15">
        <f t="shared" si="18"/>
        <v>2.1153846153846154</v>
      </c>
      <c r="AB15">
        <f t="shared" si="18"/>
        <v>1.9642857142857146</v>
      </c>
      <c r="AC15">
        <f t="shared" si="18"/>
        <v>1.8333333333333333</v>
      </c>
    </row>
    <row r="17" spans="1:29">
      <c r="A17">
        <v>0.8</v>
      </c>
      <c r="B17">
        <v>5</v>
      </c>
      <c r="C17">
        <f t="shared" si="0"/>
        <v>0.2</v>
      </c>
      <c r="D17">
        <f t="shared" si="17"/>
        <v>0.12</v>
      </c>
      <c r="E17">
        <f t="shared" si="17"/>
        <v>0.16000000000000003</v>
      </c>
      <c r="F17">
        <f t="shared" si="17"/>
        <v>0.2</v>
      </c>
      <c r="G17">
        <f t="shared" si="17"/>
        <v>0.24</v>
      </c>
      <c r="H17">
        <f t="shared" si="17"/>
        <v>0.27999999999999997</v>
      </c>
      <c r="I17">
        <f t="shared" si="17"/>
        <v>0.32000000000000006</v>
      </c>
      <c r="J17">
        <f t="shared" si="17"/>
        <v>0.36000000000000004</v>
      </c>
      <c r="K17">
        <f t="shared" si="17"/>
        <v>0.4</v>
      </c>
      <c r="L17">
        <f t="shared" si="17"/>
        <v>0.44000000000000006</v>
      </c>
      <c r="M17">
        <f t="shared" si="17"/>
        <v>0.48</v>
      </c>
      <c r="N17">
        <f t="shared" si="17"/>
        <v>0.52</v>
      </c>
      <c r="O17">
        <f t="shared" si="17"/>
        <v>0.55999999999999994</v>
      </c>
      <c r="P17">
        <f t="shared" si="17"/>
        <v>0.60000000000000009</v>
      </c>
      <c r="Q17">
        <f xml:space="preserve"> $A$17/D17</f>
        <v>6.666666666666667</v>
      </c>
      <c r="R17">
        <f t="shared" ref="R17:AC17" si="20" xml:space="preserve"> $A$17/E17</f>
        <v>4.9999999999999991</v>
      </c>
      <c r="S17">
        <f t="shared" si="20"/>
        <v>4</v>
      </c>
      <c r="T17">
        <f t="shared" si="20"/>
        <v>3.3333333333333335</v>
      </c>
      <c r="U17">
        <f t="shared" si="20"/>
        <v>2.8571428571428577</v>
      </c>
      <c r="V17">
        <f t="shared" si="20"/>
        <v>2.4999999999999996</v>
      </c>
      <c r="W17">
        <f t="shared" si="20"/>
        <v>2.2222222222222219</v>
      </c>
      <c r="X17">
        <f t="shared" si="20"/>
        <v>2</v>
      </c>
      <c r="Y17">
        <f t="shared" si="20"/>
        <v>1.8181818181818181</v>
      </c>
      <c r="Z17">
        <f t="shared" si="20"/>
        <v>1.6666666666666667</v>
      </c>
      <c r="AA17">
        <f t="shared" si="20"/>
        <v>1.5384615384615385</v>
      </c>
      <c r="AB17">
        <f t="shared" si="20"/>
        <v>1.4285714285714288</v>
      </c>
      <c r="AC17">
        <f t="shared" si="20"/>
        <v>1.3333333333333333</v>
      </c>
    </row>
    <row r="18" spans="1:29">
      <c r="B18" s="10">
        <v>6</v>
      </c>
      <c r="C18" s="10">
        <f t="shared" si="0"/>
        <v>0.16666666666666666</v>
      </c>
      <c r="D18" s="10">
        <f t="shared" si="17"/>
        <v>9.9999999999999992E-2</v>
      </c>
      <c r="E18" s="10">
        <f t="shared" si="17"/>
        <v>0.13333333333333333</v>
      </c>
      <c r="F18" s="10">
        <f t="shared" si="17"/>
        <v>0.16666666666666666</v>
      </c>
      <c r="G18" s="10">
        <f t="shared" si="17"/>
        <v>0.19999999999999998</v>
      </c>
      <c r="H18" s="10">
        <f t="shared" si="17"/>
        <v>0.23333333333333331</v>
      </c>
      <c r="I18" s="10">
        <f t="shared" si="17"/>
        <v>0.26666666666666666</v>
      </c>
      <c r="J18" s="10">
        <f t="shared" si="17"/>
        <v>0.3</v>
      </c>
      <c r="K18" s="10">
        <f t="shared" si="17"/>
        <v>0.33333333333333331</v>
      </c>
      <c r="L18" s="10">
        <f t="shared" si="17"/>
        <v>0.3666666666666667</v>
      </c>
      <c r="M18" s="10">
        <f t="shared" si="17"/>
        <v>0.39999999999999997</v>
      </c>
      <c r="N18" s="10">
        <f t="shared" si="17"/>
        <v>0.43333333333333335</v>
      </c>
      <c r="O18" s="10">
        <f t="shared" si="17"/>
        <v>0.46666666666666662</v>
      </c>
      <c r="P18" s="10">
        <f t="shared" si="17"/>
        <v>0.5</v>
      </c>
      <c r="Q18">
        <f t="shared" ref="Q18:Q22" si="21" xml:space="preserve"> $A$17/D18</f>
        <v>8.0000000000000018</v>
      </c>
      <c r="R18">
        <f t="shared" ref="R18:R22" si="22" xml:space="preserve"> $A$17/E18</f>
        <v>6</v>
      </c>
      <c r="S18">
        <f t="shared" ref="S18:S22" si="23" xml:space="preserve"> $A$17/F18</f>
        <v>4.8000000000000007</v>
      </c>
      <c r="T18">
        <f t="shared" ref="T18:T22" si="24" xml:space="preserve"> $A$17/G18</f>
        <v>4.0000000000000009</v>
      </c>
      <c r="U18">
        <f t="shared" ref="U18:U22" si="25" xml:space="preserve"> $A$17/H18</f>
        <v>3.4285714285714293</v>
      </c>
      <c r="V18">
        <f t="shared" ref="V18:V22" si="26" xml:space="preserve"> $A$17/I18</f>
        <v>3</v>
      </c>
      <c r="W18">
        <f t="shared" ref="W18:W22" si="27" xml:space="preserve"> $A$17/J18</f>
        <v>2.666666666666667</v>
      </c>
      <c r="X18">
        <f t="shared" ref="X18:X22" si="28" xml:space="preserve"> $A$17/K18</f>
        <v>2.4000000000000004</v>
      </c>
      <c r="Y18">
        <f t="shared" ref="Y18:Y22" si="29" xml:space="preserve"> $A$17/L18</f>
        <v>2.1818181818181817</v>
      </c>
      <c r="Z18">
        <f t="shared" ref="Z18:Z22" si="30" xml:space="preserve"> $A$17/M18</f>
        <v>2.0000000000000004</v>
      </c>
      <c r="AA18">
        <f t="shared" ref="AA18:AA22" si="31" xml:space="preserve"> $A$17/N18</f>
        <v>1.8461538461538463</v>
      </c>
      <c r="AB18">
        <f t="shared" ref="AB18:AB22" si="32" xml:space="preserve"> $A$17/O18</f>
        <v>1.7142857142857146</v>
      </c>
      <c r="AC18">
        <f t="shared" ref="AC18:AC22" si="33" xml:space="preserve"> $A$17/P18</f>
        <v>1.6</v>
      </c>
    </row>
    <row r="19" spans="1:29">
      <c r="B19" s="8">
        <v>7</v>
      </c>
      <c r="C19" s="8">
        <f t="shared" si="0"/>
        <v>0.14285714285714285</v>
      </c>
      <c r="D19" s="8">
        <f t="shared" si="17"/>
        <v>8.5714285714285701E-2</v>
      </c>
      <c r="E19" s="8">
        <f t="shared" si="17"/>
        <v>0.11428571428571428</v>
      </c>
      <c r="F19" s="8">
        <f t="shared" si="17"/>
        <v>0.14285714285714285</v>
      </c>
      <c r="G19" s="8">
        <f t="shared" si="17"/>
        <v>0.1714285714285714</v>
      </c>
      <c r="H19" s="8">
        <f t="shared" si="17"/>
        <v>0.19999999999999998</v>
      </c>
      <c r="I19" s="8">
        <f t="shared" si="17"/>
        <v>0.22857142857142856</v>
      </c>
      <c r="J19" s="8">
        <f t="shared" si="17"/>
        <v>0.25714285714285712</v>
      </c>
      <c r="K19" s="8">
        <f t="shared" si="17"/>
        <v>0.2857142857142857</v>
      </c>
      <c r="L19" s="8">
        <f t="shared" si="17"/>
        <v>0.31428571428571428</v>
      </c>
      <c r="M19" s="8">
        <f t="shared" si="17"/>
        <v>0.3428571428571428</v>
      </c>
      <c r="N19" s="8">
        <f t="shared" si="17"/>
        <v>0.37142857142857144</v>
      </c>
      <c r="O19" s="8">
        <f t="shared" si="17"/>
        <v>0.39999999999999997</v>
      </c>
      <c r="P19" s="8">
        <f t="shared" si="17"/>
        <v>0.42857142857142855</v>
      </c>
      <c r="Q19">
        <f t="shared" si="21"/>
        <v>9.3333333333333357</v>
      </c>
      <c r="R19">
        <f t="shared" si="22"/>
        <v>7.0000000000000009</v>
      </c>
      <c r="S19">
        <f t="shared" si="23"/>
        <v>5.6000000000000005</v>
      </c>
      <c r="T19">
        <f t="shared" si="24"/>
        <v>4.6666666666666679</v>
      </c>
      <c r="U19">
        <f t="shared" si="25"/>
        <v>4.0000000000000009</v>
      </c>
      <c r="V19">
        <f t="shared" si="26"/>
        <v>3.5000000000000004</v>
      </c>
      <c r="W19">
        <f t="shared" si="27"/>
        <v>3.1111111111111116</v>
      </c>
      <c r="X19">
        <f t="shared" si="28"/>
        <v>2.8000000000000003</v>
      </c>
      <c r="Y19">
        <f t="shared" si="29"/>
        <v>2.5454545454545459</v>
      </c>
      <c r="Z19">
        <f t="shared" si="30"/>
        <v>2.3333333333333339</v>
      </c>
      <c r="AA19">
        <f t="shared" si="31"/>
        <v>2.1538461538461537</v>
      </c>
      <c r="AB19">
        <f t="shared" si="32"/>
        <v>2.0000000000000004</v>
      </c>
      <c r="AC19">
        <f t="shared" si="33"/>
        <v>1.8666666666666669</v>
      </c>
    </row>
    <row r="20" spans="1:29">
      <c r="B20" s="9">
        <v>8</v>
      </c>
      <c r="C20" s="9">
        <f t="shared" si="0"/>
        <v>0.125</v>
      </c>
      <c r="D20" s="9">
        <f t="shared" si="17"/>
        <v>7.4999999999999997E-2</v>
      </c>
      <c r="E20" s="9">
        <f t="shared" si="17"/>
        <v>0.1</v>
      </c>
      <c r="F20" s="9">
        <f t="shared" si="17"/>
        <v>0.125</v>
      </c>
      <c r="G20" s="9">
        <f t="shared" si="17"/>
        <v>0.15</v>
      </c>
      <c r="H20" s="9">
        <f t="shared" si="17"/>
        <v>0.17499999999999999</v>
      </c>
      <c r="I20" s="9">
        <f t="shared" si="17"/>
        <v>0.2</v>
      </c>
      <c r="J20" s="9">
        <f t="shared" si="17"/>
        <v>0.22500000000000001</v>
      </c>
      <c r="K20" s="9">
        <f t="shared" si="17"/>
        <v>0.25</v>
      </c>
      <c r="L20" s="9">
        <f t="shared" si="17"/>
        <v>0.27500000000000002</v>
      </c>
      <c r="M20" s="9">
        <f t="shared" si="17"/>
        <v>0.3</v>
      </c>
      <c r="N20" s="9">
        <f t="shared" si="17"/>
        <v>0.32500000000000001</v>
      </c>
      <c r="O20" s="9">
        <f t="shared" si="17"/>
        <v>0.35</v>
      </c>
      <c r="P20" s="9">
        <f t="shared" si="17"/>
        <v>0.375</v>
      </c>
      <c r="Q20">
        <f t="shared" si="21"/>
        <v>10.666666666666668</v>
      </c>
      <c r="R20">
        <f t="shared" si="22"/>
        <v>8</v>
      </c>
      <c r="S20">
        <f t="shared" si="23"/>
        <v>6.4</v>
      </c>
      <c r="T20">
        <f t="shared" si="24"/>
        <v>5.3333333333333339</v>
      </c>
      <c r="U20">
        <f t="shared" si="25"/>
        <v>4.5714285714285721</v>
      </c>
      <c r="V20">
        <f t="shared" si="26"/>
        <v>4</v>
      </c>
      <c r="W20">
        <f t="shared" si="27"/>
        <v>3.5555555555555558</v>
      </c>
      <c r="X20">
        <f t="shared" si="28"/>
        <v>3.2</v>
      </c>
      <c r="Y20">
        <f t="shared" si="29"/>
        <v>2.9090909090909092</v>
      </c>
      <c r="Z20">
        <f t="shared" si="30"/>
        <v>2.666666666666667</v>
      </c>
      <c r="AA20">
        <f t="shared" si="31"/>
        <v>2.4615384615384617</v>
      </c>
      <c r="AB20">
        <f t="shared" si="32"/>
        <v>2.285714285714286</v>
      </c>
      <c r="AC20">
        <f t="shared" si="33"/>
        <v>2.1333333333333333</v>
      </c>
    </row>
    <row r="21" spans="1:29">
      <c r="B21">
        <v>9</v>
      </c>
      <c r="C21">
        <f t="shared" si="0"/>
        <v>0.1111111111111111</v>
      </c>
      <c r="D21">
        <f t="shared" si="17"/>
        <v>6.6666666666666666E-2</v>
      </c>
      <c r="E21">
        <f t="shared" si="17"/>
        <v>8.8888888888888892E-2</v>
      </c>
      <c r="F21">
        <f t="shared" si="17"/>
        <v>0.1111111111111111</v>
      </c>
      <c r="G21">
        <f t="shared" si="17"/>
        <v>0.13333333333333333</v>
      </c>
      <c r="H21">
        <f t="shared" si="17"/>
        <v>0.15555555555555553</v>
      </c>
      <c r="I21">
        <f t="shared" si="17"/>
        <v>0.17777777777777778</v>
      </c>
      <c r="J21">
        <f t="shared" si="17"/>
        <v>0.19999999999999998</v>
      </c>
      <c r="K21">
        <f t="shared" si="17"/>
        <v>0.22222222222222221</v>
      </c>
      <c r="L21">
        <f t="shared" si="17"/>
        <v>0.24444444444444446</v>
      </c>
      <c r="M21">
        <f t="shared" si="17"/>
        <v>0.26666666666666666</v>
      </c>
      <c r="N21">
        <f t="shared" si="17"/>
        <v>0.28888888888888886</v>
      </c>
      <c r="O21">
        <f t="shared" si="17"/>
        <v>0.31111111111111106</v>
      </c>
      <c r="P21">
        <f t="shared" si="17"/>
        <v>0.33333333333333331</v>
      </c>
      <c r="Q21">
        <f t="shared" si="21"/>
        <v>12</v>
      </c>
      <c r="R21">
        <f t="shared" si="22"/>
        <v>9</v>
      </c>
      <c r="S21">
        <f t="shared" si="23"/>
        <v>7.2000000000000011</v>
      </c>
      <c r="T21">
        <f t="shared" si="24"/>
        <v>6</v>
      </c>
      <c r="U21">
        <f t="shared" si="25"/>
        <v>5.1428571428571441</v>
      </c>
      <c r="V21">
        <f t="shared" si="26"/>
        <v>4.5</v>
      </c>
      <c r="W21">
        <f t="shared" si="27"/>
        <v>4.0000000000000009</v>
      </c>
      <c r="X21">
        <f t="shared" si="28"/>
        <v>3.6000000000000005</v>
      </c>
      <c r="Y21">
        <f t="shared" si="29"/>
        <v>3.2727272727272725</v>
      </c>
      <c r="Z21">
        <f t="shared" si="30"/>
        <v>3</v>
      </c>
      <c r="AA21">
        <f t="shared" si="31"/>
        <v>2.7692307692307696</v>
      </c>
      <c r="AB21">
        <f t="shared" si="32"/>
        <v>2.5714285714285721</v>
      </c>
      <c r="AC21">
        <f t="shared" si="33"/>
        <v>2.4000000000000004</v>
      </c>
    </row>
    <row r="22" spans="1:29">
      <c r="B22">
        <v>10</v>
      </c>
      <c r="C22">
        <f t="shared" si="0"/>
        <v>0.1</v>
      </c>
      <c r="D22">
        <f t="shared" si="17"/>
        <v>0.06</v>
      </c>
      <c r="E22">
        <f t="shared" si="17"/>
        <v>8.0000000000000016E-2</v>
      </c>
      <c r="F22">
        <f t="shared" si="17"/>
        <v>0.1</v>
      </c>
      <c r="G22">
        <f t="shared" si="17"/>
        <v>0.12</v>
      </c>
      <c r="H22">
        <f t="shared" si="17"/>
        <v>0.13999999999999999</v>
      </c>
      <c r="I22">
        <f t="shared" si="17"/>
        <v>0.16000000000000003</v>
      </c>
      <c r="J22">
        <f t="shared" si="17"/>
        <v>0.18000000000000002</v>
      </c>
      <c r="K22">
        <f t="shared" si="17"/>
        <v>0.2</v>
      </c>
      <c r="L22">
        <f t="shared" si="17"/>
        <v>0.22000000000000003</v>
      </c>
      <c r="M22">
        <f t="shared" si="17"/>
        <v>0.24</v>
      </c>
      <c r="N22">
        <f t="shared" si="17"/>
        <v>0.26</v>
      </c>
      <c r="O22">
        <f t="shared" si="17"/>
        <v>0.27999999999999997</v>
      </c>
      <c r="P22">
        <f t="shared" si="17"/>
        <v>0.30000000000000004</v>
      </c>
      <c r="Q22">
        <f t="shared" si="21"/>
        <v>13.333333333333334</v>
      </c>
      <c r="R22">
        <f t="shared" si="22"/>
        <v>9.9999999999999982</v>
      </c>
      <c r="S22">
        <f t="shared" si="23"/>
        <v>8</v>
      </c>
      <c r="T22">
        <f t="shared" si="24"/>
        <v>6.666666666666667</v>
      </c>
      <c r="U22">
        <f t="shared" si="25"/>
        <v>5.7142857142857153</v>
      </c>
      <c r="V22">
        <f t="shared" si="26"/>
        <v>4.9999999999999991</v>
      </c>
      <c r="W22">
        <f t="shared" si="27"/>
        <v>4.4444444444444438</v>
      </c>
      <c r="X22">
        <f t="shared" si="28"/>
        <v>4</v>
      </c>
      <c r="Y22">
        <f t="shared" si="29"/>
        <v>3.6363636363636362</v>
      </c>
      <c r="Z22">
        <f t="shared" si="30"/>
        <v>3.3333333333333335</v>
      </c>
      <c r="AA22">
        <f t="shared" si="31"/>
        <v>3.0769230769230771</v>
      </c>
      <c r="AB22">
        <f t="shared" si="32"/>
        <v>2.8571428571428577</v>
      </c>
      <c r="AC22">
        <f t="shared" si="33"/>
        <v>2.6666666666666665</v>
      </c>
    </row>
    <row r="24" spans="1:29">
      <c r="A24">
        <v>1.2</v>
      </c>
      <c r="B24">
        <v>5</v>
      </c>
      <c r="C24">
        <f t="shared" si="0"/>
        <v>0.2</v>
      </c>
      <c r="D24">
        <f t="shared" si="17"/>
        <v>0.12</v>
      </c>
      <c r="E24">
        <f t="shared" si="17"/>
        <v>0.16000000000000003</v>
      </c>
      <c r="F24">
        <f t="shared" si="17"/>
        <v>0.2</v>
      </c>
      <c r="G24">
        <f t="shared" si="17"/>
        <v>0.24</v>
      </c>
      <c r="H24">
        <f t="shared" si="17"/>
        <v>0.27999999999999997</v>
      </c>
      <c r="I24">
        <f t="shared" si="17"/>
        <v>0.32000000000000006</v>
      </c>
      <c r="J24">
        <f t="shared" si="17"/>
        <v>0.36000000000000004</v>
      </c>
      <c r="K24">
        <f t="shared" si="17"/>
        <v>0.4</v>
      </c>
      <c r="L24">
        <f t="shared" si="17"/>
        <v>0.44000000000000006</v>
      </c>
      <c r="M24">
        <f t="shared" si="17"/>
        <v>0.48</v>
      </c>
      <c r="N24">
        <f t="shared" si="17"/>
        <v>0.52</v>
      </c>
      <c r="O24">
        <f t="shared" si="17"/>
        <v>0.55999999999999994</v>
      </c>
      <c r="P24">
        <f t="shared" si="17"/>
        <v>0.60000000000000009</v>
      </c>
      <c r="Q24">
        <f xml:space="preserve"> $A$24/D24</f>
        <v>10</v>
      </c>
      <c r="R24">
        <f t="shared" ref="R24:AC29" si="34" xml:space="preserve"> $A$24/E24</f>
        <v>7.4999999999999982</v>
      </c>
      <c r="S24">
        <f t="shared" si="34"/>
        <v>5.9999999999999991</v>
      </c>
      <c r="T24">
        <f t="shared" si="34"/>
        <v>5</v>
      </c>
      <c r="U24">
        <f t="shared" si="34"/>
        <v>4.2857142857142856</v>
      </c>
      <c r="V24">
        <f t="shared" si="34"/>
        <v>3.7499999999999991</v>
      </c>
      <c r="W24">
        <f t="shared" si="34"/>
        <v>3.333333333333333</v>
      </c>
      <c r="X24">
        <f t="shared" si="34"/>
        <v>2.9999999999999996</v>
      </c>
      <c r="Y24">
        <f t="shared" si="34"/>
        <v>2.7272727272727266</v>
      </c>
      <c r="Z24">
        <f t="shared" si="34"/>
        <v>2.5</v>
      </c>
      <c r="AA24">
        <f t="shared" si="34"/>
        <v>2.3076923076923075</v>
      </c>
      <c r="AB24">
        <f t="shared" si="34"/>
        <v>2.1428571428571428</v>
      </c>
      <c r="AC24">
        <f t="shared" si="34"/>
        <v>1.9999999999999996</v>
      </c>
    </row>
    <row r="25" spans="1:29">
      <c r="B25" s="10">
        <v>6</v>
      </c>
      <c r="C25" s="10">
        <f t="shared" si="0"/>
        <v>0.16666666666666666</v>
      </c>
      <c r="D25" s="10">
        <f t="shared" si="17"/>
        <v>9.9999999999999992E-2</v>
      </c>
      <c r="E25" s="10">
        <f t="shared" si="17"/>
        <v>0.13333333333333333</v>
      </c>
      <c r="F25" s="10">
        <f t="shared" si="17"/>
        <v>0.16666666666666666</v>
      </c>
      <c r="G25" s="10">
        <f t="shared" si="17"/>
        <v>0.19999999999999998</v>
      </c>
      <c r="H25" s="10">
        <f t="shared" si="17"/>
        <v>0.23333333333333331</v>
      </c>
      <c r="I25" s="10">
        <f t="shared" si="17"/>
        <v>0.26666666666666666</v>
      </c>
      <c r="J25" s="10">
        <f t="shared" si="17"/>
        <v>0.3</v>
      </c>
      <c r="K25" s="10">
        <f t="shared" si="17"/>
        <v>0.33333333333333331</v>
      </c>
      <c r="L25" s="10">
        <f t="shared" si="17"/>
        <v>0.3666666666666667</v>
      </c>
      <c r="M25" s="10">
        <f t="shared" si="17"/>
        <v>0.39999999999999997</v>
      </c>
      <c r="N25" s="10">
        <f t="shared" si="17"/>
        <v>0.43333333333333335</v>
      </c>
      <c r="O25" s="10">
        <f t="shared" si="17"/>
        <v>0.46666666666666662</v>
      </c>
      <c r="P25" s="10">
        <f t="shared" si="17"/>
        <v>0.5</v>
      </c>
      <c r="Q25">
        <f t="shared" ref="Q25:Q29" si="35" xml:space="preserve"> $A$24/D25</f>
        <v>12</v>
      </c>
      <c r="R25">
        <f t="shared" si="34"/>
        <v>9</v>
      </c>
      <c r="S25">
        <f t="shared" si="34"/>
        <v>7.2</v>
      </c>
      <c r="T25">
        <f t="shared" si="34"/>
        <v>6</v>
      </c>
      <c r="U25">
        <f t="shared" si="34"/>
        <v>5.1428571428571432</v>
      </c>
      <c r="V25">
        <f t="shared" si="34"/>
        <v>4.5</v>
      </c>
      <c r="W25">
        <f t="shared" si="34"/>
        <v>4</v>
      </c>
      <c r="X25">
        <f t="shared" si="34"/>
        <v>3.6</v>
      </c>
      <c r="Y25">
        <f t="shared" si="34"/>
        <v>3.2727272727272725</v>
      </c>
      <c r="Z25">
        <f t="shared" si="34"/>
        <v>3</v>
      </c>
      <c r="AA25">
        <f t="shared" si="34"/>
        <v>2.7692307692307692</v>
      </c>
      <c r="AB25">
        <f t="shared" si="34"/>
        <v>2.5714285714285716</v>
      </c>
      <c r="AC25">
        <f t="shared" si="34"/>
        <v>2.4</v>
      </c>
    </row>
    <row r="26" spans="1:29">
      <c r="B26" s="8">
        <v>7</v>
      </c>
      <c r="C26" s="8">
        <f t="shared" si="0"/>
        <v>0.14285714285714285</v>
      </c>
      <c r="D26" s="8">
        <f t="shared" ref="D26:P36" si="36">D$2*$C26</f>
        <v>8.5714285714285701E-2</v>
      </c>
      <c r="E26" s="8">
        <f t="shared" si="36"/>
        <v>0.11428571428571428</v>
      </c>
      <c r="F26" s="8">
        <f t="shared" si="36"/>
        <v>0.14285714285714285</v>
      </c>
      <c r="G26" s="8">
        <f t="shared" si="36"/>
        <v>0.1714285714285714</v>
      </c>
      <c r="H26" s="8">
        <f t="shared" si="36"/>
        <v>0.19999999999999998</v>
      </c>
      <c r="I26" s="8">
        <f t="shared" si="36"/>
        <v>0.22857142857142856</v>
      </c>
      <c r="J26" s="8">
        <f t="shared" si="36"/>
        <v>0.25714285714285712</v>
      </c>
      <c r="K26" s="8">
        <f t="shared" si="36"/>
        <v>0.2857142857142857</v>
      </c>
      <c r="L26" s="8">
        <f t="shared" si="36"/>
        <v>0.31428571428571428</v>
      </c>
      <c r="M26" s="8">
        <f t="shared" si="36"/>
        <v>0.3428571428571428</v>
      </c>
      <c r="N26" s="8">
        <f t="shared" si="36"/>
        <v>0.37142857142857144</v>
      </c>
      <c r="O26" s="8">
        <f t="shared" si="36"/>
        <v>0.39999999999999997</v>
      </c>
      <c r="P26" s="8">
        <f t="shared" si="36"/>
        <v>0.42857142857142855</v>
      </c>
      <c r="Q26">
        <f t="shared" si="35"/>
        <v>14.000000000000002</v>
      </c>
      <c r="R26">
        <f t="shared" si="34"/>
        <v>10.5</v>
      </c>
      <c r="S26">
        <f t="shared" si="34"/>
        <v>8.4</v>
      </c>
      <c r="T26">
        <f t="shared" si="34"/>
        <v>7.0000000000000009</v>
      </c>
      <c r="U26">
        <f t="shared" si="34"/>
        <v>6</v>
      </c>
      <c r="V26">
        <f t="shared" si="34"/>
        <v>5.25</v>
      </c>
      <c r="W26">
        <f t="shared" si="34"/>
        <v>4.666666666666667</v>
      </c>
      <c r="X26">
        <f t="shared" si="34"/>
        <v>4.2</v>
      </c>
      <c r="Y26">
        <f t="shared" si="34"/>
        <v>3.8181818181818179</v>
      </c>
      <c r="Z26">
        <f t="shared" si="34"/>
        <v>3.5000000000000004</v>
      </c>
      <c r="AA26">
        <f t="shared" si="34"/>
        <v>3.2307692307692304</v>
      </c>
      <c r="AB26">
        <f t="shared" si="34"/>
        <v>3</v>
      </c>
      <c r="AC26">
        <f t="shared" si="34"/>
        <v>2.8000000000000003</v>
      </c>
    </row>
    <row r="27" spans="1:29">
      <c r="B27" s="9">
        <v>8</v>
      </c>
      <c r="C27" s="9">
        <f t="shared" si="0"/>
        <v>0.125</v>
      </c>
      <c r="D27" s="9">
        <f t="shared" si="36"/>
        <v>7.4999999999999997E-2</v>
      </c>
      <c r="E27" s="9">
        <f t="shared" si="36"/>
        <v>0.1</v>
      </c>
      <c r="F27" s="9">
        <f t="shared" si="36"/>
        <v>0.125</v>
      </c>
      <c r="G27" s="9">
        <f t="shared" si="36"/>
        <v>0.15</v>
      </c>
      <c r="H27" s="9">
        <f t="shared" si="36"/>
        <v>0.17499999999999999</v>
      </c>
      <c r="I27" s="9">
        <f t="shared" si="36"/>
        <v>0.2</v>
      </c>
      <c r="J27" s="9">
        <f t="shared" si="36"/>
        <v>0.22500000000000001</v>
      </c>
      <c r="K27" s="9">
        <f t="shared" si="36"/>
        <v>0.25</v>
      </c>
      <c r="L27" s="9">
        <f t="shared" si="36"/>
        <v>0.27500000000000002</v>
      </c>
      <c r="M27" s="9">
        <f t="shared" si="36"/>
        <v>0.3</v>
      </c>
      <c r="N27" s="9">
        <f t="shared" si="36"/>
        <v>0.32500000000000001</v>
      </c>
      <c r="O27" s="9">
        <f t="shared" si="36"/>
        <v>0.35</v>
      </c>
      <c r="P27" s="9">
        <f t="shared" si="36"/>
        <v>0.375</v>
      </c>
      <c r="Q27">
        <f t="shared" si="35"/>
        <v>16</v>
      </c>
      <c r="R27">
        <f t="shared" si="34"/>
        <v>11.999999999999998</v>
      </c>
      <c r="S27">
        <f t="shared" si="34"/>
        <v>9.6</v>
      </c>
      <c r="T27">
        <f t="shared" si="34"/>
        <v>8</v>
      </c>
      <c r="U27">
        <f t="shared" si="34"/>
        <v>6.8571428571428577</v>
      </c>
      <c r="V27">
        <f t="shared" si="34"/>
        <v>5.9999999999999991</v>
      </c>
      <c r="W27">
        <f t="shared" si="34"/>
        <v>5.333333333333333</v>
      </c>
      <c r="X27">
        <f t="shared" si="34"/>
        <v>4.8</v>
      </c>
      <c r="Y27">
        <f t="shared" si="34"/>
        <v>4.3636363636363633</v>
      </c>
      <c r="Z27">
        <f t="shared" si="34"/>
        <v>4</v>
      </c>
      <c r="AA27">
        <f t="shared" si="34"/>
        <v>3.6923076923076921</v>
      </c>
      <c r="AB27">
        <f t="shared" si="34"/>
        <v>3.4285714285714288</v>
      </c>
      <c r="AC27">
        <f t="shared" si="34"/>
        <v>3.1999999999999997</v>
      </c>
    </row>
    <row r="28" spans="1:29">
      <c r="B28">
        <v>9</v>
      </c>
      <c r="C28">
        <f t="shared" si="0"/>
        <v>0.1111111111111111</v>
      </c>
      <c r="D28">
        <f t="shared" si="36"/>
        <v>6.6666666666666666E-2</v>
      </c>
      <c r="E28">
        <f t="shared" si="36"/>
        <v>8.8888888888888892E-2</v>
      </c>
      <c r="F28">
        <f t="shared" si="36"/>
        <v>0.1111111111111111</v>
      </c>
      <c r="G28">
        <f t="shared" si="36"/>
        <v>0.13333333333333333</v>
      </c>
      <c r="H28">
        <f t="shared" si="36"/>
        <v>0.15555555555555553</v>
      </c>
      <c r="I28">
        <f t="shared" si="36"/>
        <v>0.17777777777777778</v>
      </c>
      <c r="J28">
        <f t="shared" si="36"/>
        <v>0.19999999999999998</v>
      </c>
      <c r="K28">
        <f t="shared" si="36"/>
        <v>0.22222222222222221</v>
      </c>
      <c r="L28">
        <f t="shared" si="36"/>
        <v>0.24444444444444446</v>
      </c>
      <c r="M28">
        <f t="shared" si="36"/>
        <v>0.26666666666666666</v>
      </c>
      <c r="N28">
        <f t="shared" si="36"/>
        <v>0.28888888888888886</v>
      </c>
      <c r="O28">
        <f t="shared" si="36"/>
        <v>0.31111111111111106</v>
      </c>
      <c r="P28">
        <f t="shared" si="36"/>
        <v>0.33333333333333331</v>
      </c>
      <c r="Q28">
        <f t="shared" si="35"/>
        <v>18</v>
      </c>
      <c r="R28">
        <f t="shared" si="34"/>
        <v>13.499999999999998</v>
      </c>
      <c r="S28">
        <f t="shared" si="34"/>
        <v>10.8</v>
      </c>
      <c r="T28">
        <f t="shared" si="34"/>
        <v>9</v>
      </c>
      <c r="U28">
        <f t="shared" si="34"/>
        <v>7.7142857142857153</v>
      </c>
      <c r="V28">
        <f t="shared" si="34"/>
        <v>6.7499999999999991</v>
      </c>
      <c r="W28">
        <f t="shared" si="34"/>
        <v>6</v>
      </c>
      <c r="X28">
        <f t="shared" si="34"/>
        <v>5.4</v>
      </c>
      <c r="Y28">
        <f t="shared" si="34"/>
        <v>4.9090909090909083</v>
      </c>
      <c r="Z28">
        <f t="shared" si="34"/>
        <v>4.5</v>
      </c>
      <c r="AA28">
        <f t="shared" si="34"/>
        <v>4.1538461538461542</v>
      </c>
      <c r="AB28">
        <f t="shared" si="34"/>
        <v>3.8571428571428577</v>
      </c>
      <c r="AC28">
        <f t="shared" si="34"/>
        <v>3.6</v>
      </c>
    </row>
    <row r="29" spans="1:29">
      <c r="B29">
        <v>10</v>
      </c>
      <c r="C29">
        <f t="shared" si="0"/>
        <v>0.1</v>
      </c>
      <c r="D29">
        <f t="shared" si="36"/>
        <v>0.06</v>
      </c>
      <c r="E29">
        <f t="shared" si="36"/>
        <v>8.0000000000000016E-2</v>
      </c>
      <c r="F29">
        <f t="shared" si="36"/>
        <v>0.1</v>
      </c>
      <c r="G29">
        <f t="shared" si="36"/>
        <v>0.12</v>
      </c>
      <c r="H29">
        <f t="shared" si="36"/>
        <v>0.13999999999999999</v>
      </c>
      <c r="I29">
        <f t="shared" si="36"/>
        <v>0.16000000000000003</v>
      </c>
      <c r="J29">
        <f t="shared" si="36"/>
        <v>0.18000000000000002</v>
      </c>
      <c r="K29">
        <f t="shared" si="36"/>
        <v>0.2</v>
      </c>
      <c r="L29">
        <f t="shared" si="36"/>
        <v>0.22000000000000003</v>
      </c>
      <c r="M29">
        <f t="shared" si="36"/>
        <v>0.24</v>
      </c>
      <c r="N29">
        <f t="shared" si="36"/>
        <v>0.26</v>
      </c>
      <c r="O29">
        <f t="shared" si="36"/>
        <v>0.27999999999999997</v>
      </c>
      <c r="P29">
        <f t="shared" si="36"/>
        <v>0.30000000000000004</v>
      </c>
      <c r="Q29">
        <f t="shared" si="35"/>
        <v>20</v>
      </c>
      <c r="R29">
        <f t="shared" si="34"/>
        <v>14.999999999999996</v>
      </c>
      <c r="S29">
        <f t="shared" si="34"/>
        <v>11.999999999999998</v>
      </c>
      <c r="T29">
        <f t="shared" si="34"/>
        <v>10</v>
      </c>
      <c r="U29">
        <f t="shared" si="34"/>
        <v>8.5714285714285712</v>
      </c>
      <c r="V29">
        <f t="shared" si="34"/>
        <v>7.4999999999999982</v>
      </c>
      <c r="W29">
        <f t="shared" si="34"/>
        <v>6.6666666666666661</v>
      </c>
      <c r="X29">
        <f t="shared" si="34"/>
        <v>5.9999999999999991</v>
      </c>
      <c r="Y29">
        <f t="shared" si="34"/>
        <v>5.4545454545454533</v>
      </c>
      <c r="Z29">
        <f t="shared" si="34"/>
        <v>5</v>
      </c>
      <c r="AA29">
        <f t="shared" si="34"/>
        <v>4.615384615384615</v>
      </c>
      <c r="AB29">
        <f t="shared" si="34"/>
        <v>4.2857142857142856</v>
      </c>
      <c r="AC29">
        <f t="shared" si="34"/>
        <v>3.9999999999999991</v>
      </c>
    </row>
    <row r="31" spans="1:29">
      <c r="A31">
        <v>1.6</v>
      </c>
      <c r="B31">
        <v>5</v>
      </c>
      <c r="C31">
        <f t="shared" si="0"/>
        <v>0.2</v>
      </c>
      <c r="D31">
        <f t="shared" ref="D31:P32" si="37">D$2*$C31</f>
        <v>0.12</v>
      </c>
      <c r="E31">
        <f t="shared" si="37"/>
        <v>0.16000000000000003</v>
      </c>
      <c r="F31">
        <f t="shared" si="37"/>
        <v>0.2</v>
      </c>
      <c r="G31">
        <f t="shared" si="37"/>
        <v>0.24</v>
      </c>
      <c r="H31">
        <f t="shared" si="37"/>
        <v>0.27999999999999997</v>
      </c>
      <c r="I31">
        <f t="shared" si="37"/>
        <v>0.32000000000000006</v>
      </c>
      <c r="J31">
        <f t="shared" si="37"/>
        <v>0.36000000000000004</v>
      </c>
      <c r="K31">
        <f t="shared" si="37"/>
        <v>0.4</v>
      </c>
      <c r="L31">
        <f t="shared" si="37"/>
        <v>0.44000000000000006</v>
      </c>
      <c r="M31">
        <f t="shared" si="37"/>
        <v>0.48</v>
      </c>
      <c r="N31">
        <f t="shared" si="37"/>
        <v>0.52</v>
      </c>
      <c r="O31">
        <f t="shared" si="37"/>
        <v>0.55999999999999994</v>
      </c>
      <c r="P31">
        <f t="shared" si="37"/>
        <v>0.60000000000000009</v>
      </c>
      <c r="Q31">
        <f xml:space="preserve"> $A$31/D31</f>
        <v>13.333333333333334</v>
      </c>
      <c r="R31">
        <f t="shared" ref="R31:AC36" si="38" xml:space="preserve"> $A$31/E31</f>
        <v>9.9999999999999982</v>
      </c>
      <c r="S31">
        <f t="shared" si="38"/>
        <v>8</v>
      </c>
      <c r="T31">
        <f t="shared" si="38"/>
        <v>6.666666666666667</v>
      </c>
      <c r="U31">
        <f t="shared" si="38"/>
        <v>5.7142857142857153</v>
      </c>
      <c r="V31">
        <f t="shared" si="38"/>
        <v>4.9999999999999991</v>
      </c>
      <c r="W31">
        <f t="shared" si="38"/>
        <v>4.4444444444444438</v>
      </c>
      <c r="X31">
        <f t="shared" si="38"/>
        <v>4</v>
      </c>
      <c r="Y31">
        <f t="shared" si="38"/>
        <v>3.6363636363636362</v>
      </c>
      <c r="Z31">
        <f t="shared" si="38"/>
        <v>3.3333333333333335</v>
      </c>
      <c r="AA31">
        <f t="shared" si="38"/>
        <v>3.0769230769230771</v>
      </c>
      <c r="AB31">
        <f t="shared" si="38"/>
        <v>2.8571428571428577</v>
      </c>
      <c r="AC31">
        <f t="shared" si="38"/>
        <v>2.6666666666666665</v>
      </c>
    </row>
    <row r="32" spans="1:29">
      <c r="B32" s="10">
        <v>6</v>
      </c>
      <c r="C32" s="10">
        <f t="shared" si="0"/>
        <v>0.16666666666666666</v>
      </c>
      <c r="D32" s="10">
        <f t="shared" si="37"/>
        <v>9.9999999999999992E-2</v>
      </c>
      <c r="E32" s="10">
        <f t="shared" si="37"/>
        <v>0.13333333333333333</v>
      </c>
      <c r="F32" s="10">
        <f t="shared" si="37"/>
        <v>0.16666666666666666</v>
      </c>
      <c r="G32" s="10">
        <f t="shared" si="37"/>
        <v>0.19999999999999998</v>
      </c>
      <c r="H32" s="10">
        <f t="shared" si="37"/>
        <v>0.23333333333333331</v>
      </c>
      <c r="I32" s="10">
        <f t="shared" si="37"/>
        <v>0.26666666666666666</v>
      </c>
      <c r="J32" s="10">
        <f t="shared" si="37"/>
        <v>0.3</v>
      </c>
      <c r="K32" s="10">
        <f t="shared" si="37"/>
        <v>0.33333333333333331</v>
      </c>
      <c r="L32" s="10">
        <f t="shared" si="37"/>
        <v>0.3666666666666667</v>
      </c>
      <c r="M32" s="10">
        <f t="shared" si="37"/>
        <v>0.39999999999999997</v>
      </c>
      <c r="N32" s="10">
        <f t="shared" si="37"/>
        <v>0.43333333333333335</v>
      </c>
      <c r="O32" s="10">
        <f t="shared" si="37"/>
        <v>0.46666666666666662</v>
      </c>
      <c r="P32" s="10">
        <f t="shared" si="37"/>
        <v>0.5</v>
      </c>
      <c r="Q32">
        <f t="shared" ref="Q32:Q36" si="39" xml:space="preserve"> $A$31/D32</f>
        <v>16.000000000000004</v>
      </c>
      <c r="R32">
        <f t="shared" si="38"/>
        <v>12</v>
      </c>
      <c r="S32">
        <f t="shared" si="38"/>
        <v>9.6000000000000014</v>
      </c>
      <c r="T32">
        <f t="shared" si="38"/>
        <v>8.0000000000000018</v>
      </c>
      <c r="U32">
        <f t="shared" si="38"/>
        <v>6.8571428571428585</v>
      </c>
      <c r="V32">
        <f t="shared" si="38"/>
        <v>6</v>
      </c>
      <c r="W32">
        <f t="shared" si="38"/>
        <v>5.3333333333333339</v>
      </c>
      <c r="X32">
        <f t="shared" si="38"/>
        <v>4.8000000000000007</v>
      </c>
      <c r="Y32">
        <f t="shared" si="38"/>
        <v>4.3636363636363633</v>
      </c>
      <c r="Z32">
        <f t="shared" si="38"/>
        <v>4.0000000000000009</v>
      </c>
      <c r="AA32">
        <f t="shared" si="38"/>
        <v>3.6923076923076925</v>
      </c>
      <c r="AB32">
        <f t="shared" si="38"/>
        <v>3.4285714285714293</v>
      </c>
      <c r="AC32">
        <f t="shared" si="38"/>
        <v>3.2</v>
      </c>
    </row>
    <row r="33" spans="2:29">
      <c r="B33" s="8">
        <v>7</v>
      </c>
      <c r="C33" s="8">
        <f t="shared" si="0"/>
        <v>0.14285714285714285</v>
      </c>
      <c r="D33" s="8">
        <f t="shared" si="36"/>
        <v>8.5714285714285701E-2</v>
      </c>
      <c r="E33" s="8">
        <f t="shared" si="36"/>
        <v>0.11428571428571428</v>
      </c>
      <c r="F33" s="8">
        <f t="shared" si="36"/>
        <v>0.14285714285714285</v>
      </c>
      <c r="G33" s="8">
        <f t="shared" si="36"/>
        <v>0.1714285714285714</v>
      </c>
      <c r="H33" s="8">
        <f t="shared" si="36"/>
        <v>0.19999999999999998</v>
      </c>
      <c r="I33" s="8">
        <f t="shared" si="36"/>
        <v>0.22857142857142856</v>
      </c>
      <c r="J33" s="8">
        <f t="shared" si="36"/>
        <v>0.25714285714285712</v>
      </c>
      <c r="K33" s="8">
        <f t="shared" si="36"/>
        <v>0.2857142857142857</v>
      </c>
      <c r="L33" s="8">
        <f t="shared" si="36"/>
        <v>0.31428571428571428</v>
      </c>
      <c r="M33" s="8">
        <f t="shared" si="36"/>
        <v>0.3428571428571428</v>
      </c>
      <c r="N33" s="8">
        <f t="shared" si="36"/>
        <v>0.37142857142857144</v>
      </c>
      <c r="O33" s="8">
        <f t="shared" si="36"/>
        <v>0.39999999999999997</v>
      </c>
      <c r="P33" s="8">
        <f t="shared" si="36"/>
        <v>0.42857142857142855</v>
      </c>
      <c r="Q33">
        <f t="shared" si="39"/>
        <v>18.666666666666671</v>
      </c>
      <c r="R33">
        <f t="shared" si="38"/>
        <v>14.000000000000002</v>
      </c>
      <c r="S33">
        <f t="shared" si="38"/>
        <v>11.200000000000001</v>
      </c>
      <c r="T33">
        <f t="shared" si="38"/>
        <v>9.3333333333333357</v>
      </c>
      <c r="U33">
        <f t="shared" si="38"/>
        <v>8.0000000000000018</v>
      </c>
      <c r="V33">
        <f t="shared" si="38"/>
        <v>7.0000000000000009</v>
      </c>
      <c r="W33">
        <f t="shared" si="38"/>
        <v>6.2222222222222232</v>
      </c>
      <c r="X33">
        <f t="shared" si="38"/>
        <v>5.6000000000000005</v>
      </c>
      <c r="Y33">
        <f t="shared" si="38"/>
        <v>5.0909090909090917</v>
      </c>
      <c r="Z33">
        <f t="shared" si="38"/>
        <v>4.6666666666666679</v>
      </c>
      <c r="AA33">
        <f t="shared" si="38"/>
        <v>4.3076923076923075</v>
      </c>
      <c r="AB33">
        <f t="shared" si="38"/>
        <v>4.0000000000000009</v>
      </c>
      <c r="AC33">
        <f t="shared" si="38"/>
        <v>3.7333333333333338</v>
      </c>
    </row>
    <row r="34" spans="2:29">
      <c r="B34" s="9">
        <v>8</v>
      </c>
      <c r="C34" s="9">
        <f t="shared" si="0"/>
        <v>0.125</v>
      </c>
      <c r="D34" s="9">
        <f t="shared" si="36"/>
        <v>7.4999999999999997E-2</v>
      </c>
      <c r="E34" s="9">
        <f t="shared" si="36"/>
        <v>0.1</v>
      </c>
      <c r="F34" s="9">
        <f t="shared" si="36"/>
        <v>0.125</v>
      </c>
      <c r="G34" s="9">
        <f t="shared" si="36"/>
        <v>0.15</v>
      </c>
      <c r="H34" s="9">
        <f t="shared" si="36"/>
        <v>0.17499999999999999</v>
      </c>
      <c r="I34" s="9">
        <f t="shared" si="36"/>
        <v>0.2</v>
      </c>
      <c r="J34" s="9">
        <f t="shared" si="36"/>
        <v>0.22500000000000001</v>
      </c>
      <c r="K34" s="9">
        <f t="shared" si="36"/>
        <v>0.25</v>
      </c>
      <c r="L34" s="9">
        <f t="shared" si="36"/>
        <v>0.27500000000000002</v>
      </c>
      <c r="M34" s="9">
        <f t="shared" si="36"/>
        <v>0.3</v>
      </c>
      <c r="N34" s="9">
        <f t="shared" si="36"/>
        <v>0.32500000000000001</v>
      </c>
      <c r="O34" s="9">
        <f t="shared" si="36"/>
        <v>0.35</v>
      </c>
      <c r="P34" s="9">
        <f t="shared" si="36"/>
        <v>0.375</v>
      </c>
      <c r="Q34">
        <f t="shared" si="39"/>
        <v>21.333333333333336</v>
      </c>
      <c r="R34">
        <f t="shared" si="38"/>
        <v>16</v>
      </c>
      <c r="S34">
        <f t="shared" si="38"/>
        <v>12.8</v>
      </c>
      <c r="T34">
        <f t="shared" si="38"/>
        <v>10.666666666666668</v>
      </c>
      <c r="U34">
        <f t="shared" si="38"/>
        <v>9.1428571428571441</v>
      </c>
      <c r="V34">
        <f t="shared" si="38"/>
        <v>8</v>
      </c>
      <c r="W34">
        <f t="shared" si="38"/>
        <v>7.1111111111111116</v>
      </c>
      <c r="X34">
        <f t="shared" si="38"/>
        <v>6.4</v>
      </c>
      <c r="Y34">
        <f t="shared" si="38"/>
        <v>5.8181818181818183</v>
      </c>
      <c r="Z34">
        <f t="shared" si="38"/>
        <v>5.3333333333333339</v>
      </c>
      <c r="AA34">
        <f t="shared" si="38"/>
        <v>4.9230769230769234</v>
      </c>
      <c r="AB34">
        <f t="shared" si="38"/>
        <v>4.5714285714285721</v>
      </c>
      <c r="AC34">
        <f t="shared" si="38"/>
        <v>4.2666666666666666</v>
      </c>
    </row>
    <row r="35" spans="2:29">
      <c r="B35">
        <v>9</v>
      </c>
      <c r="C35">
        <f t="shared" si="0"/>
        <v>0.1111111111111111</v>
      </c>
      <c r="D35">
        <f t="shared" si="36"/>
        <v>6.6666666666666666E-2</v>
      </c>
      <c r="E35">
        <f t="shared" si="36"/>
        <v>8.8888888888888892E-2</v>
      </c>
      <c r="F35">
        <f t="shared" si="36"/>
        <v>0.1111111111111111</v>
      </c>
      <c r="G35">
        <f t="shared" si="36"/>
        <v>0.13333333333333333</v>
      </c>
      <c r="H35">
        <f t="shared" si="36"/>
        <v>0.15555555555555553</v>
      </c>
      <c r="I35">
        <f t="shared" si="36"/>
        <v>0.17777777777777778</v>
      </c>
      <c r="J35">
        <f t="shared" si="36"/>
        <v>0.19999999999999998</v>
      </c>
      <c r="K35">
        <f t="shared" si="36"/>
        <v>0.22222222222222221</v>
      </c>
      <c r="L35">
        <f t="shared" si="36"/>
        <v>0.24444444444444446</v>
      </c>
      <c r="M35">
        <f t="shared" si="36"/>
        <v>0.26666666666666666</v>
      </c>
      <c r="N35">
        <f t="shared" si="36"/>
        <v>0.28888888888888886</v>
      </c>
      <c r="O35">
        <f t="shared" si="36"/>
        <v>0.31111111111111106</v>
      </c>
      <c r="P35">
        <f t="shared" si="36"/>
        <v>0.33333333333333331</v>
      </c>
      <c r="Q35">
        <f t="shared" si="39"/>
        <v>24</v>
      </c>
      <c r="R35">
        <f t="shared" si="38"/>
        <v>18</v>
      </c>
      <c r="S35">
        <f t="shared" si="38"/>
        <v>14.400000000000002</v>
      </c>
      <c r="T35">
        <f t="shared" si="38"/>
        <v>12</v>
      </c>
      <c r="U35">
        <f t="shared" si="38"/>
        <v>10.285714285714288</v>
      </c>
      <c r="V35">
        <f t="shared" si="38"/>
        <v>9</v>
      </c>
      <c r="W35">
        <f t="shared" si="38"/>
        <v>8.0000000000000018</v>
      </c>
      <c r="X35">
        <f t="shared" si="38"/>
        <v>7.2000000000000011</v>
      </c>
      <c r="Y35">
        <f t="shared" si="38"/>
        <v>6.545454545454545</v>
      </c>
      <c r="Z35">
        <f t="shared" si="38"/>
        <v>6</v>
      </c>
      <c r="AA35">
        <f t="shared" si="38"/>
        <v>5.5384615384615392</v>
      </c>
      <c r="AB35">
        <f t="shared" si="38"/>
        <v>5.1428571428571441</v>
      </c>
      <c r="AC35">
        <f t="shared" si="38"/>
        <v>4.8000000000000007</v>
      </c>
    </row>
    <row r="36" spans="2:29">
      <c r="B36">
        <v>10</v>
      </c>
      <c r="C36">
        <f t="shared" si="0"/>
        <v>0.1</v>
      </c>
      <c r="D36">
        <f t="shared" si="36"/>
        <v>0.06</v>
      </c>
      <c r="E36">
        <f t="shared" si="36"/>
        <v>8.0000000000000016E-2</v>
      </c>
      <c r="F36">
        <f t="shared" si="36"/>
        <v>0.1</v>
      </c>
      <c r="G36">
        <f t="shared" si="36"/>
        <v>0.12</v>
      </c>
      <c r="H36">
        <f t="shared" si="36"/>
        <v>0.13999999999999999</v>
      </c>
      <c r="I36">
        <f t="shared" si="36"/>
        <v>0.16000000000000003</v>
      </c>
      <c r="J36">
        <f t="shared" si="36"/>
        <v>0.18000000000000002</v>
      </c>
      <c r="K36">
        <f t="shared" si="36"/>
        <v>0.2</v>
      </c>
      <c r="L36">
        <f t="shared" si="36"/>
        <v>0.22000000000000003</v>
      </c>
      <c r="M36">
        <f t="shared" si="36"/>
        <v>0.24</v>
      </c>
      <c r="N36">
        <f t="shared" si="36"/>
        <v>0.26</v>
      </c>
      <c r="O36">
        <f t="shared" si="36"/>
        <v>0.27999999999999997</v>
      </c>
      <c r="P36">
        <f t="shared" si="36"/>
        <v>0.30000000000000004</v>
      </c>
      <c r="Q36">
        <f t="shared" si="39"/>
        <v>26.666666666666668</v>
      </c>
      <c r="R36">
        <f t="shared" si="38"/>
        <v>19.999999999999996</v>
      </c>
      <c r="S36">
        <f t="shared" si="38"/>
        <v>16</v>
      </c>
      <c r="T36">
        <f t="shared" si="38"/>
        <v>13.333333333333334</v>
      </c>
      <c r="U36">
        <f t="shared" si="38"/>
        <v>11.428571428571431</v>
      </c>
      <c r="V36">
        <f t="shared" si="38"/>
        <v>9.9999999999999982</v>
      </c>
      <c r="W36">
        <f t="shared" si="38"/>
        <v>8.8888888888888875</v>
      </c>
      <c r="X36">
        <f t="shared" si="38"/>
        <v>8</v>
      </c>
      <c r="Y36">
        <f t="shared" si="38"/>
        <v>7.2727272727272725</v>
      </c>
      <c r="Z36">
        <f t="shared" si="38"/>
        <v>6.666666666666667</v>
      </c>
      <c r="AA36">
        <f t="shared" si="38"/>
        <v>6.1538461538461542</v>
      </c>
      <c r="AB36">
        <f t="shared" si="38"/>
        <v>5.7142857142857153</v>
      </c>
      <c r="AC36">
        <f t="shared" si="38"/>
        <v>5.333333333333333</v>
      </c>
    </row>
    <row r="43" spans="2:29">
      <c r="Q43">
        <v>0.6</v>
      </c>
      <c r="R43">
        <v>0.8</v>
      </c>
      <c r="S43">
        <v>1</v>
      </c>
      <c r="T43">
        <v>1.2</v>
      </c>
      <c r="U43">
        <v>1.4</v>
      </c>
      <c r="V43">
        <v>1.6</v>
      </c>
      <c r="W43">
        <v>1.8</v>
      </c>
      <c r="X43">
        <v>2</v>
      </c>
      <c r="Y43">
        <v>2.2000000000000002</v>
      </c>
      <c r="Z43">
        <v>2.4</v>
      </c>
      <c r="AA43">
        <v>2.6</v>
      </c>
      <c r="AB43">
        <v>2.8</v>
      </c>
      <c r="AC43">
        <v>3</v>
      </c>
    </row>
    <row r="44" spans="2:29">
      <c r="P44" t="s">
        <v>28</v>
      </c>
      <c r="Q44">
        <v>3.5</v>
      </c>
      <c r="R44">
        <v>2.6249999999999996</v>
      </c>
      <c r="S44">
        <v>2.0999999999999996</v>
      </c>
      <c r="T44">
        <v>1.75</v>
      </c>
      <c r="U44">
        <v>1.5</v>
      </c>
      <c r="V44">
        <v>1.3124999999999998</v>
      </c>
      <c r="W44">
        <v>1.1666666666666665</v>
      </c>
      <c r="X44">
        <v>1.0499999999999998</v>
      </c>
      <c r="Y44">
        <v>0.95454545454545436</v>
      </c>
      <c r="Z44">
        <v>0.875</v>
      </c>
      <c r="AA44">
        <v>0.8076923076923076</v>
      </c>
      <c r="AB44">
        <v>0.75</v>
      </c>
      <c r="AC44">
        <v>0.69999999999999984</v>
      </c>
    </row>
    <row r="45" spans="2:29">
      <c r="P45" s="10" t="s">
        <v>29</v>
      </c>
      <c r="Q45" s="10">
        <v>4.2</v>
      </c>
      <c r="R45" s="10">
        <v>3.15</v>
      </c>
      <c r="S45" s="10">
        <v>2.52</v>
      </c>
      <c r="T45" s="10">
        <v>2.1</v>
      </c>
      <c r="U45" s="10">
        <v>1.8</v>
      </c>
      <c r="V45" s="10">
        <v>1.575</v>
      </c>
      <c r="W45" s="10">
        <v>1.4</v>
      </c>
      <c r="X45" s="10">
        <v>1.26</v>
      </c>
      <c r="Y45" s="10">
        <v>1.1454545454545453</v>
      </c>
      <c r="Z45" s="10">
        <v>1.05</v>
      </c>
      <c r="AA45" s="10">
        <v>0.96923076923076912</v>
      </c>
      <c r="AB45" s="10">
        <v>0.9</v>
      </c>
      <c r="AC45" s="10">
        <v>0.84</v>
      </c>
    </row>
    <row r="46" spans="2:29">
      <c r="P46" s="8" t="s">
        <v>30</v>
      </c>
      <c r="Q46" s="8">
        <v>4.9000000000000004</v>
      </c>
      <c r="R46" s="8">
        <v>3.6749999999999998</v>
      </c>
      <c r="S46" s="8">
        <v>2.94</v>
      </c>
      <c r="T46" s="8">
        <v>2.4500000000000002</v>
      </c>
      <c r="U46" s="8">
        <v>2.1</v>
      </c>
      <c r="V46" s="8">
        <v>1.8374999999999999</v>
      </c>
      <c r="W46" s="8">
        <v>1.6333333333333335</v>
      </c>
      <c r="X46" s="8">
        <v>1.47</v>
      </c>
      <c r="Y46" s="8">
        <v>1.3363636363636364</v>
      </c>
      <c r="Z46" s="8">
        <v>1.2250000000000001</v>
      </c>
      <c r="AA46" s="8">
        <v>1.1307692307692307</v>
      </c>
      <c r="AB46" s="8">
        <v>1.05</v>
      </c>
      <c r="AC46" s="8">
        <v>0.98</v>
      </c>
    </row>
    <row r="47" spans="2:29">
      <c r="P47" s="9" t="s">
        <v>31</v>
      </c>
      <c r="Q47" s="9">
        <v>5.6</v>
      </c>
      <c r="R47" s="9">
        <v>4.1999999999999993</v>
      </c>
      <c r="S47" s="9">
        <v>3.36</v>
      </c>
      <c r="T47" s="9">
        <v>2.8</v>
      </c>
      <c r="U47" s="9">
        <v>2.4</v>
      </c>
      <c r="V47" s="9">
        <v>2.0999999999999996</v>
      </c>
      <c r="W47" s="9">
        <v>1.8666666666666665</v>
      </c>
      <c r="X47" s="9">
        <v>1.68</v>
      </c>
      <c r="Y47" s="9">
        <v>1.5272727272727271</v>
      </c>
      <c r="Z47" s="9">
        <v>1.4</v>
      </c>
      <c r="AA47" s="9">
        <v>1.2923076923076922</v>
      </c>
      <c r="AB47" s="9">
        <v>1.2</v>
      </c>
      <c r="AC47" s="9">
        <v>1.1199999999999999</v>
      </c>
    </row>
    <row r="48" spans="2:29">
      <c r="P48" t="s">
        <v>32</v>
      </c>
      <c r="Q48">
        <v>6.3</v>
      </c>
      <c r="R48">
        <v>4.7249999999999996</v>
      </c>
      <c r="S48">
        <v>3.7800000000000002</v>
      </c>
      <c r="T48">
        <v>3.15</v>
      </c>
      <c r="U48">
        <v>2.7</v>
      </c>
      <c r="V48">
        <v>2.3624999999999998</v>
      </c>
      <c r="W48">
        <v>2.1</v>
      </c>
      <c r="X48">
        <v>1.8900000000000001</v>
      </c>
      <c r="Y48">
        <v>1.718181818181818</v>
      </c>
      <c r="Z48">
        <v>1.575</v>
      </c>
      <c r="AA48">
        <v>1.453846153846154</v>
      </c>
      <c r="AB48">
        <v>1.35</v>
      </c>
      <c r="AC48">
        <v>1.26</v>
      </c>
    </row>
    <row r="49" spans="16:29">
      <c r="P49" t="s">
        <v>33</v>
      </c>
      <c r="Q49">
        <v>7</v>
      </c>
      <c r="R49">
        <v>5.2499999999999991</v>
      </c>
      <c r="S49">
        <v>4.1999999999999993</v>
      </c>
      <c r="T49">
        <v>3.5</v>
      </c>
      <c r="U49">
        <v>3</v>
      </c>
      <c r="V49">
        <v>2.6249999999999996</v>
      </c>
      <c r="W49">
        <v>2.333333333333333</v>
      </c>
      <c r="X49">
        <v>2.0999999999999996</v>
      </c>
      <c r="Y49">
        <v>1.9090909090909087</v>
      </c>
      <c r="Z49">
        <v>1.75</v>
      </c>
      <c r="AA49">
        <v>1.6153846153846152</v>
      </c>
      <c r="AB49">
        <v>1.5</v>
      </c>
      <c r="AC49">
        <v>1.3999999999999997</v>
      </c>
    </row>
    <row r="50" spans="16:29">
      <c r="P50" t="s">
        <v>27</v>
      </c>
      <c r="Q50">
        <v>3</v>
      </c>
      <c r="R50">
        <v>3</v>
      </c>
      <c r="S50">
        <v>3</v>
      </c>
      <c r="T50">
        <v>3</v>
      </c>
      <c r="U50">
        <v>3</v>
      </c>
      <c r="V50">
        <v>3</v>
      </c>
      <c r="W50">
        <v>3</v>
      </c>
      <c r="X50">
        <v>3</v>
      </c>
      <c r="Y50">
        <v>3</v>
      </c>
      <c r="Z50">
        <v>3</v>
      </c>
      <c r="AA50">
        <v>3</v>
      </c>
      <c r="AB50">
        <v>3</v>
      </c>
      <c r="AC50">
        <v>3</v>
      </c>
    </row>
    <row r="53" spans="16:29">
      <c r="Q53">
        <v>0.6</v>
      </c>
      <c r="R53">
        <v>0.8</v>
      </c>
      <c r="S53">
        <v>1</v>
      </c>
      <c r="T53">
        <v>1.2</v>
      </c>
      <c r="U53">
        <v>1.4</v>
      </c>
      <c r="V53">
        <v>1.6</v>
      </c>
      <c r="W53">
        <v>1.8</v>
      </c>
      <c r="X53">
        <v>2</v>
      </c>
      <c r="Y53">
        <v>2.2000000000000002</v>
      </c>
      <c r="Z53">
        <v>2.4</v>
      </c>
      <c r="AA53">
        <v>2.6</v>
      </c>
      <c r="AB53">
        <v>2.8</v>
      </c>
      <c r="AC53">
        <v>3</v>
      </c>
    </row>
    <row r="54" spans="16:29">
      <c r="P54" t="s">
        <v>34</v>
      </c>
      <c r="Q54">
        <v>3.5</v>
      </c>
      <c r="R54">
        <v>2.6249999999999996</v>
      </c>
      <c r="S54">
        <v>2.0999999999999996</v>
      </c>
      <c r="T54">
        <v>1.75</v>
      </c>
      <c r="U54">
        <v>1.5</v>
      </c>
      <c r="V54">
        <v>1.3124999999999998</v>
      </c>
      <c r="W54">
        <v>1.1666666666666665</v>
      </c>
      <c r="X54">
        <v>1.0499999999999998</v>
      </c>
      <c r="Y54">
        <v>0.95454545454545436</v>
      </c>
      <c r="Z54">
        <v>0.875</v>
      </c>
      <c r="AA54">
        <v>0.8076923076923076</v>
      </c>
      <c r="AB54">
        <v>0.75</v>
      </c>
      <c r="AC54">
        <v>0.69999999999999984</v>
      </c>
    </row>
    <row r="55" spans="16:29">
      <c r="P55" t="s">
        <v>35</v>
      </c>
      <c r="Q55" s="10">
        <v>4.2</v>
      </c>
      <c r="R55" s="10">
        <v>3.15</v>
      </c>
      <c r="S55" s="10">
        <v>2.52</v>
      </c>
      <c r="T55" s="10">
        <v>2.1</v>
      </c>
      <c r="U55" s="10">
        <v>1.8</v>
      </c>
      <c r="V55" s="10">
        <v>1.575</v>
      </c>
      <c r="W55" s="10">
        <v>1.4</v>
      </c>
      <c r="X55" s="10">
        <v>1.26</v>
      </c>
      <c r="Y55" s="10">
        <v>1.1454545454545453</v>
      </c>
      <c r="Z55" s="10">
        <v>1.05</v>
      </c>
      <c r="AA55" s="10">
        <v>0.96923076923076912</v>
      </c>
      <c r="AB55" s="10">
        <v>0.9</v>
      </c>
      <c r="AC55" s="10">
        <v>0.84</v>
      </c>
    </row>
    <row r="56" spans="16:29">
      <c r="P56" t="s">
        <v>36</v>
      </c>
      <c r="Q56" s="8">
        <v>4.9000000000000004</v>
      </c>
      <c r="R56" s="8">
        <v>3.6749999999999998</v>
      </c>
      <c r="S56" s="8">
        <v>2.94</v>
      </c>
      <c r="T56" s="8">
        <v>2.4500000000000002</v>
      </c>
      <c r="U56" s="8">
        <v>2.1</v>
      </c>
      <c r="V56" s="8">
        <v>1.8374999999999999</v>
      </c>
      <c r="W56" s="8">
        <v>1.6333333333333335</v>
      </c>
      <c r="X56" s="8">
        <v>1.47</v>
      </c>
      <c r="Y56" s="8">
        <v>1.3363636363636364</v>
      </c>
      <c r="Z56" s="8">
        <v>1.2250000000000001</v>
      </c>
      <c r="AA56" s="8">
        <v>1.1307692307692307</v>
      </c>
      <c r="AB56" s="8">
        <v>1.05</v>
      </c>
      <c r="AC56" s="8">
        <v>0.98</v>
      </c>
    </row>
    <row r="57" spans="16:29">
      <c r="P57" t="s">
        <v>37</v>
      </c>
      <c r="Q57" s="9">
        <v>5.6</v>
      </c>
      <c r="R57" s="9">
        <v>4.1999999999999993</v>
      </c>
      <c r="S57" s="9">
        <v>3.36</v>
      </c>
      <c r="T57" s="9">
        <v>2.8</v>
      </c>
      <c r="U57" s="9">
        <v>2.4</v>
      </c>
      <c r="V57" s="9">
        <v>2.0999999999999996</v>
      </c>
      <c r="W57" s="9">
        <v>1.8666666666666665</v>
      </c>
      <c r="X57" s="9">
        <v>1.68</v>
      </c>
      <c r="Y57" s="9">
        <v>1.5272727272727271</v>
      </c>
      <c r="Z57" s="9">
        <v>1.4</v>
      </c>
      <c r="AA57" s="9">
        <v>1.2923076923076922</v>
      </c>
      <c r="AB57" s="9">
        <v>1.2</v>
      </c>
      <c r="AC57" s="9">
        <v>1.1199999999999999</v>
      </c>
    </row>
    <row r="58" spans="16:29">
      <c r="P58" t="s">
        <v>38</v>
      </c>
      <c r="Q58">
        <v>6.3</v>
      </c>
      <c r="R58">
        <v>4.7249999999999996</v>
      </c>
      <c r="S58">
        <v>3.7800000000000002</v>
      </c>
      <c r="T58">
        <v>3.15</v>
      </c>
      <c r="U58">
        <v>2.7</v>
      </c>
      <c r="V58">
        <v>2.3624999999999998</v>
      </c>
      <c r="W58">
        <v>2.1</v>
      </c>
      <c r="X58">
        <v>1.8900000000000001</v>
      </c>
      <c r="Y58">
        <v>1.718181818181818</v>
      </c>
      <c r="Z58">
        <v>1.575</v>
      </c>
      <c r="AA58">
        <v>1.453846153846154</v>
      </c>
      <c r="AB58">
        <v>1.35</v>
      </c>
      <c r="AC58">
        <v>1.26</v>
      </c>
    </row>
    <row r="59" spans="16:29">
      <c r="P59" t="s">
        <v>27</v>
      </c>
      <c r="Q59">
        <v>3</v>
      </c>
      <c r="R59">
        <v>3</v>
      </c>
      <c r="S59">
        <v>3</v>
      </c>
      <c r="T59">
        <v>3</v>
      </c>
      <c r="U59">
        <v>3</v>
      </c>
      <c r="V59">
        <v>3</v>
      </c>
      <c r="W59">
        <v>3</v>
      </c>
      <c r="X59">
        <v>3</v>
      </c>
      <c r="Y59">
        <v>3</v>
      </c>
      <c r="Z59">
        <v>3</v>
      </c>
      <c r="AA59">
        <v>3</v>
      </c>
      <c r="AB59">
        <v>3</v>
      </c>
      <c r="AC59">
        <v>3</v>
      </c>
    </row>
    <row r="62" spans="16:29">
      <c r="Q62">
        <f>1/5</f>
        <v>0.2</v>
      </c>
      <c r="R62">
        <f>1/6</f>
        <v>0.16666666666666666</v>
      </c>
      <c r="S62">
        <f>1/7</f>
        <v>0.14285714285714285</v>
      </c>
      <c r="T62">
        <f>1/8</f>
        <v>0.125</v>
      </c>
      <c r="U62">
        <f>1/9</f>
        <v>0.1111111111111111</v>
      </c>
      <c r="V62">
        <f>1/10</f>
        <v>0.1</v>
      </c>
    </row>
    <row r="63" spans="16:29">
      <c r="P63">
        <f>0.42/3</f>
        <v>0.13999999999999999</v>
      </c>
      <c r="Q63">
        <f>$P63/Q$62</f>
        <v>0.69999999999999984</v>
      </c>
      <c r="R63">
        <f t="shared" ref="R63:V63" si="40">$P63/R$62</f>
        <v>0.84</v>
      </c>
      <c r="S63">
        <f t="shared" si="40"/>
        <v>0.98</v>
      </c>
      <c r="T63">
        <f t="shared" si="40"/>
        <v>1.1199999999999999</v>
      </c>
      <c r="U63">
        <f t="shared" si="40"/>
        <v>1.26</v>
      </c>
      <c r="V63">
        <f t="shared" si="40"/>
        <v>1.3999999999999997</v>
      </c>
    </row>
    <row r="64" spans="16:29">
      <c r="P64">
        <f>0.55/3</f>
        <v>0.18333333333333335</v>
      </c>
      <c r="Q64">
        <f t="shared" ref="Q64:V67" si="41">$P64/Q$62</f>
        <v>0.91666666666666674</v>
      </c>
      <c r="R64">
        <f t="shared" si="41"/>
        <v>1.1000000000000001</v>
      </c>
      <c r="S64">
        <f t="shared" si="41"/>
        <v>1.2833333333333334</v>
      </c>
      <c r="T64">
        <f t="shared" si="41"/>
        <v>1.4666666666666668</v>
      </c>
      <c r="U64">
        <f t="shared" si="41"/>
        <v>1.6500000000000001</v>
      </c>
      <c r="V64">
        <f t="shared" si="41"/>
        <v>1.8333333333333335</v>
      </c>
    </row>
    <row r="65" spans="16:22">
      <c r="P65">
        <f>0.8/3</f>
        <v>0.26666666666666666</v>
      </c>
      <c r="Q65">
        <f t="shared" si="41"/>
        <v>1.3333333333333333</v>
      </c>
      <c r="R65">
        <f t="shared" si="41"/>
        <v>1.6</v>
      </c>
      <c r="S65">
        <f t="shared" si="41"/>
        <v>1.8666666666666667</v>
      </c>
      <c r="T65">
        <f t="shared" si="41"/>
        <v>2.1333333333333333</v>
      </c>
      <c r="U65">
        <f t="shared" si="41"/>
        <v>2.4</v>
      </c>
      <c r="V65">
        <f t="shared" si="41"/>
        <v>2.6666666666666665</v>
      </c>
    </row>
    <row r="66" spans="16:22">
      <c r="P66">
        <f>1.2/3</f>
        <v>0.39999999999999997</v>
      </c>
      <c r="Q66">
        <f>$P66/Q$62</f>
        <v>1.9999999999999998</v>
      </c>
      <c r="R66">
        <f t="shared" si="41"/>
        <v>2.4</v>
      </c>
      <c r="S66">
        <f t="shared" si="41"/>
        <v>2.8</v>
      </c>
      <c r="T66">
        <f t="shared" si="41"/>
        <v>3.1999999999999997</v>
      </c>
      <c r="U66">
        <f t="shared" si="41"/>
        <v>3.6</v>
      </c>
      <c r="V66">
        <f t="shared" si="41"/>
        <v>3.9999999999999996</v>
      </c>
    </row>
    <row r="67" spans="16:22">
      <c r="P67">
        <f>1.6/3</f>
        <v>0.53333333333333333</v>
      </c>
      <c r="Q67">
        <f t="shared" si="41"/>
        <v>2.6666666666666665</v>
      </c>
      <c r="R67">
        <f t="shared" si="41"/>
        <v>3.2</v>
      </c>
      <c r="S67">
        <f t="shared" si="41"/>
        <v>3.7333333333333334</v>
      </c>
      <c r="T67">
        <f t="shared" si="41"/>
        <v>4.2666666666666666</v>
      </c>
      <c r="U67">
        <f t="shared" si="41"/>
        <v>4.8</v>
      </c>
      <c r="V67">
        <f t="shared" si="41"/>
        <v>5.333333333333333</v>
      </c>
    </row>
    <row r="69" spans="16:22">
      <c r="Q69" t="s">
        <v>28</v>
      </c>
      <c r="R69" s="10" t="s">
        <v>29</v>
      </c>
      <c r="S69" s="8" t="s">
        <v>30</v>
      </c>
      <c r="T69" s="9" t="s">
        <v>31</v>
      </c>
      <c r="U69" t="s">
        <v>32</v>
      </c>
      <c r="V69" t="s">
        <v>33</v>
      </c>
    </row>
    <row r="70" spans="16:22">
      <c r="P70">
        <v>0.42</v>
      </c>
      <c r="Q70">
        <f t="shared" ref="Q70:V74" si="42">Q63</f>
        <v>0.69999999999999984</v>
      </c>
      <c r="R70">
        <f t="shared" si="42"/>
        <v>0.84</v>
      </c>
      <c r="S70">
        <f t="shared" si="42"/>
        <v>0.98</v>
      </c>
      <c r="T70">
        <f t="shared" si="42"/>
        <v>1.1199999999999999</v>
      </c>
      <c r="U70">
        <f t="shared" si="42"/>
        <v>1.26</v>
      </c>
      <c r="V70">
        <f t="shared" si="42"/>
        <v>1.3999999999999997</v>
      </c>
    </row>
    <row r="71" spans="16:22">
      <c r="P71">
        <v>0.55000000000000004</v>
      </c>
      <c r="Q71">
        <f t="shared" si="42"/>
        <v>0.91666666666666674</v>
      </c>
      <c r="R71">
        <f t="shared" si="42"/>
        <v>1.1000000000000001</v>
      </c>
      <c r="S71">
        <f t="shared" si="42"/>
        <v>1.2833333333333334</v>
      </c>
      <c r="T71">
        <f t="shared" si="42"/>
        <v>1.4666666666666668</v>
      </c>
      <c r="U71">
        <f t="shared" si="42"/>
        <v>1.6500000000000001</v>
      </c>
      <c r="V71">
        <f t="shared" si="42"/>
        <v>1.8333333333333335</v>
      </c>
    </row>
    <row r="72" spans="16:22">
      <c r="P72">
        <v>0.8</v>
      </c>
      <c r="Q72">
        <f t="shared" si="42"/>
        <v>1.3333333333333333</v>
      </c>
      <c r="R72">
        <f t="shared" si="42"/>
        <v>1.6</v>
      </c>
      <c r="S72">
        <f t="shared" si="42"/>
        <v>1.8666666666666667</v>
      </c>
      <c r="T72">
        <f t="shared" si="42"/>
        <v>2.1333333333333333</v>
      </c>
      <c r="U72">
        <f t="shared" si="42"/>
        <v>2.4</v>
      </c>
      <c r="V72">
        <f t="shared" si="42"/>
        <v>2.6666666666666665</v>
      </c>
    </row>
    <row r="73" spans="16:22">
      <c r="P73">
        <v>1.2</v>
      </c>
      <c r="Q73">
        <f t="shared" si="42"/>
        <v>1.9999999999999998</v>
      </c>
      <c r="R73">
        <f t="shared" si="42"/>
        <v>2.4</v>
      </c>
      <c r="S73">
        <f t="shared" si="42"/>
        <v>2.8</v>
      </c>
      <c r="T73">
        <f t="shared" si="42"/>
        <v>3.1999999999999997</v>
      </c>
      <c r="U73">
        <f t="shared" si="42"/>
        <v>3.6</v>
      </c>
      <c r="V73">
        <f t="shared" si="42"/>
        <v>3.9999999999999996</v>
      </c>
    </row>
    <row r="74" spans="16:22">
      <c r="P74">
        <v>1.6</v>
      </c>
      <c r="Q74">
        <f t="shared" si="42"/>
        <v>2.6666666666666665</v>
      </c>
      <c r="R74">
        <f t="shared" si="42"/>
        <v>3.2</v>
      </c>
      <c r="S74">
        <f t="shared" si="42"/>
        <v>3.7333333333333334</v>
      </c>
      <c r="T74">
        <f t="shared" si="42"/>
        <v>4.2666666666666666</v>
      </c>
      <c r="U74">
        <f t="shared" si="42"/>
        <v>4.8</v>
      </c>
      <c r="V74">
        <f t="shared" si="42"/>
        <v>5.333333333333333</v>
      </c>
    </row>
  </sheetData>
  <mergeCells count="1">
    <mergeCell ref="D1:N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BCCDD-DE08-474B-8873-642362EC9BE3}">
  <dimension ref="A1:D18"/>
  <sheetViews>
    <sheetView workbookViewId="0">
      <selection activeCell="D17" sqref="D17"/>
    </sheetView>
  </sheetViews>
  <sheetFormatPr baseColWidth="10" defaultRowHeight="16"/>
  <cols>
    <col min="1" max="1" width="18" customWidth="1"/>
  </cols>
  <sheetData>
    <row r="1" spans="1:4">
      <c r="A1" t="s">
        <v>24</v>
      </c>
    </row>
    <row r="2" spans="1:4">
      <c r="A2" t="s">
        <v>16</v>
      </c>
      <c r="B2">
        <v>5.17</v>
      </c>
      <c r="C2" t="s">
        <v>18</v>
      </c>
    </row>
    <row r="3" spans="1:4">
      <c r="A3" t="s">
        <v>17</v>
      </c>
      <c r="B3">
        <v>0.16</v>
      </c>
      <c r="C3" t="s">
        <v>19</v>
      </c>
    </row>
    <row r="4" spans="1:4">
      <c r="A4" t="s">
        <v>20</v>
      </c>
      <c r="B4">
        <v>3.29</v>
      </c>
      <c r="C4" t="s">
        <v>22</v>
      </c>
      <c r="D4">
        <f>B4/D5</f>
        <v>0.77411764705882358</v>
      </c>
    </row>
    <row r="5" spans="1:4">
      <c r="A5" t="s">
        <v>21</v>
      </c>
      <c r="B5" s="6">
        <v>0.17708333333333334</v>
      </c>
      <c r="C5" t="s">
        <v>23</v>
      </c>
      <c r="D5">
        <v>4.25</v>
      </c>
    </row>
    <row r="7" spans="1:4">
      <c r="A7" t="s">
        <v>25</v>
      </c>
    </row>
    <row r="8" spans="1:4">
      <c r="A8" t="s">
        <v>16</v>
      </c>
      <c r="B8">
        <v>5.17</v>
      </c>
      <c r="C8" t="s">
        <v>18</v>
      </c>
    </row>
    <row r="9" spans="1:4">
      <c r="A9" t="s">
        <v>17</v>
      </c>
      <c r="B9">
        <v>0.16</v>
      </c>
      <c r="C9" t="s">
        <v>19</v>
      </c>
    </row>
    <row r="10" spans="1:4">
      <c r="A10" t="s">
        <v>20</v>
      </c>
      <c r="B10">
        <v>3.96</v>
      </c>
      <c r="C10" t="s">
        <v>22</v>
      </c>
      <c r="D10">
        <f>B10/D11</f>
        <v>0.73197781885397406</v>
      </c>
    </row>
    <row r="11" spans="1:4">
      <c r="A11" t="s">
        <v>21</v>
      </c>
      <c r="B11" s="6">
        <v>0.22569444444444445</v>
      </c>
      <c r="C11" t="s">
        <v>23</v>
      </c>
      <c r="D11">
        <v>5.41</v>
      </c>
    </row>
    <row r="14" spans="1:4">
      <c r="A14" t="s">
        <v>26</v>
      </c>
    </row>
    <row r="15" spans="1:4">
      <c r="A15" t="s">
        <v>16</v>
      </c>
      <c r="B15">
        <v>5.17</v>
      </c>
      <c r="C15" t="s">
        <v>18</v>
      </c>
    </row>
    <row r="16" spans="1:4">
      <c r="A16" t="s">
        <v>17</v>
      </c>
      <c r="B16">
        <v>0.11</v>
      </c>
      <c r="C16" t="s">
        <v>19</v>
      </c>
    </row>
    <row r="17" spans="1:4">
      <c r="A17" t="s">
        <v>20</v>
      </c>
      <c r="B17">
        <v>7.52</v>
      </c>
      <c r="C17" t="s">
        <v>22</v>
      </c>
      <c r="D17">
        <f>B17/D18</f>
        <v>0.56414103525881465</v>
      </c>
    </row>
    <row r="18" spans="1:4">
      <c r="A18" t="s">
        <v>21</v>
      </c>
      <c r="B18" s="6">
        <v>0.55555555555555558</v>
      </c>
      <c r="C18" t="s">
        <v>23</v>
      </c>
      <c r="D18">
        <v>13.33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35BD8-7E71-3942-95D6-44241DB02E23}">
  <dimension ref="A1:E9"/>
  <sheetViews>
    <sheetView tabSelected="1" workbookViewId="0">
      <selection activeCell="J13" sqref="J13"/>
    </sheetView>
  </sheetViews>
  <sheetFormatPr baseColWidth="10" defaultRowHeight="16"/>
  <sheetData>
    <row r="1" spans="1:5">
      <c r="A1" t="s">
        <v>14</v>
      </c>
    </row>
    <row r="2" spans="1:5">
      <c r="A2" s="13" t="s">
        <v>3</v>
      </c>
      <c r="B2" s="13"/>
      <c r="C2" s="13" t="s">
        <v>2</v>
      </c>
      <c r="D2" s="13"/>
    </row>
    <row r="3" spans="1:5">
      <c r="A3" s="3" t="s">
        <v>0</v>
      </c>
      <c r="B3" s="4" t="s">
        <v>1</v>
      </c>
      <c r="C3" s="4" t="s">
        <v>0</v>
      </c>
      <c r="D3" s="4" t="s">
        <v>1</v>
      </c>
    </row>
    <row r="4" spans="1:5">
      <c r="A4">
        <v>22</v>
      </c>
      <c r="B4">
        <v>17</v>
      </c>
      <c r="C4">
        <v>20</v>
      </c>
      <c r="D4">
        <v>20</v>
      </c>
    </row>
    <row r="7" spans="1:5">
      <c r="A7" t="s">
        <v>3</v>
      </c>
      <c r="B7" t="s">
        <v>4</v>
      </c>
    </row>
    <row r="8" spans="1:5">
      <c r="A8" t="s">
        <v>0</v>
      </c>
      <c r="B8">
        <f>A4</f>
        <v>22</v>
      </c>
      <c r="C8">
        <f>C4</f>
        <v>20</v>
      </c>
      <c r="D8" s="5">
        <f>(B8/(C8))</f>
        <v>1.1000000000000001</v>
      </c>
      <c r="E8" s="5">
        <f>1+(1-D8)</f>
        <v>0.89999999999999991</v>
      </c>
    </row>
    <row r="9" spans="1:5">
      <c r="A9" t="s">
        <v>1</v>
      </c>
      <c r="B9">
        <f>B4</f>
        <v>17</v>
      </c>
      <c r="C9">
        <f>D4</f>
        <v>20</v>
      </c>
      <c r="D9" s="5">
        <f>(B9/C9)</f>
        <v>0.85</v>
      </c>
      <c r="E9" s="5">
        <f>1+(1-D9)</f>
        <v>1.1499999999999999</v>
      </c>
    </row>
  </sheetData>
  <mergeCells count="2">
    <mergeCell ref="A2:B2"/>
    <mergeCell ref="C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Hárky</vt:lpstr>
      </vt:variant>
      <vt:variant>
        <vt:i4>13</vt:i4>
      </vt:variant>
    </vt:vector>
  </HeadingPairs>
  <TitlesOfParts>
    <vt:vector size="13" baseType="lpstr">
      <vt:lpstr>Uncotrolled experiment</vt:lpstr>
      <vt:lpstr>1 man</vt:lpstr>
      <vt:lpstr>With jacket</vt:lpstr>
      <vt:lpstr>with stop beneath</vt:lpstr>
      <vt:lpstr>Gauss</vt:lpstr>
      <vt:lpstr>Moving average</vt:lpstr>
      <vt:lpstr>Walking sped analysis</vt:lpstr>
      <vt:lpstr>Energy</vt:lpstr>
      <vt:lpstr>two person after each other</vt:lpstr>
      <vt:lpstr>two persons against each other</vt:lpstr>
      <vt:lpstr>Three persons</vt:lpstr>
      <vt:lpstr>Two and two against each other</vt:lpstr>
      <vt:lpstr>Sideways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Použív. MS Office</dc:creator>
  <cp:lastModifiedBy>Použív. MS Office</cp:lastModifiedBy>
  <dcterms:created xsi:type="dcterms:W3CDTF">2019-04-24T11:51:37Z</dcterms:created>
  <dcterms:modified xsi:type="dcterms:W3CDTF">2019-04-28T18:37:09Z</dcterms:modified>
</cp:coreProperties>
</file>