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90" windowHeight="12930"/>
  </bookViews>
  <sheets>
    <sheet name="2023" sheetId="2" r:id="rId1"/>
    <sheet name="2024" sheetId="3" r:id="rId2"/>
  </sheets>
  <calcPr calcId="144525"/>
</workbook>
</file>

<file path=xl/sharedStrings.xml><?xml version="1.0" encoding="utf-8"?>
<sst xmlns="http://schemas.openxmlformats.org/spreadsheetml/2006/main" count="238" uniqueCount="80">
  <si>
    <t>forecast tax using HMRC format for tax return</t>
  </si>
  <si>
    <t>HMRC</t>
  </si>
  <si>
    <t>entry</t>
  </si>
  <si>
    <t>external sheet</t>
  </si>
  <si>
    <t>need update</t>
  </si>
  <si>
    <t>source/notes</t>
  </si>
  <si>
    <t>earned</t>
  </si>
  <si>
    <t>pension income</t>
  </si>
  <si>
    <t>p60</t>
  </si>
  <si>
    <t>salary</t>
  </si>
  <si>
    <t>salary sacrifice</t>
  </si>
  <si>
    <t>employment income</t>
  </si>
  <si>
    <t>self employed sales</t>
  </si>
  <si>
    <t>accounts</t>
  </si>
  <si>
    <t>costs</t>
  </si>
  <si>
    <t>accounts or fixed allowance</t>
  </si>
  <si>
    <t>self-employed income</t>
  </si>
  <si>
    <t>total earned</t>
  </si>
  <si>
    <t>dividends</t>
  </si>
  <si>
    <t>taxable assets</t>
  </si>
  <si>
    <t>assets sheet. ONLY FOR ESTIMATE.</t>
  </si>
  <si>
    <t>estimated dividend income</t>
  </si>
  <si>
    <t>vg=1.29%, lg=1.5% * current assets</t>
  </si>
  <si>
    <t>dividend income</t>
  </si>
  <si>
    <t>tax cert. use estimate above as forecast</t>
  </si>
  <si>
    <t>% current assets</t>
  </si>
  <si>
    <t>allowance</t>
  </si>
  <si>
    <t>basic rate limit</t>
  </si>
  <si>
    <t>pension cont</t>
  </si>
  <si>
    <t>voluntary outside PAYE</t>
  </si>
  <si>
    <t>gift aid</t>
  </si>
  <si>
    <t>basic rate limit increased</t>
  </si>
  <si>
    <t>CHECK TAX RETURN</t>
  </si>
  <si>
    <t>less allowance</t>
  </si>
  <si>
    <t>basic</t>
  </si>
  <si>
    <t>higher</t>
  </si>
  <si>
    <t>basic tax</t>
  </si>
  <si>
    <t>higher tax</t>
  </si>
  <si>
    <t>total earned income tax</t>
  </si>
  <si>
    <t>remaining low rate band</t>
  </si>
  <si>
    <t>basic rate at nil rate</t>
  </si>
  <si>
    <t>total dividend tax</t>
  </si>
  <si>
    <t>includes nil rate</t>
  </si>
  <si>
    <t>total income</t>
  </si>
  <si>
    <t>payable</t>
  </si>
  <si>
    <t>paid already</t>
  </si>
  <si>
    <t>p60. total earned income tax as estimate.</t>
  </si>
  <si>
    <t>total income tax due</t>
  </si>
  <si>
    <t>gains</t>
  </si>
  <si>
    <t>gains to date</t>
  </si>
  <si>
    <t>gains sheet</t>
  </si>
  <si>
    <t>future gains</t>
  </si>
  <si>
    <t>gross gains</t>
  </si>
  <si>
    <t>total CGT due</t>
  </si>
  <si>
    <t>NI class 1</t>
  </si>
  <si>
    <t>employed</t>
  </si>
  <si>
    <t>NI class 4</t>
  </si>
  <si>
    <t>self-employed</t>
  </si>
  <si>
    <t>NI class 2</t>
  </si>
  <si>
    <t>small profits</t>
  </si>
  <si>
    <t>below this class2 is voluntary. between this and lower limit is credited free.</t>
  </si>
  <si>
    <t>weekly</t>
  </si>
  <si>
    <t>total NI</t>
  </si>
  <si>
    <t>total NI due</t>
  </si>
  <si>
    <t>student loan 1</t>
  </si>
  <si>
    <t>outstanding</t>
  </si>
  <si>
    <t>SLC statement</t>
  </si>
  <si>
    <t>to 2011</t>
  </si>
  <si>
    <t>gross income</t>
  </si>
  <si>
    <t>total loan 1</t>
  </si>
  <si>
    <t>student loan 2</t>
  </si>
  <si>
    <t>2012-</t>
  </si>
  <si>
    <t>total loan 2</t>
  </si>
  <si>
    <t>total loan due</t>
  </si>
  <si>
    <t>tax return</t>
  </si>
  <si>
    <t>total payable</t>
  </si>
  <si>
    <t>HMRC calculation</t>
  </si>
  <si>
    <t>online return</t>
  </si>
  <si>
    <t>HMRC-total</t>
  </si>
  <si>
    <t>~ZERO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</si>
</sst>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%"/>
    <numFmt numFmtId="177" formatCode="_-* #,##0_-;\-* #,##0_-;_-* &quot;-&quot;??_-;_-@_-"/>
    <numFmt numFmtId="178" formatCode="_-* #,##0.00_-;\-* #,##0.00_-;_-* &quot;-&quot;??.00_-;_-@_-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8"/>
      <color theme="1"/>
      <name val="Calibri"/>
      <charset val="134"/>
      <scheme val="minor"/>
    </font>
    <font>
      <sz val="11"/>
      <color rgb="FF3F3F76"/>
      <name val="Calibri"/>
      <charset val="134"/>
    </font>
    <font>
      <sz val="11"/>
      <color theme="1"/>
      <name val="Calibri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176" fontId="3" fillId="2" borderId="0" xfId="3" applyNumberFormat="1" applyFont="1" applyFill="1" applyBorder="1" applyAlignment="1" applyProtection="1"/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0" borderId="0" xfId="0" applyFont="1" applyFill="1" applyAlignment="1"/>
    <xf numFmtId="0" fontId="6" fillId="0" borderId="0" xfId="0" applyFont="1" applyFill="1" applyAlignment="1">
      <alignment horizontal="right"/>
    </xf>
    <xf numFmtId="177" fontId="5" fillId="0" borderId="0" xfId="1" applyNumberFormat="1" applyFont="1" applyFill="1" applyBorder="1" applyAlignment="1" applyProtection="1"/>
    <xf numFmtId="0" fontId="5" fillId="0" borderId="0" xfId="0" applyFont="1" applyFill="1" applyAlignment="1">
      <alignment horizontal="right"/>
    </xf>
    <xf numFmtId="0" fontId="0" fillId="0" borderId="0" xfId="0" applyFont="1" applyFill="1" applyAlignment="1">
      <alignment horizontal="right" vertical="center"/>
    </xf>
    <xf numFmtId="0" fontId="0" fillId="3" borderId="0" xfId="0" applyFont="1" applyFill="1" applyAlignment="1">
      <alignment vertical="center"/>
    </xf>
    <xf numFmtId="177" fontId="6" fillId="3" borderId="0" xfId="1" applyNumberFormat="1" applyFont="1" applyFill="1" applyBorder="1" applyAlignment="1" applyProtection="1"/>
    <xf numFmtId="177" fontId="0" fillId="3" borderId="0" xfId="1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77" fontId="6" fillId="4" borderId="0" xfId="1" applyNumberFormat="1" applyFont="1" applyFill="1" applyAlignment="1"/>
    <xf numFmtId="0" fontId="6" fillId="0" borderId="0" xfId="0" applyFont="1" applyFill="1" applyAlignment="1"/>
    <xf numFmtId="176" fontId="7" fillId="3" borderId="0" xfId="3" applyNumberFormat="1" applyFont="1" applyFill="1" applyBorder="1" applyAlignment="1" applyProtection="1"/>
    <xf numFmtId="177" fontId="6" fillId="0" borderId="0" xfId="1" applyNumberFormat="1" applyFont="1" applyFill="1" applyAlignment="1"/>
    <xf numFmtId="176" fontId="0" fillId="0" borderId="0" xfId="3" applyNumberFormat="1" applyFont="1" applyFill="1" applyAlignment="1">
      <alignment vertical="center"/>
    </xf>
    <xf numFmtId="177" fontId="0" fillId="2" borderId="0" xfId="1" applyNumberFormat="1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177" fontId="0" fillId="2" borderId="0" xfId="0" applyNumberFormat="1" applyFont="1" applyFill="1" applyAlignment="1">
      <alignment vertical="center"/>
    </xf>
    <xf numFmtId="9" fontId="0" fillId="2" borderId="0" xfId="0" applyNumberFormat="1" applyFont="1" applyFill="1" applyAlignment="1">
      <alignment vertical="center"/>
    </xf>
    <xf numFmtId="177" fontId="0" fillId="0" borderId="0" xfId="1" applyNumberFormat="1" applyFont="1" applyFill="1" applyAlignment="1">
      <alignment horizontal="right" vertical="center"/>
    </xf>
    <xf numFmtId="10" fontId="0" fillId="2" borderId="0" xfId="0" applyNumberFormat="1" applyFont="1" applyFill="1" applyAlignment="1">
      <alignment vertical="center"/>
    </xf>
    <xf numFmtId="177" fontId="6" fillId="0" borderId="0" xfId="1" applyNumberFormat="1" applyFont="1" applyFill="1" applyAlignment="1" applyProtection="1"/>
    <xf numFmtId="177" fontId="1" fillId="0" borderId="0" xfId="0" applyNumberFormat="1" applyFont="1" applyFill="1" applyAlignment="1">
      <alignment vertical="center"/>
    </xf>
    <xf numFmtId="177" fontId="6" fillId="4" borderId="0" xfId="1" applyNumberFormat="1" applyFont="1" applyFill="1" applyBorder="1" applyAlignment="1" applyProtection="1"/>
    <xf numFmtId="177" fontId="6" fillId="0" borderId="0" xfId="1" applyNumberFormat="1" applyFont="1" applyFill="1" applyBorder="1" applyAlignment="1" applyProtection="1"/>
    <xf numFmtId="177" fontId="6" fillId="2" borderId="0" xfId="1" applyNumberFormat="1" applyFont="1" applyFill="1" applyBorder="1" applyAlignment="1" applyProtection="1"/>
    <xf numFmtId="177" fontId="0" fillId="0" borderId="0" xfId="1" applyNumberFormat="1" applyFont="1" applyFill="1" applyAlignment="1">
      <alignment vertical="center"/>
    </xf>
    <xf numFmtId="9" fontId="0" fillId="2" borderId="0" xfId="3" applyNumberFormat="1" applyFont="1" applyFill="1" applyAlignment="1">
      <alignment vertical="center"/>
    </xf>
    <xf numFmtId="10" fontId="0" fillId="2" borderId="0" xfId="3" applyNumberFormat="1" applyFont="1" applyFill="1" applyAlignment="1">
      <alignment vertical="center"/>
    </xf>
    <xf numFmtId="178" fontId="0" fillId="2" borderId="0" xfId="1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77" fontId="1" fillId="0" borderId="0" xfId="0" applyNumberFormat="1" applyFont="1" applyFill="1" applyAlignment="1">
      <alignment horizontal="right" vertical="center"/>
    </xf>
    <xf numFmtId="3" fontId="1" fillId="0" borderId="0" xfId="0" applyNumberFormat="1" applyFont="1" applyFill="1" applyAlignment="1">
      <alignment vertical="center"/>
    </xf>
    <xf numFmtId="3" fontId="1" fillId="3" borderId="0" xfId="0" applyNumberFormat="1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tabSelected="1" workbookViewId="0">
      <selection activeCell="H7" sqref="H7"/>
    </sheetView>
  </sheetViews>
  <sheetFormatPr defaultColWidth="9" defaultRowHeight="15" outlineLevelCol="4"/>
  <cols>
    <col min="1" max="1" width="15.7166666666667" style="1" customWidth="1"/>
    <col min="2" max="2" width="19.575" style="2" customWidth="1"/>
    <col min="3" max="3" width="9.425" style="2" customWidth="1"/>
    <col min="4" max="4" width="13" style="2" customWidth="1"/>
    <col min="5" max="5" width="12.625" style="2"/>
    <col min="6" max="16384" width="9" style="3"/>
  </cols>
  <sheetData>
    <row r="1" ht="23.25" spans="1:1">
      <c r="A1" s="4" t="s">
        <v>0</v>
      </c>
    </row>
    <row r="3" ht="14.25" spans="1:1">
      <c r="A3" s="5" t="s">
        <v>1</v>
      </c>
    </row>
    <row r="4" ht="14.25" spans="1:1">
      <c r="A4" s="6" t="s">
        <v>2</v>
      </c>
    </row>
    <row r="5" ht="14.25" spans="1:1">
      <c r="A5" s="7" t="s">
        <v>3</v>
      </c>
    </row>
    <row r="6" ht="14.25" spans="1:1">
      <c r="A6" s="8" t="s">
        <v>4</v>
      </c>
    </row>
    <row r="8" spans="1:5">
      <c r="A8" s="9"/>
      <c r="B8" s="10"/>
      <c r="D8" s="11"/>
      <c r="E8" s="9" t="s">
        <v>5</v>
      </c>
    </row>
    <row r="9" spans="1:5">
      <c r="A9" s="12" t="s">
        <v>6</v>
      </c>
      <c r="B9" s="13" t="s">
        <v>7</v>
      </c>
      <c r="D9" s="14">
        <v>0</v>
      </c>
      <c r="E9" s="2" t="s">
        <v>8</v>
      </c>
    </row>
    <row r="10" ht="14.25" spans="1:1">
      <c r="A10" s="2"/>
    </row>
    <row r="11" spans="2:5">
      <c r="B11" s="10" t="s">
        <v>9</v>
      </c>
      <c r="D11" s="15">
        <v>0</v>
      </c>
      <c r="E11" s="2" t="s">
        <v>8</v>
      </c>
    </row>
    <row r="12" spans="2:5">
      <c r="B12" s="13" t="s">
        <v>10</v>
      </c>
      <c r="D12" s="16">
        <v>0</v>
      </c>
      <c r="E12" s="2" t="s">
        <v>8</v>
      </c>
    </row>
    <row r="13" spans="2:4">
      <c r="B13" s="13" t="s">
        <v>11</v>
      </c>
      <c r="D13" s="17">
        <f>D11-D12</f>
        <v>0</v>
      </c>
    </row>
    <row r="15" spans="2:5">
      <c r="B15" s="13" t="s">
        <v>12</v>
      </c>
      <c r="D15" s="16">
        <v>0</v>
      </c>
      <c r="E15" s="2" t="s">
        <v>13</v>
      </c>
    </row>
    <row r="16" spans="2:5">
      <c r="B16" s="13" t="s">
        <v>14</v>
      </c>
      <c r="D16" s="16">
        <v>0</v>
      </c>
      <c r="E16" s="2" t="s">
        <v>15</v>
      </c>
    </row>
    <row r="17" spans="2:4">
      <c r="B17" s="13" t="s">
        <v>16</v>
      </c>
      <c r="D17" s="17">
        <f>D15-D16</f>
        <v>0</v>
      </c>
    </row>
    <row r="18" spans="2:2">
      <c r="B18" s="13"/>
    </row>
    <row r="19" spans="2:4">
      <c r="B19" s="13" t="s">
        <v>17</v>
      </c>
      <c r="D19" s="17">
        <f>D9+D13+D17</f>
        <v>0</v>
      </c>
    </row>
    <row r="21" spans="1:5">
      <c r="A21" s="18" t="s">
        <v>18</v>
      </c>
      <c r="B21" s="10" t="s">
        <v>19</v>
      </c>
      <c r="D21" s="19">
        <v>0</v>
      </c>
      <c r="E21" s="20" t="s">
        <v>20</v>
      </c>
    </row>
    <row r="22" spans="1:5">
      <c r="A22" s="18"/>
      <c r="B22" s="10" t="s">
        <v>21</v>
      </c>
      <c r="C22" s="21">
        <v>0.015</v>
      </c>
      <c r="D22" s="22">
        <f>$C$22*D21</f>
        <v>0</v>
      </c>
      <c r="E22" s="20" t="s">
        <v>22</v>
      </c>
    </row>
    <row r="23" spans="2:5">
      <c r="B23" s="10" t="s">
        <v>23</v>
      </c>
      <c r="D23" s="15">
        <v>0</v>
      </c>
      <c r="E23" s="20" t="s">
        <v>24</v>
      </c>
    </row>
    <row r="24" spans="4:5">
      <c r="D24" s="23" t="str">
        <f>IFERROR(D23/D21,"")</f>
        <v/>
      </c>
      <c r="E24" s="2" t="s">
        <v>25</v>
      </c>
    </row>
    <row r="26" spans="1:3">
      <c r="A26" s="18" t="s">
        <v>26</v>
      </c>
      <c r="B26" s="13" t="s">
        <v>27</v>
      </c>
      <c r="C26" s="24">
        <v>37700</v>
      </c>
    </row>
    <row r="27" spans="2:5">
      <c r="B27" s="10" t="s">
        <v>28</v>
      </c>
      <c r="D27" s="15">
        <v>0</v>
      </c>
      <c r="E27" s="2" t="s">
        <v>29</v>
      </c>
    </row>
    <row r="28" spans="2:4">
      <c r="B28" s="13" t="s">
        <v>30</v>
      </c>
      <c r="D28" s="15">
        <v>0</v>
      </c>
    </row>
    <row r="29" spans="2:5">
      <c r="B29" s="13" t="s">
        <v>31</v>
      </c>
      <c r="D29" s="17">
        <f>D27+D28+$C$26</f>
        <v>37700</v>
      </c>
      <c r="E29" s="1" t="s">
        <v>32</v>
      </c>
    </row>
    <row r="30" spans="4:4">
      <c r="D30" s="17"/>
    </row>
    <row r="31" spans="1:5">
      <c r="A31" s="25"/>
      <c r="B31" s="26"/>
      <c r="C31" s="26"/>
      <c r="D31" s="26"/>
      <c r="E31" s="27"/>
    </row>
    <row r="33" spans="1:4">
      <c r="A33" s="18" t="s">
        <v>6</v>
      </c>
      <c r="B33" s="13" t="s">
        <v>33</v>
      </c>
      <c r="C33" s="28">
        <v>12570</v>
      </c>
      <c r="D33" s="17">
        <f>MAX(0,D19-$C$33)</f>
        <v>0</v>
      </c>
    </row>
    <row r="34" spans="2:4">
      <c r="B34" s="13" t="s">
        <v>34</v>
      </c>
      <c r="C34" s="17"/>
      <c r="D34" s="17">
        <f>MIN(D29,D33)</f>
        <v>0</v>
      </c>
    </row>
    <row r="35" spans="2:4">
      <c r="B35" s="13" t="s">
        <v>35</v>
      </c>
      <c r="D35" s="17">
        <f>MAX(0,D33-D34)</f>
        <v>0</v>
      </c>
    </row>
    <row r="36" spans="2:4">
      <c r="B36" s="13" t="s">
        <v>36</v>
      </c>
      <c r="C36" s="29">
        <v>0.2</v>
      </c>
      <c r="D36" s="17">
        <f>D34*$C$36</f>
        <v>0</v>
      </c>
    </row>
    <row r="37" spans="2:4">
      <c r="B37" s="13" t="s">
        <v>37</v>
      </c>
      <c r="C37" s="29">
        <v>0.4</v>
      </c>
      <c r="D37" s="17">
        <f>D35*$C$37</f>
        <v>0</v>
      </c>
    </row>
    <row r="38" spans="2:4">
      <c r="B38" s="30" t="s">
        <v>38</v>
      </c>
      <c r="D38" s="17">
        <f>D37+D36</f>
        <v>0</v>
      </c>
    </row>
    <row r="39" spans="2:4">
      <c r="B39" s="2" t="s">
        <v>39</v>
      </c>
      <c r="D39" s="17">
        <f>D29-D34</f>
        <v>37700</v>
      </c>
    </row>
    <row r="40" spans="5:5">
      <c r="E40" s="17"/>
    </row>
    <row r="41" spans="1:5">
      <c r="A41" s="18" t="s">
        <v>18</v>
      </c>
      <c r="B41" s="13" t="s">
        <v>40</v>
      </c>
      <c r="C41" s="28">
        <v>2000</v>
      </c>
      <c r="D41" s="17">
        <f>MIN(D23,$C$41)</f>
        <v>0</v>
      </c>
      <c r="E41" s="17"/>
    </row>
    <row r="42" spans="2:5">
      <c r="B42" s="13" t="s">
        <v>34</v>
      </c>
      <c r="C42" s="17"/>
      <c r="D42" s="17">
        <f>MIN(D39,D23-D41)</f>
        <v>0</v>
      </c>
      <c r="E42" s="17"/>
    </row>
    <row r="43" spans="2:5">
      <c r="B43" s="13" t="s">
        <v>35</v>
      </c>
      <c r="D43" s="17">
        <f>MAX(0,D23-D42-D41)</f>
        <v>0</v>
      </c>
      <c r="E43" s="17"/>
    </row>
    <row r="44" spans="2:4">
      <c r="B44" s="13" t="s">
        <v>36</v>
      </c>
      <c r="C44" s="31">
        <v>0.0875</v>
      </c>
      <c r="D44" s="17">
        <f>D42*$C$44</f>
        <v>0</v>
      </c>
    </row>
    <row r="45" spans="2:4">
      <c r="B45" s="13" t="s">
        <v>37</v>
      </c>
      <c r="C45" s="31">
        <v>0.3375</v>
      </c>
      <c r="D45" s="17">
        <f>D43*$C$45</f>
        <v>0</v>
      </c>
    </row>
    <row r="46" spans="2:4">
      <c r="B46" s="30" t="s">
        <v>41</v>
      </c>
      <c r="D46" s="17">
        <f>D44+D45</f>
        <v>0</v>
      </c>
    </row>
    <row r="47" spans="2:5">
      <c r="B47" s="10" t="s">
        <v>39</v>
      </c>
      <c r="C47" s="32"/>
      <c r="D47" s="32">
        <f>MAX(0,D39-D42-D41)</f>
        <v>37700</v>
      </c>
      <c r="E47" s="2" t="s">
        <v>42</v>
      </c>
    </row>
    <row r="49" spans="1:4">
      <c r="A49" s="18" t="s">
        <v>43</v>
      </c>
      <c r="B49" s="13" t="s">
        <v>44</v>
      </c>
      <c r="D49" s="17">
        <f>D36+D37+D44+D45</f>
        <v>0</v>
      </c>
    </row>
    <row r="50" spans="2:5">
      <c r="B50" s="13" t="s">
        <v>45</v>
      </c>
      <c r="D50" s="16">
        <v>0</v>
      </c>
      <c r="E50" s="2" t="s">
        <v>46</v>
      </c>
    </row>
    <row r="51" spans="2:5">
      <c r="B51" s="18" t="s">
        <v>47</v>
      </c>
      <c r="C51" s="1"/>
      <c r="D51" s="33">
        <f>D49-D50</f>
        <v>0</v>
      </c>
      <c r="E51" s="1" t="s">
        <v>32</v>
      </c>
    </row>
    <row r="53" spans="1:5">
      <c r="A53" s="25"/>
      <c r="B53" s="26"/>
      <c r="C53" s="26"/>
      <c r="D53" s="26"/>
      <c r="E53" s="27"/>
    </row>
    <row r="55" spans="1:5">
      <c r="A55" s="12" t="s">
        <v>48</v>
      </c>
      <c r="B55" s="13" t="s">
        <v>49</v>
      </c>
      <c r="D55" s="34">
        <v>0</v>
      </c>
      <c r="E55" s="35" t="s">
        <v>50</v>
      </c>
    </row>
    <row r="56" spans="1:5">
      <c r="A56" s="12"/>
      <c r="B56" s="13" t="s">
        <v>51</v>
      </c>
      <c r="D56" s="15">
        <v>0</v>
      </c>
      <c r="E56" s="32"/>
    </row>
    <row r="57" spans="2:4">
      <c r="B57" s="13" t="s">
        <v>52</v>
      </c>
      <c r="D57" s="35">
        <f>D55+D56</f>
        <v>0</v>
      </c>
    </row>
    <row r="58" spans="2:4">
      <c r="B58" s="10" t="s">
        <v>33</v>
      </c>
      <c r="C58" s="36">
        <v>12300</v>
      </c>
      <c r="D58" s="35">
        <f>MAX(0,D57-$C$58)</f>
        <v>0</v>
      </c>
    </row>
    <row r="60" spans="2:4">
      <c r="B60" s="13" t="s">
        <v>34</v>
      </c>
      <c r="D60" s="17">
        <f>MIN(D58,D47)</f>
        <v>0</v>
      </c>
    </row>
    <row r="61" spans="2:4">
      <c r="B61" s="13" t="s">
        <v>35</v>
      </c>
      <c r="D61" s="17">
        <f>MAX(0,D58-D60)</f>
        <v>0</v>
      </c>
    </row>
    <row r="62" spans="2:4">
      <c r="B62" s="13" t="s">
        <v>36</v>
      </c>
      <c r="C62" s="29">
        <v>0.1</v>
      </c>
      <c r="D62" s="37">
        <f>D60*$C$62</f>
        <v>0</v>
      </c>
    </row>
    <row r="63" spans="1:5">
      <c r="A63" s="9"/>
      <c r="B63" s="13" t="s">
        <v>37</v>
      </c>
      <c r="C63" s="29">
        <v>0.2</v>
      </c>
      <c r="D63" s="17">
        <f>D61*$C$63</f>
        <v>0</v>
      </c>
      <c r="E63" s="35"/>
    </row>
    <row r="64" spans="2:5">
      <c r="B64" s="18" t="s">
        <v>53</v>
      </c>
      <c r="C64" s="1"/>
      <c r="D64" s="33">
        <f>D63+D62</f>
        <v>0</v>
      </c>
      <c r="E64" s="1" t="s">
        <v>32</v>
      </c>
    </row>
    <row r="65" spans="4:4">
      <c r="D65" s="1"/>
    </row>
    <row r="66" spans="1:5">
      <c r="A66" s="25"/>
      <c r="B66" s="26"/>
      <c r="C66" s="26"/>
      <c r="D66" s="26"/>
      <c r="E66" s="27"/>
    </row>
    <row r="67" spans="4:4">
      <c r="D67" s="1"/>
    </row>
    <row r="68" spans="1:4">
      <c r="A68" s="18" t="s">
        <v>54</v>
      </c>
      <c r="B68" s="13" t="s">
        <v>33</v>
      </c>
      <c r="C68" s="37">
        <f>C33</f>
        <v>12570</v>
      </c>
      <c r="D68" s="17">
        <f>MAX(0,D13-$C$68)</f>
        <v>0</v>
      </c>
    </row>
    <row r="69" spans="1:4">
      <c r="A69" s="18" t="s">
        <v>55</v>
      </c>
      <c r="B69" s="13" t="s">
        <v>34</v>
      </c>
      <c r="C69" s="17">
        <f>C26</f>
        <v>37700</v>
      </c>
      <c r="D69" s="37">
        <f>MIN(D68,$C$69)</f>
        <v>0</v>
      </c>
    </row>
    <row r="70" spans="2:4">
      <c r="B70" s="13" t="s">
        <v>35</v>
      </c>
      <c r="D70" s="17">
        <f>D68-D69</f>
        <v>0</v>
      </c>
    </row>
    <row r="71" spans="2:4">
      <c r="B71" s="13" t="s">
        <v>36</v>
      </c>
      <c r="C71" s="38">
        <v>0.12</v>
      </c>
      <c r="D71" s="17">
        <f>D69*$C$77</f>
        <v>0</v>
      </c>
    </row>
    <row r="72" spans="2:4">
      <c r="B72" s="13" t="s">
        <v>37</v>
      </c>
      <c r="C72" s="38">
        <v>0.02</v>
      </c>
      <c r="D72" s="17">
        <f>D70*$C$78</f>
        <v>0</v>
      </c>
    </row>
    <row r="73" spans="3:4">
      <c r="C73" s="17"/>
      <c r="D73" s="17"/>
    </row>
    <row r="74" spans="1:4">
      <c r="A74" s="18" t="s">
        <v>56</v>
      </c>
      <c r="B74" s="13" t="s">
        <v>33</v>
      </c>
      <c r="C74" s="24">
        <v>11908</v>
      </c>
      <c r="D74" s="17">
        <f>MAX(0,D17-$C$74)</f>
        <v>0</v>
      </c>
    </row>
    <row r="75" spans="1:4">
      <c r="A75" s="18" t="s">
        <v>57</v>
      </c>
      <c r="B75" s="13" t="s">
        <v>34</v>
      </c>
      <c r="C75" s="28">
        <f>50270-C74</f>
        <v>38362</v>
      </c>
      <c r="D75" s="37">
        <f>MIN(D74,$C$75)</f>
        <v>0</v>
      </c>
    </row>
    <row r="76" spans="2:4">
      <c r="B76" s="13" t="s">
        <v>35</v>
      </c>
      <c r="D76" s="17">
        <f>D74-D75</f>
        <v>0</v>
      </c>
    </row>
    <row r="77" spans="2:4">
      <c r="B77" s="13" t="s">
        <v>36</v>
      </c>
      <c r="C77" s="39">
        <v>0.0973</v>
      </c>
      <c r="D77" s="17">
        <f>D75*$C$77</f>
        <v>0</v>
      </c>
    </row>
    <row r="78" spans="2:4">
      <c r="B78" s="13" t="s">
        <v>37</v>
      </c>
      <c r="C78" s="39">
        <v>0.0273</v>
      </c>
      <c r="D78" s="17">
        <f>D76*$C$78</f>
        <v>0</v>
      </c>
    </row>
    <row r="80" spans="1:4">
      <c r="A80" s="18" t="s">
        <v>58</v>
      </c>
      <c r="B80" s="13" t="s">
        <v>59</v>
      </c>
      <c r="C80" s="24">
        <v>6725</v>
      </c>
      <c r="D80" s="2" t="s">
        <v>60</v>
      </c>
    </row>
    <row r="81" spans="1:4">
      <c r="A81" s="18" t="s">
        <v>57</v>
      </c>
      <c r="B81" s="13" t="s">
        <v>33</v>
      </c>
      <c r="C81" s="24">
        <v>11908</v>
      </c>
      <c r="D81" s="33">
        <f>MAX(0,D17-$C$81)</f>
        <v>0</v>
      </c>
    </row>
    <row r="82" spans="2:4">
      <c r="B82" s="13" t="s">
        <v>61</v>
      </c>
      <c r="C82" s="40">
        <v>3.15</v>
      </c>
      <c r="D82" s="17">
        <f>IF(D81&gt;0,52*C82,0)</f>
        <v>0</v>
      </c>
    </row>
    <row r="84" spans="1:1">
      <c r="A84" s="18"/>
    </row>
    <row r="85" spans="1:4">
      <c r="A85" s="18" t="s">
        <v>62</v>
      </c>
      <c r="B85" s="13" t="s">
        <v>44</v>
      </c>
      <c r="D85" s="17">
        <f>D82+D78+D77+D71+D72</f>
        <v>0</v>
      </c>
    </row>
    <row r="86" spans="2:5">
      <c r="B86" s="13" t="s">
        <v>45</v>
      </c>
      <c r="D86" s="14"/>
      <c r="E86" s="2" t="s">
        <v>8</v>
      </c>
    </row>
    <row r="87" spans="2:5">
      <c r="B87" s="18" t="s">
        <v>63</v>
      </c>
      <c r="D87" s="33">
        <f>D85-D86</f>
        <v>0</v>
      </c>
      <c r="E87" s="1" t="s">
        <v>32</v>
      </c>
    </row>
    <row r="89" spans="1:5">
      <c r="A89" s="41"/>
      <c r="B89" s="14"/>
      <c r="C89" s="14"/>
      <c r="D89" s="14"/>
      <c r="E89" s="27"/>
    </row>
    <row r="91" spans="1:5">
      <c r="A91" s="18" t="s">
        <v>64</v>
      </c>
      <c r="B91" s="13" t="s">
        <v>65</v>
      </c>
      <c r="D91" s="16"/>
      <c r="E91" s="2" t="s">
        <v>66</v>
      </c>
    </row>
    <row r="92" spans="1:4">
      <c r="A92" s="1" t="s">
        <v>67</v>
      </c>
      <c r="B92" s="13" t="s">
        <v>68</v>
      </c>
      <c r="D92" s="37">
        <f>D19+D23</f>
        <v>0</v>
      </c>
    </row>
    <row r="93" spans="1:4">
      <c r="A93" s="18"/>
      <c r="B93" s="13" t="s">
        <v>33</v>
      </c>
      <c r="C93" s="24">
        <v>20195</v>
      </c>
      <c r="D93" s="17">
        <f>IF(D91&gt;0,D92-$C$93,0)</f>
        <v>0</v>
      </c>
    </row>
    <row r="94" spans="2:5">
      <c r="B94" s="13" t="s">
        <v>69</v>
      </c>
      <c r="C94" s="29">
        <v>0.09</v>
      </c>
      <c r="D94" s="33">
        <f>MIN(D91,D93*$C$94)</f>
        <v>0</v>
      </c>
      <c r="E94" s="1"/>
    </row>
    <row r="95" spans="2:5">
      <c r="B95" s="18"/>
      <c r="C95" s="33"/>
      <c r="E95" s="1"/>
    </row>
    <row r="96" spans="1:5">
      <c r="A96" s="18" t="s">
        <v>70</v>
      </c>
      <c r="B96" s="13" t="s">
        <v>65</v>
      </c>
      <c r="D96" s="14">
        <v>0</v>
      </c>
      <c r="E96" s="2" t="s">
        <v>66</v>
      </c>
    </row>
    <row r="97" spans="1:4">
      <c r="A97" s="1" t="s">
        <v>71</v>
      </c>
      <c r="B97" s="13" t="s">
        <v>68</v>
      </c>
      <c r="D97" s="37">
        <f>D19+D23</f>
        <v>0</v>
      </c>
    </row>
    <row r="98" spans="1:4">
      <c r="A98" s="18"/>
      <c r="B98" s="13" t="s">
        <v>33</v>
      </c>
      <c r="C98" s="24">
        <v>27295</v>
      </c>
      <c r="D98" s="17">
        <f>D97-$C$98</f>
        <v>-27295</v>
      </c>
    </row>
    <row r="99" spans="1:4">
      <c r="A99" s="18"/>
      <c r="B99" s="13" t="s">
        <v>72</v>
      </c>
      <c r="C99" s="29">
        <v>0.09</v>
      </c>
      <c r="D99" s="33">
        <f>IF(D96&gt;0,MIN(D96,D98*$C$99),0)</f>
        <v>0</v>
      </c>
    </row>
    <row r="100" spans="1:4">
      <c r="A100" s="18"/>
      <c r="B100" s="17"/>
      <c r="C100" s="17"/>
      <c r="D100" s="17"/>
    </row>
    <row r="101" spans="1:5">
      <c r="A101" s="18"/>
      <c r="B101" s="42" t="s">
        <v>73</v>
      </c>
      <c r="C101" s="33"/>
      <c r="D101" s="33">
        <f>D94+D99</f>
        <v>0</v>
      </c>
      <c r="E101" s="1" t="s">
        <v>32</v>
      </c>
    </row>
    <row r="103" spans="1:5">
      <c r="A103" s="41"/>
      <c r="B103" s="14"/>
      <c r="C103" s="14"/>
      <c r="D103" s="14"/>
      <c r="E103" s="27"/>
    </row>
    <row r="105" spans="1:5">
      <c r="A105" s="18" t="s">
        <v>74</v>
      </c>
      <c r="B105" s="18" t="s">
        <v>75</v>
      </c>
      <c r="C105" s="13"/>
      <c r="D105" s="43">
        <f>D51+D64+D87+D101</f>
        <v>0</v>
      </c>
      <c r="E105" s="1" t="s">
        <v>32</v>
      </c>
    </row>
    <row r="106" spans="2:5">
      <c r="B106" s="18" t="s">
        <v>76</v>
      </c>
      <c r="C106" s="13"/>
      <c r="D106" s="44"/>
      <c r="E106" s="2" t="s">
        <v>77</v>
      </c>
    </row>
    <row r="107" spans="2:5">
      <c r="B107" s="18" t="s">
        <v>78</v>
      </c>
      <c r="C107" s="13"/>
      <c r="D107" s="43">
        <f>D106-D105</f>
        <v>0</v>
      </c>
      <c r="E107" s="1" t="s">
        <v>79</v>
      </c>
    </row>
    <row r="108" spans="2:5">
      <c r="B108" s="18"/>
      <c r="C108" s="13"/>
      <c r="D108" s="43"/>
      <c r="E108" s="1"/>
    </row>
    <row r="109" spans="1:5">
      <c r="A109" s="41"/>
      <c r="B109" s="14"/>
      <c r="C109" s="14"/>
      <c r="D109" s="14"/>
      <c r="E109" s="27"/>
    </row>
    <row r="110" spans="1:1">
      <c r="A110" s="1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"/>
  <sheetViews>
    <sheetView workbookViewId="0">
      <selection activeCell="E1" sqref="E$1:E$1048576"/>
    </sheetView>
  </sheetViews>
  <sheetFormatPr defaultColWidth="9" defaultRowHeight="15" outlineLevelCol="7"/>
  <cols>
    <col min="1" max="1" width="15.7166666666667" style="1" customWidth="1"/>
    <col min="2" max="2" width="19.575" style="2" customWidth="1"/>
    <col min="3" max="3" width="9.425" style="2" customWidth="1"/>
    <col min="4" max="4" width="13" style="2" customWidth="1"/>
    <col min="5" max="5" width="12.625" style="2"/>
    <col min="6" max="16384" width="9" style="3"/>
  </cols>
  <sheetData>
    <row r="1" ht="23.25" spans="1:1">
      <c r="A1" s="4" t="s">
        <v>0</v>
      </c>
    </row>
    <row r="3" ht="14.25" spans="1:1">
      <c r="A3" s="5" t="s">
        <v>1</v>
      </c>
    </row>
    <row r="4" ht="14.25" spans="1:1">
      <c r="A4" s="6" t="s">
        <v>2</v>
      </c>
    </row>
    <row r="5" ht="14.25" spans="1:1">
      <c r="A5" s="7" t="s">
        <v>3</v>
      </c>
    </row>
    <row r="6" ht="14.25" spans="1:1">
      <c r="A6" s="8" t="s">
        <v>4</v>
      </c>
    </row>
    <row r="8" spans="1:5">
      <c r="A8" s="9"/>
      <c r="B8" s="10"/>
      <c r="D8" s="11"/>
      <c r="E8" s="9" t="s">
        <v>5</v>
      </c>
    </row>
    <row r="9" spans="1:5">
      <c r="A9" s="12" t="s">
        <v>6</v>
      </c>
      <c r="B9" s="13" t="s">
        <v>7</v>
      </c>
      <c r="D9" s="14">
        <v>0</v>
      </c>
      <c r="E9" s="2" t="s">
        <v>8</v>
      </c>
    </row>
    <row r="10" ht="14.25" spans="1:1">
      <c r="A10" s="2"/>
    </row>
    <row r="11" spans="2:5">
      <c r="B11" s="10" t="s">
        <v>9</v>
      </c>
      <c r="D11" s="15">
        <v>0</v>
      </c>
      <c r="E11" s="2" t="s">
        <v>8</v>
      </c>
    </row>
    <row r="12" spans="2:5">
      <c r="B12" s="13" t="s">
        <v>10</v>
      </c>
      <c r="D12" s="16">
        <v>0</v>
      </c>
      <c r="E12" s="2" t="s">
        <v>8</v>
      </c>
    </row>
    <row r="13" spans="2:4">
      <c r="B13" s="13" t="s">
        <v>11</v>
      </c>
      <c r="D13" s="17">
        <f>D11-D12</f>
        <v>0</v>
      </c>
    </row>
    <row r="15" spans="2:5">
      <c r="B15" s="13" t="s">
        <v>12</v>
      </c>
      <c r="D15" s="16">
        <v>0</v>
      </c>
      <c r="E15" s="2" t="s">
        <v>13</v>
      </c>
    </row>
    <row r="16" spans="2:5">
      <c r="B16" s="13" t="s">
        <v>14</v>
      </c>
      <c r="D16" s="16">
        <v>0</v>
      </c>
      <c r="E16" s="2" t="s">
        <v>15</v>
      </c>
    </row>
    <row r="17" spans="2:4">
      <c r="B17" s="13" t="s">
        <v>16</v>
      </c>
      <c r="D17" s="17">
        <f>D15-D16</f>
        <v>0</v>
      </c>
    </row>
    <row r="18" spans="2:2">
      <c r="B18" s="13"/>
    </row>
    <row r="19" spans="2:4">
      <c r="B19" s="13" t="s">
        <v>17</v>
      </c>
      <c r="D19" s="17">
        <f>D9+D13+D17</f>
        <v>0</v>
      </c>
    </row>
    <row r="21" spans="1:5">
      <c r="A21" s="18" t="s">
        <v>18</v>
      </c>
      <c r="B21" s="10" t="s">
        <v>19</v>
      </c>
      <c r="D21" s="19">
        <v>0</v>
      </c>
      <c r="E21" s="20" t="s">
        <v>20</v>
      </c>
    </row>
    <row r="22" spans="1:5">
      <c r="A22" s="18"/>
      <c r="B22" s="10" t="s">
        <v>21</v>
      </c>
      <c r="C22" s="21">
        <v>0.015</v>
      </c>
      <c r="D22" s="22">
        <f>$C$22*D21</f>
        <v>0</v>
      </c>
      <c r="E22" s="20" t="s">
        <v>22</v>
      </c>
    </row>
    <row r="23" spans="2:5">
      <c r="B23" s="10" t="s">
        <v>23</v>
      </c>
      <c r="D23" s="15">
        <v>0</v>
      </c>
      <c r="E23" s="20" t="s">
        <v>24</v>
      </c>
    </row>
    <row r="24" spans="4:5">
      <c r="D24" s="23" t="str">
        <f>IFERROR(D23/D21,"")</f>
        <v/>
      </c>
      <c r="E24" s="2" t="s">
        <v>25</v>
      </c>
    </row>
    <row r="26" spans="1:3">
      <c r="A26" s="18" t="s">
        <v>26</v>
      </c>
      <c r="B26" s="13" t="s">
        <v>27</v>
      </c>
      <c r="C26" s="24">
        <v>37700</v>
      </c>
    </row>
    <row r="27" spans="2:5">
      <c r="B27" s="10" t="s">
        <v>28</v>
      </c>
      <c r="D27" s="15">
        <v>0</v>
      </c>
      <c r="E27" s="2" t="s">
        <v>29</v>
      </c>
    </row>
    <row r="28" spans="2:4">
      <c r="B28" s="13" t="s">
        <v>30</v>
      </c>
      <c r="D28" s="15">
        <v>0</v>
      </c>
    </row>
    <row r="29" spans="2:5">
      <c r="B29" s="13" t="s">
        <v>31</v>
      </c>
      <c r="D29" s="17">
        <f>D27+D28+$C$26</f>
        <v>37700</v>
      </c>
      <c r="E29" s="1" t="s">
        <v>32</v>
      </c>
    </row>
    <row r="30" spans="4:4">
      <c r="D30" s="17"/>
    </row>
    <row r="31" spans="1:5">
      <c r="A31" s="25"/>
      <c r="B31" s="26"/>
      <c r="C31" s="26"/>
      <c r="D31" s="26"/>
      <c r="E31" s="27"/>
    </row>
    <row r="33" spans="1:4">
      <c r="A33" s="18" t="s">
        <v>6</v>
      </c>
      <c r="B33" s="13" t="s">
        <v>33</v>
      </c>
      <c r="C33" s="28">
        <v>12570</v>
      </c>
      <c r="D33" s="17">
        <f>MAX(0,D19-$C$33)</f>
        <v>0</v>
      </c>
    </row>
    <row r="34" spans="2:4">
      <c r="B34" s="13" t="s">
        <v>34</v>
      </c>
      <c r="C34" s="17"/>
      <c r="D34" s="17">
        <f>MIN(D29,D33)</f>
        <v>0</v>
      </c>
    </row>
    <row r="35" spans="2:4">
      <c r="B35" s="13" t="s">
        <v>35</v>
      </c>
      <c r="D35" s="17">
        <f>MAX(0,D33-D34)</f>
        <v>0</v>
      </c>
    </row>
    <row r="36" spans="2:4">
      <c r="B36" s="13" t="s">
        <v>36</v>
      </c>
      <c r="C36" s="29">
        <v>0.2</v>
      </c>
      <c r="D36" s="17">
        <f>D34*$C$36</f>
        <v>0</v>
      </c>
    </row>
    <row r="37" spans="2:4">
      <c r="B37" s="13" t="s">
        <v>37</v>
      </c>
      <c r="C37" s="29">
        <v>0.4</v>
      </c>
      <c r="D37" s="17">
        <f>D35*$C$37</f>
        <v>0</v>
      </c>
    </row>
    <row r="38" spans="2:4">
      <c r="B38" s="30" t="s">
        <v>38</v>
      </c>
      <c r="D38" s="17">
        <f>D37+D36</f>
        <v>0</v>
      </c>
    </row>
    <row r="39" spans="2:4">
      <c r="B39" s="2" t="s">
        <v>39</v>
      </c>
      <c r="D39" s="17">
        <f>D29-D34</f>
        <v>37700</v>
      </c>
    </row>
    <row r="40" spans="5:5">
      <c r="E40" s="17"/>
    </row>
    <row r="41" spans="1:5">
      <c r="A41" s="18" t="s">
        <v>18</v>
      </c>
      <c r="B41" s="13" t="s">
        <v>40</v>
      </c>
      <c r="C41" s="28">
        <v>1000</v>
      </c>
      <c r="D41" s="17">
        <f>MIN(D23,$C$41)</f>
        <v>0</v>
      </c>
      <c r="E41" s="17"/>
    </row>
    <row r="42" spans="2:5">
      <c r="B42" s="13" t="s">
        <v>34</v>
      </c>
      <c r="C42" s="17"/>
      <c r="D42" s="17">
        <f>MIN(D39,D23-D41)</f>
        <v>0</v>
      </c>
      <c r="E42" s="17"/>
    </row>
    <row r="43" spans="2:5">
      <c r="B43" s="13" t="s">
        <v>35</v>
      </c>
      <c r="D43" s="17">
        <f>MAX(0,D23-D42-D41)</f>
        <v>0</v>
      </c>
      <c r="E43" s="17"/>
    </row>
    <row r="44" spans="2:4">
      <c r="B44" s="13" t="s">
        <v>36</v>
      </c>
      <c r="C44" s="31">
        <v>0.0875</v>
      </c>
      <c r="D44" s="17">
        <f>D42*$C$44</f>
        <v>0</v>
      </c>
    </row>
    <row r="45" spans="2:4">
      <c r="B45" s="13" t="s">
        <v>37</v>
      </c>
      <c r="C45" s="31">
        <v>0.3375</v>
      </c>
      <c r="D45" s="17">
        <f>D43*$C$45</f>
        <v>0</v>
      </c>
    </row>
    <row r="46" spans="2:4">
      <c r="B46" s="30" t="s">
        <v>41</v>
      </c>
      <c r="D46" s="17">
        <f>D44+D45</f>
        <v>0</v>
      </c>
    </row>
    <row r="47" spans="2:5">
      <c r="B47" s="10" t="s">
        <v>39</v>
      </c>
      <c r="C47" s="32"/>
      <c r="D47" s="32">
        <f>MAX(0,D39-D42-D41)</f>
        <v>37700</v>
      </c>
      <c r="E47" s="2" t="s">
        <v>42</v>
      </c>
    </row>
    <row r="49" spans="1:4">
      <c r="A49" s="18" t="s">
        <v>43</v>
      </c>
      <c r="B49" s="13" t="s">
        <v>44</v>
      </c>
      <c r="D49" s="17">
        <f>D36+D37+D44+D45</f>
        <v>0</v>
      </c>
    </row>
    <row r="50" spans="2:5">
      <c r="B50" s="13" t="s">
        <v>45</v>
      </c>
      <c r="D50" s="16">
        <v>0</v>
      </c>
      <c r="E50" s="2" t="s">
        <v>46</v>
      </c>
    </row>
    <row r="51" spans="2:5">
      <c r="B51" s="18" t="s">
        <v>47</v>
      </c>
      <c r="C51" s="1"/>
      <c r="D51" s="33">
        <f>D49-D50</f>
        <v>0</v>
      </c>
      <c r="E51" s="1" t="s">
        <v>32</v>
      </c>
    </row>
    <row r="53" spans="1:5">
      <c r="A53" s="25"/>
      <c r="B53" s="26"/>
      <c r="C53" s="26"/>
      <c r="D53" s="26"/>
      <c r="E53" s="27"/>
    </row>
    <row r="55" spans="1:5">
      <c r="A55" s="12" t="s">
        <v>48</v>
      </c>
      <c r="B55" s="13" t="s">
        <v>49</v>
      </c>
      <c r="D55" s="34">
        <v>0</v>
      </c>
      <c r="E55" s="35" t="s">
        <v>50</v>
      </c>
    </row>
    <row r="56" spans="1:5">
      <c r="A56" s="12"/>
      <c r="B56" s="13" t="s">
        <v>51</v>
      </c>
      <c r="D56" s="15">
        <v>0</v>
      </c>
      <c r="E56" s="32"/>
    </row>
    <row r="57" spans="2:4">
      <c r="B57" s="13" t="s">
        <v>52</v>
      </c>
      <c r="D57" s="35">
        <f>D55+D56</f>
        <v>0</v>
      </c>
    </row>
    <row r="58" spans="2:4">
      <c r="B58" s="10" t="s">
        <v>33</v>
      </c>
      <c r="C58" s="36">
        <v>6000</v>
      </c>
      <c r="D58" s="35">
        <f>MAX(0,D57-$C$58)</f>
        <v>0</v>
      </c>
    </row>
    <row r="60" spans="2:4">
      <c r="B60" s="13" t="s">
        <v>34</v>
      </c>
      <c r="D60" s="17">
        <f>MIN(D58,D47)</f>
        <v>0</v>
      </c>
    </row>
    <row r="61" spans="2:4">
      <c r="B61" s="13" t="s">
        <v>35</v>
      </c>
      <c r="D61" s="17">
        <f>MAX(0,D58-D60)</f>
        <v>0</v>
      </c>
    </row>
    <row r="62" spans="2:4">
      <c r="B62" s="13" t="s">
        <v>36</v>
      </c>
      <c r="C62" s="29">
        <v>0.1</v>
      </c>
      <c r="D62" s="37">
        <f>D60*$C$62</f>
        <v>0</v>
      </c>
    </row>
    <row r="63" spans="1:5">
      <c r="A63" s="9"/>
      <c r="B63" s="13" t="s">
        <v>37</v>
      </c>
      <c r="C63" s="29">
        <v>0.2</v>
      </c>
      <c r="D63" s="17">
        <f>D61*$C$63</f>
        <v>0</v>
      </c>
      <c r="E63" s="35"/>
    </row>
    <row r="64" spans="2:8">
      <c r="B64" s="18" t="s">
        <v>53</v>
      </c>
      <c r="C64" s="1"/>
      <c r="D64" s="33">
        <f>D63+D62</f>
        <v>0</v>
      </c>
      <c r="E64" s="1" t="s">
        <v>32</v>
      </c>
      <c r="H64" s="3">
        <f>533*12</f>
        <v>6396</v>
      </c>
    </row>
    <row r="65" spans="4:8">
      <c r="D65" s="1"/>
      <c r="E65" s="2"/>
      <c r="H65" s="3">
        <f>1048*12</f>
        <v>12576</v>
      </c>
    </row>
    <row r="66" spans="1:5">
      <c r="A66" s="25"/>
      <c r="B66" s="26"/>
      <c r="C66" s="26"/>
      <c r="D66" s="26"/>
      <c r="E66" s="27"/>
    </row>
    <row r="67" spans="4:4">
      <c r="D67" s="1"/>
    </row>
    <row r="68" spans="1:4">
      <c r="A68" s="18" t="s">
        <v>54</v>
      </c>
      <c r="B68" s="13" t="s">
        <v>33</v>
      </c>
      <c r="C68" s="37">
        <f>C33</f>
        <v>12570</v>
      </c>
      <c r="D68" s="17">
        <f>MAX(0,D13-$C$68)</f>
        <v>0</v>
      </c>
    </row>
    <row r="69" spans="1:4">
      <c r="A69" s="18" t="s">
        <v>55</v>
      </c>
      <c r="B69" s="13" t="s">
        <v>34</v>
      </c>
      <c r="C69" s="17">
        <f>C26</f>
        <v>37700</v>
      </c>
      <c r="D69" s="37">
        <f>MIN(D68,$C$69)</f>
        <v>0</v>
      </c>
    </row>
    <row r="70" spans="2:4">
      <c r="B70" s="13" t="s">
        <v>35</v>
      </c>
      <c r="D70" s="17">
        <f>D68-D69</f>
        <v>0</v>
      </c>
    </row>
    <row r="71" spans="2:4">
      <c r="B71" s="13" t="s">
        <v>36</v>
      </c>
      <c r="C71" s="38">
        <v>0.12</v>
      </c>
      <c r="D71" s="17">
        <f>D69*$C$77</f>
        <v>0</v>
      </c>
    </row>
    <row r="72" spans="2:4">
      <c r="B72" s="13" t="s">
        <v>37</v>
      </c>
      <c r="C72" s="38">
        <v>0.02</v>
      </c>
      <c r="D72" s="17">
        <f>D70*$C$78</f>
        <v>0</v>
      </c>
    </row>
    <row r="73" spans="3:4">
      <c r="C73" s="17"/>
      <c r="D73" s="17"/>
    </row>
    <row r="74" spans="1:4">
      <c r="A74" s="18" t="s">
        <v>56</v>
      </c>
      <c r="B74" s="13" t="s">
        <v>33</v>
      </c>
      <c r="C74" s="24">
        <v>12570</v>
      </c>
      <c r="D74" s="17">
        <f>MAX(0,D17-$C$74)</f>
        <v>0</v>
      </c>
    </row>
    <row r="75" spans="1:4">
      <c r="A75" s="18" t="s">
        <v>57</v>
      </c>
      <c r="B75" s="13" t="s">
        <v>34</v>
      </c>
      <c r="C75" s="28">
        <f>50270-C74</f>
        <v>37700</v>
      </c>
      <c r="D75" s="37">
        <f>MIN(D74,$C$75)</f>
        <v>0</v>
      </c>
    </row>
    <row r="76" spans="2:4">
      <c r="B76" s="13" t="s">
        <v>35</v>
      </c>
      <c r="D76" s="17">
        <f>D74-D75</f>
        <v>0</v>
      </c>
    </row>
    <row r="77" spans="2:4">
      <c r="B77" s="13" t="s">
        <v>36</v>
      </c>
      <c r="C77" s="39">
        <v>0.0973</v>
      </c>
      <c r="D77" s="17">
        <f>D75*$C$77</f>
        <v>0</v>
      </c>
    </row>
    <row r="78" spans="2:4">
      <c r="B78" s="13" t="s">
        <v>37</v>
      </c>
      <c r="C78" s="39">
        <v>0.0273</v>
      </c>
      <c r="D78" s="17">
        <f>D76*$C$78</f>
        <v>0</v>
      </c>
    </row>
    <row r="80" spans="1:4">
      <c r="A80" s="18" t="s">
        <v>58</v>
      </c>
      <c r="B80" s="13" t="s">
        <v>59</v>
      </c>
      <c r="C80" s="24">
        <v>6725</v>
      </c>
      <c r="D80" s="2" t="s">
        <v>60</v>
      </c>
    </row>
    <row r="81" spans="1:4">
      <c r="A81" s="18" t="s">
        <v>57</v>
      </c>
      <c r="B81" s="13" t="s">
        <v>33</v>
      </c>
      <c r="C81" s="24">
        <v>12570</v>
      </c>
      <c r="D81" s="33">
        <f>MAX(0,D17-$C$81)</f>
        <v>0</v>
      </c>
    </row>
    <row r="82" spans="2:4">
      <c r="B82" s="13" t="s">
        <v>61</v>
      </c>
      <c r="C82" s="40">
        <v>3.45</v>
      </c>
      <c r="D82" s="17">
        <f>IF(D81&gt;0,52*C82,0)</f>
        <v>0</v>
      </c>
    </row>
    <row r="84" spans="1:1">
      <c r="A84" s="18"/>
    </row>
    <row r="85" spans="1:4">
      <c r="A85" s="18" t="s">
        <v>62</v>
      </c>
      <c r="B85" s="13" t="s">
        <v>44</v>
      </c>
      <c r="D85" s="17">
        <f>D82+D78+D77+D71+D72</f>
        <v>0</v>
      </c>
    </row>
    <row r="86" spans="2:5">
      <c r="B86" s="13" t="s">
        <v>45</v>
      </c>
      <c r="D86" s="14"/>
      <c r="E86" s="2" t="s">
        <v>8</v>
      </c>
    </row>
    <row r="87" spans="2:5">
      <c r="B87" s="18" t="s">
        <v>63</v>
      </c>
      <c r="D87" s="33">
        <f>D85-D86</f>
        <v>0</v>
      </c>
      <c r="E87" s="1" t="s">
        <v>32</v>
      </c>
    </row>
    <row r="89" spans="1:5">
      <c r="A89" s="41"/>
      <c r="B89" s="14"/>
      <c r="C89" s="14"/>
      <c r="D89" s="14"/>
      <c r="E89" s="27"/>
    </row>
    <row r="91" spans="1:5">
      <c r="A91" s="18" t="s">
        <v>64</v>
      </c>
      <c r="B91" s="13" t="s">
        <v>65</v>
      </c>
      <c r="D91" s="16"/>
      <c r="E91" s="2" t="s">
        <v>66</v>
      </c>
    </row>
    <row r="92" spans="1:4">
      <c r="A92" s="1" t="s">
        <v>67</v>
      </c>
      <c r="B92" s="13" t="s">
        <v>68</v>
      </c>
      <c r="D92" s="37">
        <f>D19+D23</f>
        <v>0</v>
      </c>
    </row>
    <row r="93" spans="1:4">
      <c r="A93" s="18"/>
      <c r="B93" s="13" t="s">
        <v>33</v>
      </c>
      <c r="C93" s="24">
        <v>22015</v>
      </c>
      <c r="D93" s="17">
        <f>IF(D91&gt;0,D92-$C$93,0)</f>
        <v>0</v>
      </c>
    </row>
    <row r="94" spans="2:5">
      <c r="B94" s="13" t="s">
        <v>69</v>
      </c>
      <c r="C94" s="29">
        <v>0.09</v>
      </c>
      <c r="D94" s="33">
        <f>MIN(D91,D93*$C$94)</f>
        <v>0</v>
      </c>
      <c r="E94" s="1"/>
    </row>
    <row r="95" spans="2:5">
      <c r="B95" s="18"/>
      <c r="C95" s="33"/>
      <c r="E95" s="1"/>
    </row>
    <row r="96" spans="1:5">
      <c r="A96" s="18" t="s">
        <v>70</v>
      </c>
      <c r="B96" s="13" t="s">
        <v>65</v>
      </c>
      <c r="D96" s="14">
        <v>0</v>
      </c>
      <c r="E96" s="2" t="s">
        <v>66</v>
      </c>
    </row>
    <row r="97" spans="1:4">
      <c r="A97" s="1" t="s">
        <v>71</v>
      </c>
      <c r="B97" s="13" t="s">
        <v>68</v>
      </c>
      <c r="D97" s="37">
        <f>D19+D23</f>
        <v>0</v>
      </c>
    </row>
    <row r="98" spans="1:4">
      <c r="A98" s="18"/>
      <c r="B98" s="13" t="s">
        <v>33</v>
      </c>
      <c r="C98" s="24">
        <v>27295</v>
      </c>
      <c r="D98" s="17">
        <f>D97-$C$98</f>
        <v>-27295</v>
      </c>
    </row>
    <row r="99" spans="1:4">
      <c r="A99" s="18"/>
      <c r="B99" s="13" t="s">
        <v>72</v>
      </c>
      <c r="C99" s="29">
        <v>0.09</v>
      </c>
      <c r="D99" s="33">
        <f>IF(D96&gt;0,MIN(D96,D98*$C$99),0)</f>
        <v>0</v>
      </c>
    </row>
    <row r="100" spans="1:4">
      <c r="A100" s="18"/>
      <c r="B100" s="17"/>
      <c r="C100" s="17"/>
      <c r="D100" s="17"/>
    </row>
    <row r="101" spans="1:5">
      <c r="A101" s="18"/>
      <c r="B101" s="42" t="s">
        <v>73</v>
      </c>
      <c r="C101" s="33"/>
      <c r="D101" s="33">
        <f>D94+D99</f>
        <v>0</v>
      </c>
      <c r="E101" s="1" t="s">
        <v>32</v>
      </c>
    </row>
    <row r="103" spans="1:5">
      <c r="A103" s="41"/>
      <c r="B103" s="14"/>
      <c r="C103" s="14"/>
      <c r="D103" s="14"/>
      <c r="E103" s="27"/>
    </row>
    <row r="105" spans="1:5">
      <c r="A105" s="18" t="s">
        <v>74</v>
      </c>
      <c r="B105" s="18" t="s">
        <v>75</v>
      </c>
      <c r="C105" s="13"/>
      <c r="D105" s="43">
        <f>D51+D64+D87+D101</f>
        <v>0</v>
      </c>
      <c r="E105" s="1" t="s">
        <v>32</v>
      </c>
    </row>
    <row r="106" spans="2:5">
      <c r="B106" s="18" t="s">
        <v>76</v>
      </c>
      <c r="C106" s="13"/>
      <c r="D106" s="44"/>
      <c r="E106" s="2" t="s">
        <v>77</v>
      </c>
    </row>
    <row r="107" spans="2:5">
      <c r="B107" s="18" t="s">
        <v>78</v>
      </c>
      <c r="C107" s="13"/>
      <c r="D107" s="43">
        <f>D106-D105</f>
        <v>0</v>
      </c>
      <c r="E107" s="1" t="s">
        <v>79</v>
      </c>
    </row>
    <row r="108" spans="2:5">
      <c r="B108" s="18"/>
      <c r="C108" s="13"/>
      <c r="D108" s="43"/>
      <c r="E108" s="1"/>
    </row>
    <row r="109" spans="1:5">
      <c r="A109" s="41"/>
      <c r="B109" s="14"/>
      <c r="C109" s="14"/>
      <c r="D109" s="14"/>
      <c r="E109" s="27"/>
    </row>
    <row r="110" spans="1:1">
      <c r="A110" s="1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2023-10-21T18:29:00Z</dcterms:created>
  <dcterms:modified xsi:type="dcterms:W3CDTF">2023-10-21T18:57:05Z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3E7006F7D6554CC8A873B04AE8D3983D_11</vt:lpwstr>
  </property>
  <property fmtid="{D5CDD505-2E9C-101B-9397-08002B2CF9AE}" pid="3" name="KSOProductBuildVer">
    <vt:lpwstr>2057-12.2.0.13266</vt:lpwstr>
  </property>
</Properties>
</file>