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martinez\python-scripts\python-trnsys-veg\pivot\"/>
    </mc:Choice>
  </mc:AlternateContent>
  <xr:revisionPtr revIDLastSave="0" documentId="13_ncr:1_{747A4DC2-FE93-4F95-98C8-3F594375ADE1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simple" sheetId="5" r:id="rId1"/>
    <sheet name="simple2" sheetId="6" r:id="rId2"/>
    <sheet name="lgtCollectif" sheetId="1" r:id="rId3"/>
    <sheet name="bureaux" sheetId="2" r:id="rId4"/>
    <sheet name="supermarche" sheetId="4" r:id="rId5"/>
    <sheet name="Feuil1" sheetId="9" r:id="rId6"/>
    <sheet name="maisonBois" sheetId="3" r:id="rId7"/>
    <sheet name="lgtCollectif_odassia" sheetId="7" r:id="rId8"/>
    <sheet name="supermarche_odassia" sheetId="8" r:id="rId9"/>
    <sheet name="supermarche_2m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0" l="1"/>
  <c r="B9" i="10"/>
  <c r="E8" i="10"/>
  <c r="D8" i="10"/>
  <c r="B8" i="10"/>
  <c r="E7" i="10"/>
  <c r="D7" i="10"/>
  <c r="B7" i="10"/>
  <c r="E6" i="10"/>
  <c r="D6" i="10"/>
  <c r="B6" i="10"/>
  <c r="E5" i="10"/>
  <c r="D5" i="10"/>
  <c r="B5" i="10"/>
  <c r="F4" i="10"/>
  <c r="E4" i="10"/>
  <c r="D4" i="10"/>
  <c r="C4" i="10"/>
  <c r="B4" i="10"/>
  <c r="D9" i="8"/>
  <c r="B9" i="8"/>
  <c r="E8" i="8"/>
  <c r="D8" i="8"/>
  <c r="B8" i="8"/>
  <c r="E7" i="8"/>
  <c r="D7" i="8"/>
  <c r="B7" i="8"/>
  <c r="E6" i="8"/>
  <c r="D6" i="8"/>
  <c r="B6" i="8"/>
  <c r="E5" i="8"/>
  <c r="D5" i="8"/>
  <c r="B5" i="8"/>
  <c r="F4" i="8"/>
  <c r="E4" i="8"/>
  <c r="D4" i="8"/>
  <c r="C4" i="8"/>
  <c r="B4" i="8"/>
  <c r="D16" i="7"/>
  <c r="C16" i="7"/>
  <c r="D15" i="7"/>
  <c r="D14" i="7"/>
  <c r="C12" i="7"/>
  <c r="C8" i="7"/>
  <c r="B8" i="7"/>
  <c r="B7" i="7"/>
  <c r="F4" i="7"/>
  <c r="E4" i="7"/>
  <c r="D4" i="7"/>
  <c r="C4" i="7"/>
  <c r="B4" i="7"/>
  <c r="B4" i="3"/>
  <c r="F4" i="6"/>
  <c r="E4" i="6"/>
  <c r="D4" i="6"/>
  <c r="C4" i="6"/>
  <c r="B4" i="6"/>
  <c r="F4" i="5"/>
  <c r="E4" i="5"/>
  <c r="D4" i="5"/>
  <c r="C4" i="5"/>
  <c r="B4" i="5"/>
  <c r="F4" i="2"/>
  <c r="E4" i="2"/>
  <c r="D4" i="2"/>
  <c r="C4" i="2"/>
  <c r="B4" i="2"/>
  <c r="F4" i="1"/>
  <c r="E4" i="1"/>
  <c r="D4" i="1"/>
  <c r="C4" i="1"/>
  <c r="B4" i="1"/>
  <c r="F4" i="4"/>
  <c r="E4" i="4"/>
  <c r="D4" i="4"/>
  <c r="C4" i="4"/>
  <c r="B4" i="4"/>
  <c r="F4" i="3"/>
  <c r="E4" i="3"/>
  <c r="D4" i="3"/>
  <c r="C4" i="3"/>
  <c r="E9" i="2"/>
  <c r="F5" i="3"/>
  <c r="E8" i="3"/>
  <c r="E7" i="3"/>
  <c r="E6" i="3"/>
  <c r="E5" i="3"/>
  <c r="D8" i="3"/>
  <c r="D7" i="3"/>
  <c r="D6" i="3"/>
  <c r="D5" i="3"/>
  <c r="B6" i="3"/>
  <c r="B5" i="3"/>
  <c r="E8" i="4"/>
  <c r="E7" i="4"/>
  <c r="E6" i="4"/>
  <c r="E5" i="4"/>
  <c r="D9" i="4"/>
  <c r="D8" i="4"/>
  <c r="D7" i="4"/>
  <c r="D6" i="4"/>
  <c r="D5" i="4"/>
  <c r="B9" i="4"/>
  <c r="B8" i="4"/>
  <c r="B7" i="4"/>
  <c r="B6" i="4"/>
  <c r="B5" i="4"/>
  <c r="E11" i="2"/>
  <c r="D11" i="2"/>
  <c r="D9" i="2"/>
  <c r="E10" i="2"/>
  <c r="D10" i="2"/>
  <c r="E7" i="2"/>
  <c r="D7" i="2"/>
  <c r="C9" i="2"/>
  <c r="C8" i="2"/>
  <c r="B8" i="2"/>
  <c r="B7" i="2"/>
  <c r="E6" i="2"/>
  <c r="D6" i="2"/>
  <c r="B6" i="2"/>
  <c r="E5" i="2"/>
  <c r="D5" i="2"/>
  <c r="B5" i="2"/>
  <c r="C16" i="1"/>
  <c r="D16" i="1"/>
  <c r="D15" i="1"/>
  <c r="D14" i="1"/>
  <c r="C12" i="1"/>
  <c r="C8" i="1"/>
  <c r="B8" i="1"/>
  <c r="B7" i="1"/>
</calcChain>
</file>

<file path=xl/sharedStrings.xml><?xml version="1.0" encoding="utf-8"?>
<sst xmlns="http://schemas.openxmlformats.org/spreadsheetml/2006/main" count="116" uniqueCount="36">
  <si>
    <t>CBR_PLANCHER_BAS</t>
  </si>
  <si>
    <t>CBR_PLANCHER_INTER</t>
  </si>
  <si>
    <t>CBR_PLANCHER_HAUT</t>
  </si>
  <si>
    <t>CBR_PAROIS_VERTICALE</t>
  </si>
  <si>
    <t>CBR_MENUISERIE</t>
  </si>
  <si>
    <t>simple</t>
  </si>
  <si>
    <t>nom</t>
  </si>
  <si>
    <t>facade_commerciale</t>
  </si>
  <si>
    <t>bureaux</t>
  </si>
  <si>
    <t>espace_vente</t>
  </si>
  <si>
    <t>stockage</t>
  </si>
  <si>
    <t>entree</t>
  </si>
  <si>
    <t>psi</t>
  </si>
  <si>
    <t>Hall_commun_RDC</t>
  </si>
  <si>
    <t>Appt_sud_RDC</t>
  </si>
  <si>
    <t>Appt_est_RDC</t>
  </si>
  <si>
    <t>Appt_ouest_RDC</t>
  </si>
  <si>
    <t>Hall_commun_R1</t>
  </si>
  <si>
    <t>Appt_sud_R1</t>
  </si>
  <si>
    <t>Appt_est_R1</t>
  </si>
  <si>
    <t>Appt_ouest_R1</t>
  </si>
  <si>
    <t>Hall_commun_R2</t>
  </si>
  <si>
    <t>Appt_sud_R2</t>
  </si>
  <si>
    <t>Appt_est_R2</t>
  </si>
  <si>
    <t>Appt_ouest_R2</t>
  </si>
  <si>
    <t>atelier</t>
  </si>
  <si>
    <t>local_technique</t>
  </si>
  <si>
    <t>hall_RDC</t>
  </si>
  <si>
    <t>hall_R1</t>
  </si>
  <si>
    <t>bureaux_R1</t>
  </si>
  <si>
    <t>local_technique_R1</t>
  </si>
  <si>
    <t>cuisine</t>
  </si>
  <si>
    <t>escaliers</t>
  </si>
  <si>
    <t>salleBain</t>
  </si>
  <si>
    <t>chambres</t>
  </si>
  <si>
    <t>simple_R1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</si>
</sst>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7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 wrapText="1"/>
    </xf>
    <xf numFmtId="2" fontId="4" fillId="0" borderId="4" xfId="0" applyNumberFormat="1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BBD0-90EC-409B-9DA1-1B3428152E7D}">
  <dimension ref="A1:F5"/>
  <sheetViews>
    <sheetView workbookViewId="0">
      <selection activeCell="B4" sqref="B4:F4"/>
    </sheetView>
  </sheetViews>
  <sheetFormatPr baseColWidth="10" defaultColWidth="9.140625" defaultRowHeight="14.25" x14ac:dyDescent="0.2"/>
  <cols>
    <col min="1" max="1" width="31" style="1" customWidth="1"/>
    <col min="2" max="2" width="17.42578125" style="1" bestFit="1" customWidth="1"/>
    <col min="3" max="3" width="11.140625" style="1" bestFit="1" customWidth="1"/>
    <col min="4" max="4" width="13.5703125" style="1" bestFit="1" customWidth="1"/>
    <col min="5" max="5" width="12" style="1" bestFit="1" customWidth="1"/>
    <col min="6" max="16384" width="9.140625" style="1"/>
  </cols>
  <sheetData>
    <row r="1" spans="1:6" s="2" customFormat="1" ht="15" x14ac:dyDescent="0.25">
      <c r="A1" s="16" t="s">
        <v>6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6" x14ac:dyDescent="0.2">
      <c r="A2" s="17"/>
      <c r="B2" s="14"/>
      <c r="C2" s="14"/>
      <c r="D2" s="14"/>
      <c r="E2" s="14"/>
      <c r="F2" s="14"/>
    </row>
    <row r="3" spans="1:6" ht="15" thickBot="1" x14ac:dyDescent="0.25">
      <c r="A3" s="18"/>
      <c r="B3" s="15"/>
      <c r="C3" s="15"/>
      <c r="D3" s="15"/>
      <c r="E3" s="15"/>
      <c r="F3" s="15"/>
    </row>
    <row r="4" spans="1:6" ht="15" thickBot="1" x14ac:dyDescent="0.25">
      <c r="A4" s="6" t="s">
        <v>12</v>
      </c>
      <c r="B4" s="9">
        <f>0.25*3.6</f>
        <v>0.9</v>
      </c>
      <c r="C4" s="4">
        <f>0.94*3.6</f>
        <v>3.3839999999999999</v>
      </c>
      <c r="D4" s="4">
        <f>0.22*3.6</f>
        <v>0.79200000000000004</v>
      </c>
      <c r="E4" s="4">
        <f>0.13*3.6</f>
        <v>0.46800000000000003</v>
      </c>
      <c r="F4" s="4">
        <f>0.03*3.6</f>
        <v>0.108</v>
      </c>
    </row>
    <row r="5" spans="1:6" ht="15" thickBot="1" x14ac:dyDescent="0.25">
      <c r="A5" s="5" t="s">
        <v>5</v>
      </c>
      <c r="B5" s="3">
        <v>40</v>
      </c>
      <c r="C5" s="3">
        <v>0</v>
      </c>
      <c r="D5" s="3">
        <v>40</v>
      </c>
      <c r="E5" s="3">
        <v>12</v>
      </c>
      <c r="F5" s="3">
        <v>10.6</v>
      </c>
    </row>
  </sheetData>
  <mergeCells count="6"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CAB8-2BB2-4DBD-9618-92FD711A51C0}">
  <dimension ref="A1:F9"/>
  <sheetViews>
    <sheetView tabSelected="1" workbookViewId="0">
      <selection activeCell="M27" sqref="M27"/>
    </sheetView>
  </sheetViews>
  <sheetFormatPr baseColWidth="10" defaultColWidth="9.140625" defaultRowHeight="14.25" x14ac:dyDescent="0.2"/>
  <cols>
    <col min="1" max="1" width="31" style="1" customWidth="1"/>
    <col min="2" max="2" width="17.42578125" style="1" bestFit="1" customWidth="1"/>
    <col min="3" max="3" width="11.140625" style="1" bestFit="1" customWidth="1"/>
    <col min="4" max="4" width="13.5703125" style="1" bestFit="1" customWidth="1"/>
    <col min="5" max="5" width="12" style="1" bestFit="1" customWidth="1"/>
    <col min="6" max="16384" width="9.140625" style="1"/>
  </cols>
  <sheetData>
    <row r="1" spans="1:6" s="2" customFormat="1" ht="15" x14ac:dyDescent="0.25">
      <c r="A1" s="16" t="s">
        <v>6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6" x14ac:dyDescent="0.2">
      <c r="A2" s="17"/>
      <c r="B2" s="14"/>
      <c r="C2" s="14"/>
      <c r="D2" s="14"/>
      <c r="E2" s="14"/>
      <c r="F2" s="14"/>
    </row>
    <row r="3" spans="1:6" ht="15" thickBot="1" x14ac:dyDescent="0.25">
      <c r="A3" s="18"/>
      <c r="B3" s="15"/>
      <c r="C3" s="15"/>
      <c r="D3" s="15"/>
      <c r="E3" s="15"/>
      <c r="F3" s="15"/>
    </row>
    <row r="4" spans="1:6" ht="15" thickBot="1" x14ac:dyDescent="0.25">
      <c r="A4" s="6" t="s">
        <v>12</v>
      </c>
      <c r="B4" s="9">
        <f>0.22*3.6</f>
        <v>0.79200000000000004</v>
      </c>
      <c r="C4" s="4">
        <f>0.81*3.6</f>
        <v>2.9160000000000004</v>
      </c>
      <c r="D4" s="4">
        <f>0.19*3.6</f>
        <v>0.68400000000000005</v>
      </c>
      <c r="E4" s="4">
        <f>0.03*3.6</f>
        <v>0.108</v>
      </c>
      <c r="F4" s="4">
        <f>0.07*3.6</f>
        <v>0.25200000000000006</v>
      </c>
    </row>
    <row r="5" spans="1:6" ht="15" thickBot="1" x14ac:dyDescent="0.25">
      <c r="A5" s="12" t="s">
        <v>7</v>
      </c>
      <c r="B5" s="3">
        <f>31.14+31.14/2</f>
        <v>46.71</v>
      </c>
      <c r="C5" s="3">
        <v>0</v>
      </c>
      <c r="D5" s="3">
        <f>31.14+31.14/2</f>
        <v>46.71</v>
      </c>
      <c r="E5" s="3">
        <f>6.1+6.1</f>
        <v>12.2</v>
      </c>
      <c r="F5" s="3">
        <v>0</v>
      </c>
    </row>
    <row r="6" spans="1:6" ht="15" thickBot="1" x14ac:dyDescent="0.25">
      <c r="A6" s="12" t="s">
        <v>8</v>
      </c>
      <c r="B6" s="3">
        <f>31.14+31.14/2</f>
        <v>46.71</v>
      </c>
      <c r="C6" s="3">
        <v>0</v>
      </c>
      <c r="D6" s="3">
        <f>31.14+31.14/2</f>
        <v>46.71</v>
      </c>
      <c r="E6" s="3">
        <f>6.1+6.1</f>
        <v>12.2</v>
      </c>
      <c r="F6" s="3">
        <v>0</v>
      </c>
    </row>
    <row r="7" spans="1:6" ht="15" thickBot="1" x14ac:dyDescent="0.25">
      <c r="A7" s="12" t="s">
        <v>9</v>
      </c>
      <c r="B7" s="3">
        <f>58.54+54.27</f>
        <v>112.81</v>
      </c>
      <c r="C7" s="3">
        <v>0</v>
      </c>
      <c r="D7" s="3">
        <f>58.54+54.27</f>
        <v>112.81</v>
      </c>
      <c r="E7" s="3">
        <f>6.1+6.1</f>
        <v>12.2</v>
      </c>
      <c r="F7" s="3">
        <v>0</v>
      </c>
    </row>
    <row r="8" spans="1:6" ht="15" thickBot="1" x14ac:dyDescent="0.25">
      <c r="A8" s="12" t="s">
        <v>10</v>
      </c>
      <c r="B8" s="3">
        <f>68.27+54.27/2</f>
        <v>95.405000000000001</v>
      </c>
      <c r="C8" s="3">
        <v>0</v>
      </c>
      <c r="D8" s="3">
        <f>68.27+54.27/2</f>
        <v>95.405000000000001</v>
      </c>
      <c r="E8" s="3">
        <f>6.1+6.1+6.1</f>
        <v>18.299999999999997</v>
      </c>
      <c r="F8" s="3">
        <v>0</v>
      </c>
    </row>
    <row r="9" spans="1:6" ht="15" thickBot="1" x14ac:dyDescent="0.25">
      <c r="A9" s="12" t="s">
        <v>11</v>
      </c>
      <c r="B9" s="3">
        <f>4+6+2</f>
        <v>12</v>
      </c>
      <c r="C9" s="3">
        <v>0</v>
      </c>
      <c r="D9" s="3">
        <f>4+6+2</f>
        <v>12</v>
      </c>
      <c r="E9" s="3">
        <v>6.1</v>
      </c>
      <c r="F9" s="3">
        <v>0</v>
      </c>
    </row>
  </sheetData>
  <mergeCells count="6"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1FF80-EC90-4599-B027-07BEB2C5093F}">
  <dimension ref="A1:F6"/>
  <sheetViews>
    <sheetView workbookViewId="0">
      <selection activeCell="D15" sqref="D15"/>
    </sheetView>
  </sheetViews>
  <sheetFormatPr baseColWidth="10" defaultRowHeight="15" x14ac:dyDescent="0.25"/>
  <sheetData>
    <row r="1" spans="1:6" x14ac:dyDescent="0.25">
      <c r="A1" s="16" t="s">
        <v>6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6" x14ac:dyDescent="0.25">
      <c r="A2" s="17"/>
      <c r="B2" s="14"/>
      <c r="C2" s="14"/>
      <c r="D2" s="14"/>
      <c r="E2" s="14"/>
      <c r="F2" s="14"/>
    </row>
    <row r="3" spans="1:6" ht="15.75" thickBot="1" x14ac:dyDescent="0.3">
      <c r="A3" s="18"/>
      <c r="B3" s="15"/>
      <c r="C3" s="15"/>
      <c r="D3" s="15"/>
      <c r="E3" s="15"/>
      <c r="F3" s="15"/>
    </row>
    <row r="4" spans="1:6" ht="15.75" thickBot="1" x14ac:dyDescent="0.3">
      <c r="A4" s="6" t="s">
        <v>12</v>
      </c>
      <c r="B4" s="9">
        <f>0.25*3.6</f>
        <v>0.9</v>
      </c>
      <c r="C4" s="4">
        <f>0.94*3.6</f>
        <v>3.3839999999999999</v>
      </c>
      <c r="D4" s="4">
        <f>0.22*3.6</f>
        <v>0.79200000000000004</v>
      </c>
      <c r="E4" s="4">
        <f>0.13*3.6</f>
        <v>0.46800000000000003</v>
      </c>
      <c r="F4" s="4">
        <f>0.03*3.6</f>
        <v>0.108</v>
      </c>
    </row>
    <row r="5" spans="1:6" ht="15.75" thickBot="1" x14ac:dyDescent="0.3">
      <c r="A5" s="10" t="s">
        <v>5</v>
      </c>
      <c r="B5" s="3">
        <v>40</v>
      </c>
      <c r="C5" s="3">
        <v>0</v>
      </c>
      <c r="D5" s="3">
        <v>40</v>
      </c>
      <c r="E5" s="3">
        <v>12</v>
      </c>
      <c r="F5" s="3">
        <v>10.6</v>
      </c>
    </row>
    <row r="6" spans="1:6" ht="15.75" thickBot="1" x14ac:dyDescent="0.3">
      <c r="A6" s="10" t="s">
        <v>35</v>
      </c>
      <c r="B6" s="3">
        <v>40</v>
      </c>
      <c r="C6" s="3">
        <v>0</v>
      </c>
      <c r="D6" s="3">
        <v>40</v>
      </c>
      <c r="E6" s="3">
        <v>12</v>
      </c>
      <c r="F6" s="3">
        <v>10.6</v>
      </c>
    </row>
  </sheetData>
  <mergeCells count="6"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zoomScale="160" zoomScaleNormal="160" workbookViewId="0">
      <selection activeCell="A21" sqref="A1:XFD1048576"/>
    </sheetView>
  </sheetViews>
  <sheetFormatPr baseColWidth="10" defaultColWidth="9.140625" defaultRowHeight="14.25" x14ac:dyDescent="0.2"/>
  <cols>
    <col min="1" max="1" width="31" style="1" customWidth="1"/>
    <col min="2" max="2" width="17.42578125" style="1" bestFit="1" customWidth="1"/>
    <col min="3" max="3" width="11.140625" style="1" bestFit="1" customWidth="1"/>
    <col min="4" max="4" width="13.5703125" style="1" bestFit="1" customWidth="1"/>
    <col min="5" max="5" width="12" style="1" bestFit="1" customWidth="1"/>
    <col min="6" max="16384" width="9.140625" style="1"/>
  </cols>
  <sheetData>
    <row r="1" spans="1:6" s="2" customFormat="1" ht="15" x14ac:dyDescent="0.25">
      <c r="A1" s="16" t="s">
        <v>6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6" x14ac:dyDescent="0.2">
      <c r="A2" s="17"/>
      <c r="B2" s="14"/>
      <c r="C2" s="14"/>
      <c r="D2" s="14"/>
      <c r="E2" s="14"/>
      <c r="F2" s="14"/>
    </row>
    <row r="3" spans="1:6" ht="15" thickBot="1" x14ac:dyDescent="0.25">
      <c r="A3" s="18"/>
      <c r="B3" s="15"/>
      <c r="C3" s="15"/>
      <c r="D3" s="15"/>
      <c r="E3" s="15"/>
      <c r="F3" s="15"/>
    </row>
    <row r="4" spans="1:6" ht="15" thickBot="1" x14ac:dyDescent="0.25">
      <c r="A4" s="6" t="s">
        <v>12</v>
      </c>
      <c r="B4" s="9">
        <f>0.19*3.6</f>
        <v>0.68400000000000005</v>
      </c>
      <c r="C4" s="4">
        <f>0.025*3.6</f>
        <v>9.0000000000000011E-2</v>
      </c>
      <c r="D4" s="4">
        <f>0.04*3.6</f>
        <v>0.14400000000000002</v>
      </c>
      <c r="E4" s="4">
        <f>0.065*3.6</f>
        <v>0.23400000000000001</v>
      </c>
      <c r="F4" s="4">
        <f>0.02*3.6</f>
        <v>7.2000000000000008E-2</v>
      </c>
    </row>
    <row r="5" spans="1:6" ht="15" thickBot="1" x14ac:dyDescent="0.25">
      <c r="A5" s="5" t="s">
        <v>13</v>
      </c>
      <c r="B5" s="3">
        <v>13.5</v>
      </c>
      <c r="C5" s="3">
        <v>4</v>
      </c>
      <c r="D5" s="3">
        <v>0</v>
      </c>
      <c r="E5" s="3">
        <v>3.6</v>
      </c>
      <c r="F5" s="3">
        <v>0</v>
      </c>
    </row>
    <row r="6" spans="1:6" ht="15" thickBot="1" x14ac:dyDescent="0.25">
      <c r="A6" s="5" t="s">
        <v>14</v>
      </c>
      <c r="B6" s="3">
        <v>33.5</v>
      </c>
      <c r="C6" s="3">
        <v>29</v>
      </c>
      <c r="D6" s="3">
        <v>0</v>
      </c>
      <c r="E6" s="3">
        <v>8.1</v>
      </c>
      <c r="F6" s="3">
        <v>0</v>
      </c>
    </row>
    <row r="7" spans="1:6" ht="15" thickBot="1" x14ac:dyDescent="0.25">
      <c r="A7" s="5" t="s">
        <v>15</v>
      </c>
      <c r="B7" s="3">
        <f>32.5+5.75</f>
        <v>38.25</v>
      </c>
      <c r="C7" s="3">
        <v>27.5</v>
      </c>
      <c r="D7" s="3">
        <v>0</v>
      </c>
      <c r="E7" s="3">
        <v>10.8</v>
      </c>
      <c r="F7" s="3">
        <v>0</v>
      </c>
    </row>
    <row r="8" spans="1:6" ht="15" thickBot="1" x14ac:dyDescent="0.25">
      <c r="A8" s="5" t="s">
        <v>16</v>
      </c>
      <c r="B8" s="3">
        <f>30.32+0.82+5.5/2</f>
        <v>33.89</v>
      </c>
      <c r="C8" s="3">
        <f>30.32+0.82</f>
        <v>31.14</v>
      </c>
      <c r="D8" s="3">
        <v>0</v>
      </c>
      <c r="E8" s="3">
        <v>10.8</v>
      </c>
      <c r="F8" s="3">
        <v>0</v>
      </c>
    </row>
    <row r="9" spans="1:6" ht="15" thickBot="1" x14ac:dyDescent="0.25">
      <c r="A9" s="5" t="s">
        <v>17</v>
      </c>
      <c r="B9" s="3">
        <v>0</v>
      </c>
      <c r="C9" s="3">
        <v>8</v>
      </c>
      <c r="D9" s="3">
        <v>0</v>
      </c>
      <c r="E9" s="3">
        <v>3.6</v>
      </c>
      <c r="F9" s="3">
        <v>0</v>
      </c>
    </row>
    <row r="10" spans="1:6" ht="15" thickBot="1" x14ac:dyDescent="0.25">
      <c r="A10" s="5" t="s">
        <v>18</v>
      </c>
      <c r="B10" s="3">
        <v>0</v>
      </c>
      <c r="C10" s="3">
        <v>58</v>
      </c>
      <c r="D10" s="3">
        <v>0</v>
      </c>
      <c r="E10" s="3">
        <v>8.1</v>
      </c>
      <c r="F10" s="3">
        <v>0</v>
      </c>
    </row>
    <row r="11" spans="1:6" ht="15" thickBot="1" x14ac:dyDescent="0.25">
      <c r="A11" s="5" t="s">
        <v>19</v>
      </c>
      <c r="B11" s="3">
        <v>0</v>
      </c>
      <c r="C11" s="3">
        <v>55</v>
      </c>
      <c r="D11" s="3">
        <v>0</v>
      </c>
      <c r="E11" s="3">
        <v>10.8</v>
      </c>
      <c r="F11" s="3">
        <v>0</v>
      </c>
    </row>
    <row r="12" spans="1:6" ht="15" thickBot="1" x14ac:dyDescent="0.25">
      <c r="A12" s="5" t="s">
        <v>20</v>
      </c>
      <c r="B12" s="3">
        <v>0</v>
      </c>
      <c r="C12" s="3">
        <f>2*(30.32+0.82)</f>
        <v>62.28</v>
      </c>
      <c r="D12" s="3">
        <v>0</v>
      </c>
      <c r="E12" s="3">
        <v>10.8</v>
      </c>
      <c r="F12" s="3">
        <v>0</v>
      </c>
    </row>
    <row r="13" spans="1:6" ht="15" thickBot="1" x14ac:dyDescent="0.25">
      <c r="A13" s="5" t="s">
        <v>21</v>
      </c>
      <c r="B13" s="3">
        <v>0</v>
      </c>
      <c r="C13" s="3">
        <v>4</v>
      </c>
      <c r="D13" s="3">
        <v>6</v>
      </c>
      <c r="E13" s="3">
        <v>3.6</v>
      </c>
      <c r="F13" s="3">
        <v>0</v>
      </c>
    </row>
    <row r="14" spans="1:6" ht="15" thickBot="1" x14ac:dyDescent="0.25">
      <c r="A14" s="5" t="s">
        <v>22</v>
      </c>
      <c r="B14" s="3">
        <v>0</v>
      </c>
      <c r="C14" s="3">
        <v>29</v>
      </c>
      <c r="D14" s="3">
        <f>29+9/2</f>
        <v>33.5</v>
      </c>
      <c r="E14" s="3">
        <v>8.1</v>
      </c>
      <c r="F14" s="3">
        <v>0</v>
      </c>
    </row>
    <row r="15" spans="1:6" ht="15" thickBot="1" x14ac:dyDescent="0.25">
      <c r="A15" s="5" t="s">
        <v>23</v>
      </c>
      <c r="B15" s="3">
        <v>0</v>
      </c>
      <c r="C15" s="3">
        <v>27.5</v>
      </c>
      <c r="D15" s="3">
        <f>24+11.5/2</f>
        <v>29.75</v>
      </c>
      <c r="E15" s="3">
        <v>10.8</v>
      </c>
      <c r="F15" s="3">
        <v>0</v>
      </c>
    </row>
    <row r="16" spans="1:6" ht="15" thickBot="1" x14ac:dyDescent="0.25">
      <c r="A16" s="5" t="s">
        <v>24</v>
      </c>
      <c r="B16" s="3">
        <v>0</v>
      </c>
      <c r="C16" s="3">
        <f>30.32+0.82</f>
        <v>31.14</v>
      </c>
      <c r="D16" s="3">
        <f>30.32+0.82+5.5/2</f>
        <v>33.89</v>
      </c>
      <c r="E16" s="3">
        <v>10.8</v>
      </c>
      <c r="F16" s="3">
        <v>0</v>
      </c>
    </row>
  </sheetData>
  <mergeCells count="6"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991A-6942-46F2-8591-7640EF6D6BBE}">
  <dimension ref="A1:F11"/>
  <sheetViews>
    <sheetView workbookViewId="0">
      <selection activeCell="I8" sqref="I8"/>
    </sheetView>
  </sheetViews>
  <sheetFormatPr baseColWidth="10" defaultColWidth="9.140625" defaultRowHeight="14.25" x14ac:dyDescent="0.2"/>
  <cols>
    <col min="1" max="1" width="14.85546875" style="1" bestFit="1" customWidth="1"/>
    <col min="2" max="2" width="17.42578125" style="1" bestFit="1" customWidth="1"/>
    <col min="3" max="3" width="11.140625" style="1" bestFit="1" customWidth="1"/>
    <col min="4" max="16384" width="9.140625" style="1"/>
  </cols>
  <sheetData>
    <row r="1" spans="1:6" s="2" customFormat="1" ht="15" x14ac:dyDescent="0.25">
      <c r="A1" s="16" t="s">
        <v>6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6" x14ac:dyDescent="0.2">
      <c r="A2" s="17"/>
      <c r="B2" s="14"/>
      <c r="C2" s="14"/>
      <c r="D2" s="14"/>
      <c r="E2" s="14"/>
      <c r="F2" s="14"/>
    </row>
    <row r="3" spans="1:6" ht="15" thickBot="1" x14ac:dyDescent="0.25">
      <c r="A3" s="18"/>
      <c r="B3" s="15"/>
      <c r="C3" s="15"/>
      <c r="D3" s="15"/>
      <c r="E3" s="15"/>
      <c r="F3" s="15"/>
    </row>
    <row r="4" spans="1:6" ht="15" thickBot="1" x14ac:dyDescent="0.25">
      <c r="A4" s="6" t="s">
        <v>12</v>
      </c>
      <c r="B4" s="9">
        <f>0.19*3.6</f>
        <v>0.68400000000000005</v>
      </c>
      <c r="C4" s="4">
        <f>0.025*3.6</f>
        <v>9.0000000000000011E-2</v>
      </c>
      <c r="D4" s="4">
        <f>0.04*3.6</f>
        <v>0.14400000000000002</v>
      </c>
      <c r="E4" s="4">
        <f>0.065*3.6</f>
        <v>0.23400000000000001</v>
      </c>
      <c r="F4" s="4">
        <f>0.02*3.6</f>
        <v>7.2000000000000008E-2</v>
      </c>
    </row>
    <row r="5" spans="1:6" ht="15" thickBot="1" x14ac:dyDescent="0.25">
      <c r="A5" s="5" t="s">
        <v>25</v>
      </c>
      <c r="B5" s="3">
        <f>30+1+(16+13)/2</f>
        <v>45.5</v>
      </c>
      <c r="C5" s="3">
        <v>0</v>
      </c>
      <c r="D5" s="3">
        <f>17+13+1+(16+13)/2</f>
        <v>45.5</v>
      </c>
      <c r="E5" s="3">
        <f>9+3/2</f>
        <v>10.5</v>
      </c>
      <c r="F5" s="3">
        <v>0</v>
      </c>
    </row>
    <row r="6" spans="1:6" ht="15" thickBot="1" x14ac:dyDescent="0.25">
      <c r="A6" s="5" t="s">
        <v>26</v>
      </c>
      <c r="B6" s="3">
        <f>57+17/2</f>
        <v>65.5</v>
      </c>
      <c r="C6" s="3">
        <v>35</v>
      </c>
      <c r="D6" s="3">
        <f>16+6+16/2+13/2</f>
        <v>36.5</v>
      </c>
      <c r="E6" s="3">
        <f>9+9/2</f>
        <v>13.5</v>
      </c>
      <c r="F6" s="3">
        <v>0</v>
      </c>
    </row>
    <row r="7" spans="1:6" ht="15" thickBot="1" x14ac:dyDescent="0.25">
      <c r="A7" s="5" t="s">
        <v>8</v>
      </c>
      <c r="B7" s="3">
        <f>66+16/2</f>
        <v>74</v>
      </c>
      <c r="C7" s="3">
        <v>44</v>
      </c>
      <c r="D7" s="3">
        <f>16+6+16/2</f>
        <v>30</v>
      </c>
      <c r="E7" s="3">
        <f>6+6/2</f>
        <v>9</v>
      </c>
      <c r="F7" s="3">
        <v>0</v>
      </c>
    </row>
    <row r="8" spans="1:6" ht="15" thickBot="1" x14ac:dyDescent="0.25">
      <c r="A8" s="5" t="s">
        <v>27</v>
      </c>
      <c r="B8" s="3">
        <f>4+(16+16+4)/2</f>
        <v>22</v>
      </c>
      <c r="C8" s="3">
        <f>4+8</f>
        <v>12</v>
      </c>
      <c r="D8" s="3">
        <v>0</v>
      </c>
      <c r="E8" s="8">
        <v>4.5</v>
      </c>
      <c r="F8" s="3">
        <v>0</v>
      </c>
    </row>
    <row r="9" spans="1:6" ht="15" thickBot="1" x14ac:dyDescent="0.25">
      <c r="A9" s="5" t="s">
        <v>28</v>
      </c>
      <c r="B9" s="3">
        <v>0</v>
      </c>
      <c r="C9" s="3">
        <f>4+8</f>
        <v>12</v>
      </c>
      <c r="D9" s="3">
        <f>20+10</f>
        <v>30</v>
      </c>
      <c r="E9" s="3">
        <f>3+9/2</f>
        <v>7.5</v>
      </c>
      <c r="F9" s="3">
        <v>0</v>
      </c>
    </row>
    <row r="10" spans="1:6" ht="15" thickBot="1" x14ac:dyDescent="0.25">
      <c r="A10" s="5" t="s">
        <v>29</v>
      </c>
      <c r="B10" s="3">
        <v>0</v>
      </c>
      <c r="C10" s="3">
        <v>44</v>
      </c>
      <c r="D10" s="3">
        <f>60+16/2+13/2</f>
        <v>74.5</v>
      </c>
      <c r="E10" s="3">
        <f>6+6/2</f>
        <v>9</v>
      </c>
      <c r="F10" s="3">
        <v>0</v>
      </c>
    </row>
    <row r="11" spans="1:6" ht="26.25" thickBot="1" x14ac:dyDescent="0.25">
      <c r="A11" s="5" t="s">
        <v>30</v>
      </c>
      <c r="B11" s="3">
        <v>0</v>
      </c>
      <c r="C11" s="3">
        <v>35</v>
      </c>
      <c r="D11" s="3">
        <f>51+17/2</f>
        <v>59.5</v>
      </c>
      <c r="E11" s="3">
        <f>12+9/2</f>
        <v>16.5</v>
      </c>
      <c r="F11" s="3">
        <v>0</v>
      </c>
    </row>
  </sheetData>
  <mergeCells count="6"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66FE-062C-4AC4-86D9-DE16492C46B9}">
  <dimension ref="A1:F9"/>
  <sheetViews>
    <sheetView workbookViewId="0">
      <selection activeCell="A15" sqref="A1:XFD1048576"/>
    </sheetView>
  </sheetViews>
  <sheetFormatPr baseColWidth="10" defaultColWidth="9.140625" defaultRowHeight="14.25" x14ac:dyDescent="0.2"/>
  <cols>
    <col min="1" max="1" width="31" style="1" customWidth="1"/>
    <col min="2" max="2" width="17.42578125" style="1" bestFit="1" customWidth="1"/>
    <col min="3" max="3" width="11.140625" style="1" bestFit="1" customWidth="1"/>
    <col min="4" max="4" width="13.5703125" style="1" bestFit="1" customWidth="1"/>
    <col min="5" max="5" width="12" style="1" bestFit="1" customWidth="1"/>
    <col min="6" max="16384" width="9.140625" style="1"/>
  </cols>
  <sheetData>
    <row r="1" spans="1:6" s="2" customFormat="1" ht="15" x14ac:dyDescent="0.25">
      <c r="A1" s="16" t="s">
        <v>6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6" x14ac:dyDescent="0.2">
      <c r="A2" s="17"/>
      <c r="B2" s="14"/>
      <c r="C2" s="14"/>
      <c r="D2" s="14"/>
      <c r="E2" s="14"/>
      <c r="F2" s="14"/>
    </row>
    <row r="3" spans="1:6" ht="15" thickBot="1" x14ac:dyDescent="0.25">
      <c r="A3" s="18"/>
      <c r="B3" s="15"/>
      <c r="C3" s="15"/>
      <c r="D3" s="15"/>
      <c r="E3" s="15"/>
      <c r="F3" s="15"/>
    </row>
    <row r="4" spans="1:6" ht="15" thickBot="1" x14ac:dyDescent="0.25">
      <c r="A4" s="6" t="s">
        <v>12</v>
      </c>
      <c r="B4" s="9">
        <f>0.22*3.6</f>
        <v>0.79200000000000004</v>
      </c>
      <c r="C4" s="4">
        <f>0.81*3.6</f>
        <v>2.9160000000000004</v>
      </c>
      <c r="D4" s="4">
        <f>0.19*3.6</f>
        <v>0.68400000000000005</v>
      </c>
      <c r="E4" s="4">
        <f>0.03*3.6</f>
        <v>0.108</v>
      </c>
      <c r="F4" s="4">
        <f>0.07*3.6</f>
        <v>0.25200000000000006</v>
      </c>
    </row>
    <row r="5" spans="1:6" ht="15" thickBot="1" x14ac:dyDescent="0.25">
      <c r="A5" s="5" t="s">
        <v>7</v>
      </c>
      <c r="B5" s="3">
        <f>31.14+31.14/2</f>
        <v>46.71</v>
      </c>
      <c r="C5" s="3">
        <v>0</v>
      </c>
      <c r="D5" s="3">
        <f>31.14+31.14/2</f>
        <v>46.71</v>
      </c>
      <c r="E5" s="3">
        <f>6.1+6.1</f>
        <v>12.2</v>
      </c>
      <c r="F5" s="3">
        <v>0</v>
      </c>
    </row>
    <row r="6" spans="1:6" ht="15" thickBot="1" x14ac:dyDescent="0.25">
      <c r="A6" s="5" t="s">
        <v>8</v>
      </c>
      <c r="B6" s="3">
        <f>31.14+31.14/2</f>
        <v>46.71</v>
      </c>
      <c r="C6" s="3">
        <v>0</v>
      </c>
      <c r="D6" s="3">
        <f>31.14+31.14/2</f>
        <v>46.71</v>
      </c>
      <c r="E6" s="3">
        <f>6.1+6.1</f>
        <v>12.2</v>
      </c>
      <c r="F6" s="3">
        <v>0</v>
      </c>
    </row>
    <row r="7" spans="1:6" ht="15" thickBot="1" x14ac:dyDescent="0.25">
      <c r="A7" s="5" t="s">
        <v>9</v>
      </c>
      <c r="B7" s="3">
        <f>58.54+54.27</f>
        <v>112.81</v>
      </c>
      <c r="C7" s="3">
        <v>0</v>
      </c>
      <c r="D7" s="3">
        <f>58.54+54.27</f>
        <v>112.81</v>
      </c>
      <c r="E7" s="3">
        <f>6.1+6.1</f>
        <v>12.2</v>
      </c>
      <c r="F7" s="3">
        <v>0</v>
      </c>
    </row>
    <row r="8" spans="1:6" ht="15" thickBot="1" x14ac:dyDescent="0.25">
      <c r="A8" s="5" t="s">
        <v>10</v>
      </c>
      <c r="B8" s="3">
        <f>68.27+54.27/2</f>
        <v>95.405000000000001</v>
      </c>
      <c r="C8" s="3">
        <v>0</v>
      </c>
      <c r="D8" s="3">
        <f>68.27+54.27/2</f>
        <v>95.405000000000001</v>
      </c>
      <c r="E8" s="3">
        <f>6.1+6.1+6.1</f>
        <v>18.299999999999997</v>
      </c>
      <c r="F8" s="3">
        <v>0</v>
      </c>
    </row>
    <row r="9" spans="1:6" ht="15" thickBot="1" x14ac:dyDescent="0.25">
      <c r="A9" s="5" t="s">
        <v>11</v>
      </c>
      <c r="B9" s="3">
        <f>4+6+2</f>
        <v>12</v>
      </c>
      <c r="C9" s="3">
        <v>0</v>
      </c>
      <c r="D9" s="3">
        <f>4+6+2</f>
        <v>12</v>
      </c>
      <c r="E9" s="3">
        <v>6.1</v>
      </c>
      <c r="F9" s="3">
        <v>0</v>
      </c>
    </row>
  </sheetData>
  <mergeCells count="6"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8F2C-D3BA-48E1-9022-4DAFB97D4F8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6A8E3-00B4-49D2-97A1-6311BDE0F661}">
  <dimension ref="A1:F8"/>
  <sheetViews>
    <sheetView workbookViewId="0">
      <selection activeCell="F4" sqref="F4"/>
    </sheetView>
  </sheetViews>
  <sheetFormatPr baseColWidth="10" defaultColWidth="9.140625" defaultRowHeight="14.25" x14ac:dyDescent="0.2"/>
  <cols>
    <col min="1" max="1" width="31" style="1" customWidth="1"/>
    <col min="2" max="2" width="17.42578125" style="1" bestFit="1" customWidth="1"/>
    <col min="3" max="3" width="11.140625" style="1" bestFit="1" customWidth="1"/>
    <col min="4" max="4" width="13.5703125" style="1" bestFit="1" customWidth="1"/>
    <col min="5" max="5" width="12" style="1" bestFit="1" customWidth="1"/>
    <col min="6" max="16384" width="9.140625" style="1"/>
  </cols>
  <sheetData>
    <row r="1" spans="1:6" s="2" customFormat="1" ht="15" x14ac:dyDescent="0.25">
      <c r="A1" s="16" t="s">
        <v>6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6" x14ac:dyDescent="0.2">
      <c r="A2" s="17"/>
      <c r="B2" s="14"/>
      <c r="C2" s="14"/>
      <c r="D2" s="14"/>
      <c r="E2" s="14"/>
      <c r="F2" s="14"/>
    </row>
    <row r="3" spans="1:6" ht="15" thickBot="1" x14ac:dyDescent="0.25">
      <c r="A3" s="18"/>
      <c r="B3" s="15"/>
      <c r="C3" s="15"/>
      <c r="D3" s="15"/>
      <c r="E3" s="15"/>
      <c r="F3" s="15"/>
    </row>
    <row r="4" spans="1:6" ht="15" thickBot="1" x14ac:dyDescent="0.25">
      <c r="A4" s="6" t="s">
        <v>12</v>
      </c>
      <c r="B4" s="9">
        <f>0.05*3.6</f>
        <v>0.18000000000000002</v>
      </c>
      <c r="C4" s="4">
        <f>0.12*3.6</f>
        <v>0.432</v>
      </c>
      <c r="D4" s="4">
        <f>0.06*3.6</f>
        <v>0.216</v>
      </c>
      <c r="E4" s="4">
        <f>(0.12+0.07)/2*3.6</f>
        <v>0.34200000000000003</v>
      </c>
      <c r="F4" s="4">
        <f>((0.16+0.13+0.07+0.05)/4)*3.6</f>
        <v>0.36900000000000005</v>
      </c>
    </row>
    <row r="5" spans="1:6" ht="15" thickBot="1" x14ac:dyDescent="0.25">
      <c r="A5" s="5" t="s">
        <v>31</v>
      </c>
      <c r="B5" s="7">
        <f>34.2+(6.4+1.8)/2</f>
        <v>38.300000000000004</v>
      </c>
      <c r="C5" s="7">
        <v>34.200000000000003</v>
      </c>
      <c r="D5" s="7">
        <f>0</f>
        <v>0</v>
      </c>
      <c r="E5" s="7">
        <f>10.6+2.65</f>
        <v>13.25</v>
      </c>
      <c r="F5" s="7">
        <f>0</f>
        <v>0</v>
      </c>
    </row>
    <row r="6" spans="1:6" ht="15" thickBot="1" x14ac:dyDescent="0.25">
      <c r="A6" s="5" t="s">
        <v>32</v>
      </c>
      <c r="B6" s="7">
        <f>8.2/2+1.8</f>
        <v>5.8999999999999995</v>
      </c>
      <c r="C6" s="7">
        <v>0</v>
      </c>
      <c r="D6" s="7">
        <f>1.8+8.2/2</f>
        <v>5.8999999999999995</v>
      </c>
      <c r="E6" s="7">
        <f>5.3</f>
        <v>5.3</v>
      </c>
      <c r="F6" s="7">
        <v>0</v>
      </c>
    </row>
    <row r="7" spans="1:6" ht="15" thickBot="1" x14ac:dyDescent="0.25">
      <c r="A7" s="5" t="s">
        <v>33</v>
      </c>
      <c r="B7" s="7">
        <v>0</v>
      </c>
      <c r="C7" s="7">
        <v>7.6</v>
      </c>
      <c r="D7" s="7">
        <f>2.2+5.4+(3.2+1.8+4+2.2)/2</f>
        <v>13.2</v>
      </c>
      <c r="E7" s="7">
        <f>2.65+2.65</f>
        <v>5.3</v>
      </c>
      <c r="F7" s="7">
        <v>0</v>
      </c>
    </row>
    <row r="8" spans="1:6" ht="15" thickBot="1" x14ac:dyDescent="0.25">
      <c r="A8" s="5" t="s">
        <v>34</v>
      </c>
      <c r="B8" s="7">
        <v>0</v>
      </c>
      <c r="C8" s="7">
        <v>26.6</v>
      </c>
      <c r="D8" s="7">
        <f>14+8+4.6+(4+5.4)/2</f>
        <v>31.3</v>
      </c>
      <c r="E8" s="7">
        <f>7.95+2.65</f>
        <v>10.6</v>
      </c>
      <c r="F8" s="7">
        <v>0</v>
      </c>
    </row>
  </sheetData>
  <mergeCells count="6">
    <mergeCell ref="F1:F3"/>
    <mergeCell ref="A1:A3"/>
    <mergeCell ref="B1:B3"/>
    <mergeCell ref="C1:C3"/>
    <mergeCell ref="D1:D3"/>
    <mergeCell ref="E1:E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F992-6700-4B5F-A474-BF29230EB8F6}">
  <dimension ref="A1:F16"/>
  <sheetViews>
    <sheetView workbookViewId="0">
      <selection activeCell="F33" sqref="F33"/>
    </sheetView>
  </sheetViews>
  <sheetFormatPr baseColWidth="10" defaultColWidth="9.140625" defaultRowHeight="14.25" x14ac:dyDescent="0.2"/>
  <cols>
    <col min="1" max="1" width="31" style="1" customWidth="1"/>
    <col min="2" max="2" width="17.42578125" style="1" bestFit="1" customWidth="1"/>
    <col min="3" max="3" width="11.140625" style="1" bestFit="1" customWidth="1"/>
    <col min="4" max="4" width="13.5703125" style="1" bestFit="1" customWidth="1"/>
    <col min="5" max="5" width="12" style="1" bestFit="1" customWidth="1"/>
    <col min="6" max="16384" width="9.140625" style="1"/>
  </cols>
  <sheetData>
    <row r="1" spans="1:6" s="2" customFormat="1" ht="15" x14ac:dyDescent="0.25">
      <c r="A1" s="16" t="s">
        <v>6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6" x14ac:dyDescent="0.2">
      <c r="A2" s="17"/>
      <c r="B2" s="14"/>
      <c r="C2" s="14"/>
      <c r="D2" s="14"/>
      <c r="E2" s="14"/>
      <c r="F2" s="14"/>
    </row>
    <row r="3" spans="1:6" ht="15" thickBot="1" x14ac:dyDescent="0.25">
      <c r="A3" s="18"/>
      <c r="B3" s="15"/>
      <c r="C3" s="15"/>
      <c r="D3" s="15"/>
      <c r="E3" s="15"/>
      <c r="F3" s="15"/>
    </row>
    <row r="4" spans="1:6" ht="15" thickBot="1" x14ac:dyDescent="0.25">
      <c r="A4" s="6" t="s">
        <v>12</v>
      </c>
      <c r="B4" s="9">
        <f>0.19*3.6</f>
        <v>0.68400000000000005</v>
      </c>
      <c r="C4" s="4">
        <f>0.025*3.6</f>
        <v>9.0000000000000011E-2</v>
      </c>
      <c r="D4" s="4">
        <f>0.04*3.6</f>
        <v>0.14400000000000002</v>
      </c>
      <c r="E4" s="4">
        <f>0.065*3.6</f>
        <v>0.23400000000000001</v>
      </c>
      <c r="F4" s="4">
        <f>0.02*3.6</f>
        <v>7.2000000000000008E-2</v>
      </c>
    </row>
    <row r="5" spans="1:6" ht="15" thickBot="1" x14ac:dyDescent="0.25">
      <c r="A5" s="11" t="s">
        <v>13</v>
      </c>
      <c r="B5" s="3">
        <v>13.5</v>
      </c>
      <c r="C5" s="3">
        <v>4</v>
      </c>
      <c r="D5" s="3">
        <v>0</v>
      </c>
      <c r="E5" s="3">
        <v>3.6</v>
      </c>
      <c r="F5" s="3">
        <v>0</v>
      </c>
    </row>
    <row r="6" spans="1:6" ht="15" thickBot="1" x14ac:dyDescent="0.25">
      <c r="A6" s="11" t="s">
        <v>14</v>
      </c>
      <c r="B6" s="3">
        <v>33.5</v>
      </c>
      <c r="C6" s="3">
        <v>29</v>
      </c>
      <c r="D6" s="3">
        <v>0</v>
      </c>
      <c r="E6" s="3">
        <v>8.1</v>
      </c>
      <c r="F6" s="3">
        <v>0</v>
      </c>
    </row>
    <row r="7" spans="1:6" ht="15" thickBot="1" x14ac:dyDescent="0.25">
      <c r="A7" s="11" t="s">
        <v>15</v>
      </c>
      <c r="B7" s="3">
        <f>32.5+5.75</f>
        <v>38.25</v>
      </c>
      <c r="C7" s="3">
        <v>27.5</v>
      </c>
      <c r="D7" s="3">
        <v>0</v>
      </c>
      <c r="E7" s="3">
        <v>10.8</v>
      </c>
      <c r="F7" s="3">
        <v>0</v>
      </c>
    </row>
    <row r="8" spans="1:6" ht="15" thickBot="1" x14ac:dyDescent="0.25">
      <c r="A8" s="11" t="s">
        <v>16</v>
      </c>
      <c r="B8" s="3">
        <f>30.32+0.82+5.5/2</f>
        <v>33.89</v>
      </c>
      <c r="C8" s="3">
        <f>30.32+0.82</f>
        <v>31.14</v>
      </c>
      <c r="D8" s="3">
        <v>0</v>
      </c>
      <c r="E8" s="3">
        <v>10.8</v>
      </c>
      <c r="F8" s="3">
        <v>0</v>
      </c>
    </row>
    <row r="9" spans="1:6" ht="15" thickBot="1" x14ac:dyDescent="0.25">
      <c r="A9" s="11" t="s">
        <v>17</v>
      </c>
      <c r="B9" s="3">
        <v>0</v>
      </c>
      <c r="C9" s="3">
        <v>8</v>
      </c>
      <c r="D9" s="3">
        <v>0</v>
      </c>
      <c r="E9" s="3">
        <v>3.6</v>
      </c>
      <c r="F9" s="3">
        <v>0</v>
      </c>
    </row>
    <row r="10" spans="1:6" ht="15" thickBot="1" x14ac:dyDescent="0.25">
      <c r="A10" s="11" t="s">
        <v>18</v>
      </c>
      <c r="B10" s="3">
        <v>0</v>
      </c>
      <c r="C10" s="3">
        <v>58</v>
      </c>
      <c r="D10" s="3">
        <v>0</v>
      </c>
      <c r="E10" s="3">
        <v>8.1</v>
      </c>
      <c r="F10" s="3">
        <v>0</v>
      </c>
    </row>
    <row r="11" spans="1:6" ht="15" thickBot="1" x14ac:dyDescent="0.25">
      <c r="A11" s="11" t="s">
        <v>19</v>
      </c>
      <c r="B11" s="3">
        <v>0</v>
      </c>
      <c r="C11" s="3">
        <v>55</v>
      </c>
      <c r="D11" s="3">
        <v>0</v>
      </c>
      <c r="E11" s="3">
        <v>10.8</v>
      </c>
      <c r="F11" s="3">
        <v>0</v>
      </c>
    </row>
    <row r="12" spans="1:6" ht="15" thickBot="1" x14ac:dyDescent="0.25">
      <c r="A12" s="11" t="s">
        <v>20</v>
      </c>
      <c r="B12" s="3">
        <v>0</v>
      </c>
      <c r="C12" s="3">
        <f>2*(30.32+0.82)</f>
        <v>62.28</v>
      </c>
      <c r="D12" s="3">
        <v>0</v>
      </c>
      <c r="E12" s="3">
        <v>10.8</v>
      </c>
      <c r="F12" s="3">
        <v>0</v>
      </c>
    </row>
    <row r="13" spans="1:6" ht="15" thickBot="1" x14ac:dyDescent="0.25">
      <c r="A13" s="11" t="s">
        <v>21</v>
      </c>
      <c r="B13" s="3">
        <v>0</v>
      </c>
      <c r="C13" s="3">
        <v>4</v>
      </c>
      <c r="D13" s="3">
        <v>6</v>
      </c>
      <c r="E13" s="3">
        <v>3.6</v>
      </c>
      <c r="F13" s="3">
        <v>0</v>
      </c>
    </row>
    <row r="14" spans="1:6" ht="15" thickBot="1" x14ac:dyDescent="0.25">
      <c r="A14" s="11" t="s">
        <v>22</v>
      </c>
      <c r="B14" s="3">
        <v>0</v>
      </c>
      <c r="C14" s="3">
        <v>29</v>
      </c>
      <c r="D14" s="3">
        <f>29+9/2</f>
        <v>33.5</v>
      </c>
      <c r="E14" s="3">
        <v>8.1</v>
      </c>
      <c r="F14" s="3">
        <v>0</v>
      </c>
    </row>
    <row r="15" spans="1:6" ht="15" thickBot="1" x14ac:dyDescent="0.25">
      <c r="A15" s="11" t="s">
        <v>23</v>
      </c>
      <c r="B15" s="3">
        <v>0</v>
      </c>
      <c r="C15" s="3">
        <v>27.5</v>
      </c>
      <c r="D15" s="3">
        <f>24+11.5/2</f>
        <v>29.75</v>
      </c>
      <c r="E15" s="3">
        <v>10.8</v>
      </c>
      <c r="F15" s="3">
        <v>0</v>
      </c>
    </row>
    <row r="16" spans="1:6" ht="15" thickBot="1" x14ac:dyDescent="0.25">
      <c r="A16" s="11" t="s">
        <v>24</v>
      </c>
      <c r="B16" s="3">
        <v>0</v>
      </c>
      <c r="C16" s="3">
        <f>30.32+0.82</f>
        <v>31.14</v>
      </c>
      <c r="D16" s="3">
        <f>30.32+0.82+5.5/2</f>
        <v>33.89</v>
      </c>
      <c r="E16" s="3">
        <v>10.8</v>
      </c>
      <c r="F16" s="3">
        <v>0</v>
      </c>
    </row>
  </sheetData>
  <mergeCells count="6"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42115-F519-4763-8795-E82C2F6E07EF}">
  <dimension ref="A1:F9"/>
  <sheetViews>
    <sheetView workbookViewId="0">
      <selection activeCell="D16" sqref="D16"/>
    </sheetView>
  </sheetViews>
  <sheetFormatPr baseColWidth="10" defaultRowHeight="15" x14ac:dyDescent="0.25"/>
  <sheetData>
    <row r="1" spans="1:6" x14ac:dyDescent="0.25">
      <c r="A1" s="16" t="s">
        <v>6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6" x14ac:dyDescent="0.25">
      <c r="A2" s="17"/>
      <c r="B2" s="14"/>
      <c r="C2" s="14"/>
      <c r="D2" s="14"/>
      <c r="E2" s="14"/>
      <c r="F2" s="14"/>
    </row>
    <row r="3" spans="1:6" ht="15.75" thickBot="1" x14ac:dyDescent="0.3">
      <c r="A3" s="18"/>
      <c r="B3" s="15"/>
      <c r="C3" s="15"/>
      <c r="D3" s="15"/>
      <c r="E3" s="15"/>
      <c r="F3" s="15"/>
    </row>
    <row r="4" spans="1:6" ht="15.75" thickBot="1" x14ac:dyDescent="0.3">
      <c r="A4" s="6" t="s">
        <v>12</v>
      </c>
      <c r="B4" s="9">
        <f>0.22*3.6</f>
        <v>0.79200000000000004</v>
      </c>
      <c r="C4" s="4">
        <f>0.81*3.6</f>
        <v>2.9160000000000004</v>
      </c>
      <c r="D4" s="4">
        <f>0.19*3.6</f>
        <v>0.68400000000000005</v>
      </c>
      <c r="E4" s="4">
        <f>0.03*3.6</f>
        <v>0.108</v>
      </c>
      <c r="F4" s="4">
        <f>0.07*3.6</f>
        <v>0.25200000000000006</v>
      </c>
    </row>
    <row r="5" spans="1:6" ht="26.25" thickBot="1" x14ac:dyDescent="0.3">
      <c r="A5" s="11" t="s">
        <v>7</v>
      </c>
      <c r="B5" s="3">
        <f>31.14+31.14/2</f>
        <v>46.71</v>
      </c>
      <c r="C5" s="3">
        <v>0</v>
      </c>
      <c r="D5" s="3">
        <f>31.14+31.14/2</f>
        <v>46.71</v>
      </c>
      <c r="E5" s="3">
        <f>6.1+6.1</f>
        <v>12.2</v>
      </c>
      <c r="F5" s="3">
        <v>0</v>
      </c>
    </row>
    <row r="6" spans="1:6" ht="15.75" thickBot="1" x14ac:dyDescent="0.3">
      <c r="A6" s="11" t="s">
        <v>8</v>
      </c>
      <c r="B6" s="3">
        <f>31.14+31.14/2</f>
        <v>46.71</v>
      </c>
      <c r="C6" s="3">
        <v>0</v>
      </c>
      <c r="D6" s="3">
        <f>31.14+31.14/2</f>
        <v>46.71</v>
      </c>
      <c r="E6" s="3">
        <f>6.1+6.1</f>
        <v>12.2</v>
      </c>
      <c r="F6" s="3">
        <v>0</v>
      </c>
    </row>
    <row r="7" spans="1:6" ht="26.25" thickBot="1" x14ac:dyDescent="0.3">
      <c r="A7" s="11" t="s">
        <v>9</v>
      </c>
      <c r="B7" s="3">
        <f>58.54+54.27</f>
        <v>112.81</v>
      </c>
      <c r="C7" s="3">
        <v>0</v>
      </c>
      <c r="D7" s="3">
        <f>58.54+54.27</f>
        <v>112.81</v>
      </c>
      <c r="E7" s="3">
        <f>6.1+6.1</f>
        <v>12.2</v>
      </c>
      <c r="F7" s="3">
        <v>0</v>
      </c>
    </row>
    <row r="8" spans="1:6" ht="15.75" thickBot="1" x14ac:dyDescent="0.3">
      <c r="A8" s="11" t="s">
        <v>10</v>
      </c>
      <c r="B8" s="3">
        <f>68.27+54.27/2</f>
        <v>95.405000000000001</v>
      </c>
      <c r="C8" s="3">
        <v>0</v>
      </c>
      <c r="D8" s="3">
        <f>68.27+54.27/2</f>
        <v>95.405000000000001</v>
      </c>
      <c r="E8" s="3">
        <f>6.1+6.1+6.1</f>
        <v>18.299999999999997</v>
      </c>
      <c r="F8" s="3">
        <v>0</v>
      </c>
    </row>
    <row r="9" spans="1:6" ht="15.75" thickBot="1" x14ac:dyDescent="0.3">
      <c r="A9" s="11" t="s">
        <v>11</v>
      </c>
      <c r="B9" s="3">
        <f>4+6+2</f>
        <v>12</v>
      </c>
      <c r="C9" s="3">
        <v>0</v>
      </c>
      <c r="D9" s="3">
        <f>4+6+2</f>
        <v>12</v>
      </c>
      <c r="E9" s="3">
        <v>6.1</v>
      </c>
      <c r="F9" s="3">
        <v>0</v>
      </c>
    </row>
  </sheetData>
  <mergeCells count="6"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simple</vt:lpstr>
      <vt:lpstr>simple2</vt:lpstr>
      <vt:lpstr>lgtCollectif</vt:lpstr>
      <vt:lpstr>bureaux</vt:lpstr>
      <vt:lpstr>supermarche</vt:lpstr>
      <vt:lpstr>Feuil1</vt:lpstr>
      <vt:lpstr>maisonBois</vt:lpstr>
      <vt:lpstr>lgtCollectif_odassia</vt:lpstr>
      <vt:lpstr>supermarche_odassia</vt:lpstr>
      <vt:lpstr>supermarche_2m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MARTINEZ</dc:creator>
  <cp:lastModifiedBy>Simon MARTINEZ</cp:lastModifiedBy>
  <dcterms:created xsi:type="dcterms:W3CDTF">2015-06-05T18:19:34Z</dcterms:created>
  <dcterms:modified xsi:type="dcterms:W3CDTF">2021-09-20T12:24:49Z</dcterms:modified>
</cp:coreProperties>
</file>