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ioinformatica\G-SAIP_papers\"/>
    </mc:Choice>
  </mc:AlternateContent>
  <xr:revisionPtr revIDLastSave="0" documentId="13_ncr:1_{0171948D-DC9A-4EE2-ADD5-4608B1454E59}" xr6:coauthVersionLast="47" xr6:coauthVersionMax="47" xr10:uidLastSave="{00000000-0000-0000-0000-000000000000}"/>
  <bookViews>
    <workbookView xWindow="384" yWindow="384" windowWidth="17280" windowHeight="8880" firstSheet="6" activeTab="8" xr2:uid="{641C2F6F-1109-47BA-A678-E5C2E7FFF682}"/>
  </bookViews>
  <sheets>
    <sheet name="N50Droso" sheetId="1" r:id="rId1"/>
    <sheet name="N50Arab" sheetId="2" r:id="rId2"/>
    <sheet name="ExecutionG" sheetId="5" r:id="rId3"/>
    <sheet name="Exe_module2" sheetId="8" r:id="rId4"/>
    <sheet name="multinode" sheetId="7" r:id="rId5"/>
    <sheet name="Comparisson" sheetId="6" r:id="rId6"/>
    <sheet name="BuscoDroso" sheetId="4" r:id="rId7"/>
    <sheet name="BuscoArab" sheetId="3" r:id="rId8"/>
    <sheet name="HiLow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D11" i="6"/>
  <c r="D5" i="6"/>
  <c r="F11" i="6"/>
  <c r="N26" i="5" l="1"/>
  <c r="L26" i="5"/>
  <c r="N26" i="8" l="1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M12" i="8" s="1"/>
  <c r="N8" i="8"/>
  <c r="L8" i="8"/>
  <c r="N7" i="8"/>
  <c r="L7" i="8"/>
  <c r="N6" i="8"/>
  <c r="L6" i="8"/>
  <c r="N5" i="8"/>
  <c r="L5" i="8"/>
  <c r="N4" i="8"/>
  <c r="L4" i="8"/>
  <c r="N3" i="8"/>
  <c r="L3" i="8"/>
  <c r="N2" i="8"/>
  <c r="L2" i="8"/>
  <c r="L23" i="5"/>
  <c r="M25" i="8" l="1"/>
  <c r="M15" i="8"/>
  <c r="M14" i="8"/>
  <c r="M22" i="8"/>
  <c r="M24" i="8"/>
  <c r="M20" i="8"/>
  <c r="M23" i="8"/>
  <c r="M13" i="8"/>
  <c r="M17" i="8"/>
  <c r="M5" i="8"/>
  <c r="M4" i="8"/>
  <c r="M8" i="8"/>
  <c r="M26" i="8"/>
  <c r="M3" i="8"/>
  <c r="M7" i="8"/>
  <c r="M2" i="8"/>
  <c r="M6" i="8"/>
  <c r="M16" i="8"/>
  <c r="M11" i="8"/>
  <c r="M21" i="8"/>
  <c r="D4" i="6" l="1"/>
  <c r="D3" i="6"/>
  <c r="E4" i="6" l="1"/>
  <c r="E6" i="6"/>
  <c r="E5" i="6"/>
  <c r="E3" i="6"/>
  <c r="N25" i="5"/>
  <c r="L25" i="5"/>
  <c r="N7" i="5"/>
  <c r="L7" i="5"/>
  <c r="N16" i="5"/>
  <c r="L16" i="5"/>
  <c r="N24" i="5" l="1"/>
  <c r="L24" i="5"/>
  <c r="N23" i="5"/>
  <c r="N22" i="5"/>
  <c r="L22" i="5"/>
  <c r="N21" i="5"/>
  <c r="L21" i="5"/>
  <c r="N20" i="5"/>
  <c r="L20" i="5"/>
  <c r="N17" i="5"/>
  <c r="L17" i="5"/>
  <c r="N15" i="5"/>
  <c r="L15" i="5"/>
  <c r="N14" i="5"/>
  <c r="L14" i="5"/>
  <c r="N13" i="5"/>
  <c r="L13" i="5"/>
  <c r="N12" i="5"/>
  <c r="L12" i="5"/>
  <c r="N11" i="5"/>
  <c r="L11" i="5"/>
  <c r="N3" i="5"/>
  <c r="N4" i="5"/>
  <c r="N5" i="5"/>
  <c r="N6" i="5"/>
  <c r="N8" i="5"/>
  <c r="N2" i="5"/>
  <c r="L3" i="5"/>
  <c r="L4" i="5"/>
  <c r="L5" i="5"/>
  <c r="L6" i="5"/>
  <c r="L8" i="5"/>
  <c r="L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15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E2" i="4"/>
  <c r="D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M7" i="5" l="1"/>
  <c r="M8" i="5"/>
  <c r="M16" i="5"/>
  <c r="M12" i="5"/>
  <c r="M21" i="5"/>
  <c r="M25" i="5"/>
  <c r="M23" i="5"/>
  <c r="M24" i="5"/>
  <c r="M26" i="5"/>
  <c r="M22" i="5"/>
  <c r="M20" i="5"/>
  <c r="M6" i="5"/>
  <c r="M2" i="5"/>
  <c r="M3" i="5"/>
  <c r="M5" i="5"/>
  <c r="M4" i="5"/>
  <c r="M14" i="5"/>
  <c r="M15" i="5"/>
  <c r="M17" i="5"/>
  <c r="M11" i="5"/>
  <c r="M13" i="5"/>
</calcChain>
</file>

<file path=xl/sharedStrings.xml><?xml version="1.0" encoding="utf-8"?>
<sst xmlns="http://schemas.openxmlformats.org/spreadsheetml/2006/main" count="134" uniqueCount="54">
  <si>
    <t>Assembly</t>
  </si>
  <si>
    <t>N50 Score</t>
  </si>
  <si>
    <t>ABySS k=31</t>
  </si>
  <si>
    <t>ABySS k=51</t>
  </si>
  <si>
    <t>ABySS k=71</t>
  </si>
  <si>
    <t>ABySS k=91</t>
  </si>
  <si>
    <t>VELVET k=31</t>
  </si>
  <si>
    <t>VELVET k=51</t>
  </si>
  <si>
    <t>VELVET k=71</t>
  </si>
  <si>
    <t>VELVET k=91</t>
  </si>
  <si>
    <t>MEGAHIT k=31</t>
  </si>
  <si>
    <t>MEGAHIT k=51</t>
  </si>
  <si>
    <t>MEGAHIT k=71</t>
  </si>
  <si>
    <t>MEGAHIT k=91</t>
  </si>
  <si>
    <t>MEGAHIT k=Best</t>
  </si>
  <si>
    <t>MaSuRCA k=Auto</t>
  </si>
  <si>
    <t>Core/H_Run</t>
  </si>
  <si>
    <t>Averaged</t>
  </si>
  <si>
    <t>Speed-UP</t>
  </si>
  <si>
    <t>STD</t>
  </si>
  <si>
    <t>Core/T_Run</t>
  </si>
  <si>
    <t>Core/P_Run</t>
  </si>
  <si>
    <t>Nodes/t</t>
  </si>
  <si>
    <t>Software</t>
  </si>
  <si>
    <t>Elapsed time</t>
  </si>
  <si>
    <t>Conv</t>
  </si>
  <si>
    <t>Speed-Up</t>
  </si>
  <si>
    <t>G-SAIP</t>
  </si>
  <si>
    <t>MashMap Tool</t>
  </si>
  <si>
    <t>Gepard</t>
  </si>
  <si>
    <t>Dotter</t>
  </si>
  <si>
    <t>Complete and Single-copy</t>
  </si>
  <si>
    <t>Complete and duplicated</t>
  </si>
  <si>
    <t>Fragmented</t>
  </si>
  <si>
    <t>Missing</t>
  </si>
  <si>
    <t>CS</t>
  </si>
  <si>
    <t>CD</t>
  </si>
  <si>
    <t>F</t>
  </si>
  <si>
    <t>M</t>
  </si>
  <si>
    <t>total</t>
  </si>
  <si>
    <t>19,3 horas</t>
  </si>
  <si>
    <t>Figure</t>
  </si>
  <si>
    <t>A</t>
  </si>
  <si>
    <t>B</t>
  </si>
  <si>
    <t>C</t>
  </si>
  <si>
    <t>D</t>
  </si>
  <si>
    <t>N50</t>
  </si>
  <si>
    <t>Organism</t>
  </si>
  <si>
    <t>Quality</t>
  </si>
  <si>
    <t>High</t>
  </si>
  <si>
    <t>Low</t>
  </si>
  <si>
    <t>Arabidopsis</t>
  </si>
  <si>
    <t>Drosophila</t>
  </si>
  <si>
    <t>BUSCOS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</si>
</sst>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0" borderId="4" xfId="1" applyFont="1" applyBorder="1" applyAlignment="1"/>
    <xf numFmtId="0" fontId="5" fillId="0" borderId="0" xfId="1" applyFont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2" fillId="0" borderId="0" xfId="1" applyFont="1"/>
    <xf numFmtId="0" fontId="6" fillId="0" borderId="0" xfId="1" applyFont="1" applyAlignment="1"/>
    <xf numFmtId="0" fontId="2" fillId="0" borderId="0" xfId="1" applyFont="1" applyAlignment="1"/>
    <xf numFmtId="0" fontId="2" fillId="0" borderId="6" xfId="1" applyFont="1" applyBorder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2" xfId="0" applyFill="1" applyBorder="1"/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2" fontId="0" fillId="0" borderId="2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7" xfId="1" applyFont="1" applyBorder="1" applyAlignment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Normal 2" xfId="1" xr:uid="{79CE2323-D73A-415C-AC9C-F00C383F3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A580-D8F2-4CD9-B1BF-B30D8E97E1CF}">
  <dimension ref="A1:B15"/>
  <sheetViews>
    <sheetView workbookViewId="0">
      <selection activeCell="C29" sqref="C29"/>
    </sheetView>
  </sheetViews>
  <sheetFormatPr baseColWidth="10" defaultColWidth="11.44140625" defaultRowHeight="14.4" x14ac:dyDescent="0.3"/>
  <cols>
    <col min="1" max="1" width="16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7405</v>
      </c>
    </row>
    <row r="3" spans="1:2" x14ac:dyDescent="0.3">
      <c r="A3" t="s">
        <v>3</v>
      </c>
      <c r="B3">
        <v>7014</v>
      </c>
    </row>
    <row r="4" spans="1:2" x14ac:dyDescent="0.3">
      <c r="A4" t="s">
        <v>4</v>
      </c>
      <c r="B4">
        <v>3830</v>
      </c>
    </row>
    <row r="5" spans="1:2" x14ac:dyDescent="0.3">
      <c r="A5" t="s">
        <v>5</v>
      </c>
      <c r="B5">
        <v>1979</v>
      </c>
    </row>
    <row r="6" spans="1:2" x14ac:dyDescent="0.3">
      <c r="A6" t="s">
        <v>6</v>
      </c>
      <c r="B6">
        <v>1590</v>
      </c>
    </row>
    <row r="7" spans="1:2" x14ac:dyDescent="0.3">
      <c r="A7" t="s">
        <v>7</v>
      </c>
      <c r="B7">
        <v>4403</v>
      </c>
    </row>
    <row r="8" spans="1:2" x14ac:dyDescent="0.3">
      <c r="A8" t="s">
        <v>8</v>
      </c>
      <c r="B8">
        <v>2477</v>
      </c>
    </row>
    <row r="9" spans="1:2" x14ac:dyDescent="0.3">
      <c r="A9" t="s">
        <v>9</v>
      </c>
      <c r="B9">
        <v>2428</v>
      </c>
    </row>
    <row r="10" spans="1:2" x14ac:dyDescent="0.3">
      <c r="A10" t="s">
        <v>10</v>
      </c>
      <c r="B10">
        <v>6735</v>
      </c>
    </row>
    <row r="11" spans="1:2" x14ac:dyDescent="0.3">
      <c r="A11" t="s">
        <v>11</v>
      </c>
      <c r="B11">
        <v>8943</v>
      </c>
    </row>
    <row r="12" spans="1:2" x14ac:dyDescent="0.3">
      <c r="A12" t="s">
        <v>12</v>
      </c>
      <c r="B12">
        <v>9496</v>
      </c>
    </row>
    <row r="13" spans="1:2" x14ac:dyDescent="0.3">
      <c r="A13" t="s">
        <v>13</v>
      </c>
      <c r="B13">
        <v>10099</v>
      </c>
    </row>
    <row r="14" spans="1:2" x14ac:dyDescent="0.3">
      <c r="A14" t="s">
        <v>14</v>
      </c>
      <c r="B14">
        <v>10099</v>
      </c>
    </row>
    <row r="15" spans="1:2" x14ac:dyDescent="0.3">
      <c r="A15" t="s">
        <v>15</v>
      </c>
      <c r="B15">
        <v>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626C-1379-49E0-AF9E-BC5FDAA3405C}">
  <dimension ref="A1:B15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16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17170</v>
      </c>
    </row>
    <row r="3" spans="1:2" x14ac:dyDescent="0.3">
      <c r="A3" t="s">
        <v>3</v>
      </c>
      <c r="B3">
        <v>36020</v>
      </c>
    </row>
    <row r="4" spans="1:2" x14ac:dyDescent="0.3">
      <c r="A4" t="s">
        <v>4</v>
      </c>
      <c r="B4">
        <v>48797</v>
      </c>
    </row>
    <row r="5" spans="1:2" x14ac:dyDescent="0.3">
      <c r="A5" t="s">
        <v>5</v>
      </c>
      <c r="B5">
        <v>58616</v>
      </c>
    </row>
    <row r="6" spans="1:2" x14ac:dyDescent="0.3">
      <c r="A6" t="s">
        <v>6</v>
      </c>
      <c r="B6">
        <v>1108</v>
      </c>
    </row>
    <row r="7" spans="1:2" x14ac:dyDescent="0.3">
      <c r="A7" t="s">
        <v>7</v>
      </c>
      <c r="B7">
        <v>2009</v>
      </c>
    </row>
    <row r="8" spans="1:2" x14ac:dyDescent="0.3">
      <c r="A8" t="s">
        <v>8</v>
      </c>
      <c r="B8">
        <v>3777</v>
      </c>
    </row>
    <row r="9" spans="1:2" x14ac:dyDescent="0.3">
      <c r="A9" t="s">
        <v>9</v>
      </c>
      <c r="B9" s="1">
        <v>8058</v>
      </c>
    </row>
    <row r="10" spans="1:2" x14ac:dyDescent="0.3">
      <c r="A10" t="s">
        <v>10</v>
      </c>
      <c r="B10">
        <v>3110</v>
      </c>
    </row>
    <row r="11" spans="1:2" x14ac:dyDescent="0.3">
      <c r="A11" t="s">
        <v>11</v>
      </c>
      <c r="B11">
        <v>7499</v>
      </c>
    </row>
    <row r="12" spans="1:2" x14ac:dyDescent="0.3">
      <c r="A12" t="s">
        <v>12</v>
      </c>
      <c r="B12">
        <v>14877</v>
      </c>
    </row>
    <row r="13" spans="1:2" x14ac:dyDescent="0.3">
      <c r="A13" t="s">
        <v>13</v>
      </c>
      <c r="B13">
        <v>32073</v>
      </c>
    </row>
    <row r="14" spans="1:2" x14ac:dyDescent="0.3">
      <c r="A14" t="s">
        <v>14</v>
      </c>
      <c r="B14">
        <v>32631</v>
      </c>
    </row>
    <row r="15" spans="1:2" x14ac:dyDescent="0.3">
      <c r="A15" t="s">
        <v>15</v>
      </c>
      <c r="B15">
        <v>110900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2CF-07DE-4A5E-A671-5732E2E85FDA}">
  <dimension ref="A1:Y26"/>
  <sheetViews>
    <sheetView topLeftCell="A13" workbookViewId="0">
      <selection activeCell="I29" sqref="I29"/>
    </sheetView>
  </sheetViews>
  <sheetFormatPr baseColWidth="10" defaultColWidth="11.44140625" defaultRowHeight="14.4" x14ac:dyDescent="0.3"/>
  <cols>
    <col min="2" max="2" width="11.88671875" bestFit="1" customWidth="1"/>
    <col min="12" max="12" width="11.88671875" bestFit="1" customWidth="1"/>
    <col min="14" max="14" width="11.88671875" bestFit="1" customWidth="1"/>
  </cols>
  <sheetData>
    <row r="1" spans="1:25" ht="15" thickBot="1" x14ac:dyDescent="0.35">
      <c r="A1" s="5" t="s">
        <v>16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8" t="s">
        <v>17</v>
      </c>
      <c r="M1" s="8" t="s">
        <v>18</v>
      </c>
      <c r="N1" s="8" t="s">
        <v>19</v>
      </c>
    </row>
    <row r="2" spans="1:25" x14ac:dyDescent="0.3">
      <c r="A2" s="7">
        <v>2</v>
      </c>
      <c r="B2" s="11">
        <v>720</v>
      </c>
      <c r="C2" s="11">
        <v>798</v>
      </c>
      <c r="D2" s="11">
        <v>721</v>
      </c>
      <c r="E2" s="11">
        <v>718</v>
      </c>
      <c r="F2" s="11">
        <v>721</v>
      </c>
      <c r="G2" s="11">
        <v>722</v>
      </c>
      <c r="H2" s="11">
        <v>722</v>
      </c>
      <c r="I2" s="11">
        <v>719</v>
      </c>
      <c r="J2" s="11">
        <v>720</v>
      </c>
      <c r="K2" s="11">
        <v>719</v>
      </c>
      <c r="L2">
        <f>AVERAGE(B2:K2)</f>
        <v>728</v>
      </c>
      <c r="M2">
        <f>$L$2/L2</f>
        <v>1</v>
      </c>
      <c r="N2">
        <f>STDEV(B2:K2)</f>
        <v>24.630604269214889</v>
      </c>
      <c r="P2" s="4"/>
      <c r="Q2" s="4"/>
      <c r="R2" s="4"/>
      <c r="S2" s="11"/>
      <c r="T2" s="11"/>
      <c r="U2" s="11"/>
      <c r="V2" s="11"/>
      <c r="W2" s="11"/>
      <c r="X2" s="11"/>
      <c r="Y2" s="11"/>
    </row>
    <row r="3" spans="1:25" x14ac:dyDescent="0.3">
      <c r="A3" s="7">
        <v>4</v>
      </c>
      <c r="B3" s="11">
        <v>643</v>
      </c>
      <c r="C3" s="11">
        <v>643</v>
      </c>
      <c r="D3" s="11">
        <v>642</v>
      </c>
      <c r="E3" s="11">
        <v>630</v>
      </c>
      <c r="F3" s="11">
        <v>620</v>
      </c>
      <c r="G3" s="11">
        <v>642</v>
      </c>
      <c r="H3" s="11">
        <v>642</v>
      </c>
      <c r="I3" s="11">
        <v>633</v>
      </c>
      <c r="J3" s="11">
        <v>628</v>
      </c>
      <c r="K3" s="11">
        <v>639</v>
      </c>
      <c r="L3">
        <f t="shared" ref="L3:L8" si="0">AVERAGE(B3:K3)</f>
        <v>636.20000000000005</v>
      </c>
      <c r="M3" s="27">
        <f t="shared" ref="M3:M7" si="1">$L$2/L3</f>
        <v>1.1442942470921094</v>
      </c>
      <c r="N3">
        <f t="shared" ref="N3:N8" si="2">STDEV(B3:K3)</f>
        <v>8.0249610590955509</v>
      </c>
      <c r="P3" s="4"/>
      <c r="Q3" s="4"/>
      <c r="R3" s="4"/>
      <c r="S3" s="11"/>
      <c r="T3" s="11"/>
      <c r="U3" s="11"/>
      <c r="V3" s="11"/>
      <c r="W3" s="11"/>
      <c r="X3" s="11"/>
      <c r="Y3" s="11"/>
    </row>
    <row r="4" spans="1:25" x14ac:dyDescent="0.3">
      <c r="A4" s="7">
        <v>8</v>
      </c>
      <c r="B4" s="11">
        <v>523</v>
      </c>
      <c r="C4" s="11">
        <v>532</v>
      </c>
      <c r="D4" s="11">
        <v>553</v>
      </c>
      <c r="E4" s="11">
        <v>529</v>
      </c>
      <c r="F4" s="11">
        <v>530</v>
      </c>
      <c r="G4" s="11">
        <v>532</v>
      </c>
      <c r="H4" s="11">
        <v>527</v>
      </c>
      <c r="I4" s="11">
        <v>525</v>
      </c>
      <c r="J4" s="11">
        <v>524</v>
      </c>
      <c r="K4" s="11">
        <v>535</v>
      </c>
      <c r="L4">
        <f t="shared" si="0"/>
        <v>531</v>
      </c>
      <c r="M4" s="27">
        <f t="shared" si="1"/>
        <v>1.3709981167608287</v>
      </c>
      <c r="N4">
        <f t="shared" si="2"/>
        <v>8.6409875978771478</v>
      </c>
    </row>
    <row r="5" spans="1:25" x14ac:dyDescent="0.3">
      <c r="A5" s="7">
        <v>16</v>
      </c>
      <c r="B5" s="11">
        <v>456</v>
      </c>
      <c r="C5" s="11">
        <v>454</v>
      </c>
      <c r="D5" s="11">
        <v>457</v>
      </c>
      <c r="E5" s="11">
        <v>442</v>
      </c>
      <c r="F5" s="11">
        <v>456</v>
      </c>
      <c r="G5" s="11">
        <v>449</v>
      </c>
      <c r="H5" s="11">
        <v>444</v>
      </c>
      <c r="I5" s="11">
        <v>454</v>
      </c>
      <c r="J5" s="11">
        <v>459</v>
      </c>
      <c r="K5" s="11">
        <v>469</v>
      </c>
      <c r="L5">
        <f t="shared" si="0"/>
        <v>454</v>
      </c>
      <c r="M5" s="27">
        <f t="shared" si="1"/>
        <v>1.6035242290748899</v>
      </c>
      <c r="N5">
        <f t="shared" si="2"/>
        <v>7.71722460186015</v>
      </c>
    </row>
    <row r="6" spans="1:25" x14ac:dyDescent="0.3">
      <c r="A6" s="7">
        <v>32</v>
      </c>
      <c r="B6" s="11">
        <v>446</v>
      </c>
      <c r="C6" s="11">
        <v>448</v>
      </c>
      <c r="D6" s="11">
        <v>446</v>
      </c>
      <c r="E6" s="11">
        <v>449</v>
      </c>
      <c r="F6" s="11">
        <v>446</v>
      </c>
      <c r="G6" s="11">
        <v>448</v>
      </c>
      <c r="H6" s="11">
        <v>447</v>
      </c>
      <c r="I6" s="11">
        <v>446</v>
      </c>
      <c r="J6" s="11">
        <v>448</v>
      </c>
      <c r="K6" s="11">
        <v>449</v>
      </c>
      <c r="L6">
        <f t="shared" si="0"/>
        <v>447.3</v>
      </c>
      <c r="M6" s="27">
        <f t="shared" si="1"/>
        <v>1.6275430359937402</v>
      </c>
      <c r="N6">
        <f t="shared" si="2"/>
        <v>1.2516655570345725</v>
      </c>
    </row>
    <row r="7" spans="1:25" x14ac:dyDescent="0.3">
      <c r="A7" s="7">
        <v>56</v>
      </c>
      <c r="B7" s="11">
        <v>446</v>
      </c>
      <c r="C7" s="11">
        <v>455</v>
      </c>
      <c r="D7" s="11">
        <v>441</v>
      </c>
      <c r="E7" s="11">
        <v>441</v>
      </c>
      <c r="F7" s="11">
        <v>442</v>
      </c>
      <c r="G7" s="11">
        <v>447</v>
      </c>
      <c r="H7" s="11">
        <v>458</v>
      </c>
      <c r="I7" s="11">
        <v>447</v>
      </c>
      <c r="J7" s="11">
        <v>444</v>
      </c>
      <c r="K7" s="11">
        <v>446</v>
      </c>
      <c r="L7">
        <f t="shared" si="0"/>
        <v>446.7</v>
      </c>
      <c r="M7" s="27">
        <f t="shared" si="1"/>
        <v>1.6297291246921872</v>
      </c>
      <c r="N7">
        <f t="shared" si="2"/>
        <v>5.6969777562805666</v>
      </c>
    </row>
    <row r="8" spans="1:25" ht="15" thickBot="1" x14ac:dyDescent="0.35">
      <c r="A8" s="8">
        <v>62</v>
      </c>
      <c r="B8" s="25">
        <v>471</v>
      </c>
      <c r="C8" s="25">
        <v>450</v>
      </c>
      <c r="D8" s="25">
        <v>441</v>
      </c>
      <c r="E8" s="25">
        <v>443</v>
      </c>
      <c r="F8" s="25">
        <v>459</v>
      </c>
      <c r="G8" s="25">
        <v>448</v>
      </c>
      <c r="H8" s="25">
        <v>448</v>
      </c>
      <c r="I8" s="25">
        <v>456</v>
      </c>
      <c r="J8" s="25">
        <v>449</v>
      </c>
      <c r="K8" s="25">
        <v>442</v>
      </c>
      <c r="L8" s="6">
        <f t="shared" si="0"/>
        <v>450.7</v>
      </c>
      <c r="M8" s="28">
        <f>$L$2/L8</f>
        <v>1.6152651431107168</v>
      </c>
      <c r="N8" s="6">
        <f t="shared" si="2"/>
        <v>9.1657575306742185</v>
      </c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" ht="15" thickBot="1" x14ac:dyDescent="0.35">
      <c r="A10" s="6" t="s">
        <v>20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 t="s">
        <v>17</v>
      </c>
      <c r="M10" s="8" t="s">
        <v>18</v>
      </c>
      <c r="N10" s="8" t="s">
        <v>19</v>
      </c>
    </row>
    <row r="11" spans="1:25" x14ac:dyDescent="0.3">
      <c r="A11" s="7">
        <v>2</v>
      </c>
      <c r="B11" s="4">
        <v>4951</v>
      </c>
      <c r="C11" s="4">
        <v>4765</v>
      </c>
      <c r="D11" s="4">
        <v>3752</v>
      </c>
      <c r="E11" s="11">
        <v>3881</v>
      </c>
      <c r="F11" s="11">
        <v>3966</v>
      </c>
      <c r="G11" s="11">
        <v>5478</v>
      </c>
      <c r="H11" s="11">
        <v>3853</v>
      </c>
      <c r="I11" s="11">
        <v>3993</v>
      </c>
      <c r="J11" s="11">
        <v>3880</v>
      </c>
      <c r="K11" s="11">
        <v>4015</v>
      </c>
      <c r="L11">
        <f>AVERAGE(B11:K11)</f>
        <v>4253.3999999999996</v>
      </c>
      <c r="M11">
        <f>$L$11/L11</f>
        <v>1</v>
      </c>
      <c r="N11">
        <f>STDEV(B11:K11)</f>
        <v>591.14750932214747</v>
      </c>
    </row>
    <row r="12" spans="1:25" x14ac:dyDescent="0.3">
      <c r="A12" s="7">
        <v>4</v>
      </c>
      <c r="B12" s="4">
        <v>3098</v>
      </c>
      <c r="C12" s="4">
        <v>3051</v>
      </c>
      <c r="D12" s="4">
        <v>3037</v>
      </c>
      <c r="E12" s="11">
        <v>3022</v>
      </c>
      <c r="F12" s="11">
        <v>3043</v>
      </c>
      <c r="G12" s="11">
        <v>3078</v>
      </c>
      <c r="H12" s="11">
        <v>3070</v>
      </c>
      <c r="I12" s="11">
        <v>3052</v>
      </c>
      <c r="J12" s="11">
        <v>3061</v>
      </c>
      <c r="K12" s="11">
        <v>3088</v>
      </c>
      <c r="L12">
        <f t="shared" ref="L12:L17" si="3">AVERAGE(B12:K12)</f>
        <v>3060</v>
      </c>
      <c r="M12">
        <f>$L$11/L12</f>
        <v>1.39</v>
      </c>
      <c r="N12">
        <f t="shared" ref="N12:N17" si="4">STDEV(B12:K12)</f>
        <v>23.711225658371653</v>
      </c>
    </row>
    <row r="13" spans="1:25" x14ac:dyDescent="0.3">
      <c r="A13" s="7">
        <v>8</v>
      </c>
      <c r="B13" s="11">
        <v>2301</v>
      </c>
      <c r="C13" s="11">
        <v>2251</v>
      </c>
      <c r="D13" s="11">
        <v>2211</v>
      </c>
      <c r="E13" s="11">
        <v>2282</v>
      </c>
      <c r="F13" s="11">
        <v>2269</v>
      </c>
      <c r="G13" s="11">
        <v>2282</v>
      </c>
      <c r="H13" s="11">
        <v>2273</v>
      </c>
      <c r="I13" s="11">
        <v>2269</v>
      </c>
      <c r="J13" s="11">
        <v>2228</v>
      </c>
      <c r="K13" s="11">
        <v>2387</v>
      </c>
      <c r="L13">
        <f t="shared" si="3"/>
        <v>2275.3000000000002</v>
      </c>
      <c r="M13" s="26">
        <f t="shared" ref="M13:M17" si="5">$L$11/L13</f>
        <v>1.8693798619962199</v>
      </c>
      <c r="N13">
        <f t="shared" si="4"/>
        <v>47.462382765488897</v>
      </c>
    </row>
    <row r="14" spans="1:25" x14ac:dyDescent="0.3">
      <c r="A14" s="7">
        <v>16</v>
      </c>
      <c r="B14" s="11">
        <v>1888</v>
      </c>
      <c r="C14" s="4">
        <v>1907</v>
      </c>
      <c r="D14" s="4">
        <v>1908</v>
      </c>
      <c r="E14" s="11">
        <v>1907</v>
      </c>
      <c r="F14" s="11">
        <v>1898</v>
      </c>
      <c r="G14" s="11">
        <v>1907</v>
      </c>
      <c r="H14" s="11">
        <v>1921</v>
      </c>
      <c r="I14" s="11">
        <v>1895</v>
      </c>
      <c r="J14" s="11">
        <v>1900</v>
      </c>
      <c r="K14" s="11">
        <v>1938</v>
      </c>
      <c r="L14">
        <f t="shared" si="3"/>
        <v>1906.9</v>
      </c>
      <c r="M14" s="26">
        <f t="shared" si="5"/>
        <v>2.2305312286957886</v>
      </c>
      <c r="N14">
        <f t="shared" si="4"/>
        <v>14.114216631152829</v>
      </c>
    </row>
    <row r="15" spans="1:25" x14ac:dyDescent="0.3">
      <c r="A15" s="7">
        <v>32</v>
      </c>
      <c r="B15" s="11">
        <v>1597</v>
      </c>
      <c r="C15" s="4">
        <v>1546</v>
      </c>
      <c r="D15" s="4">
        <v>1535</v>
      </c>
      <c r="E15" s="11">
        <v>1550</v>
      </c>
      <c r="F15" s="11">
        <v>1543</v>
      </c>
      <c r="G15" s="11">
        <v>1547</v>
      </c>
      <c r="H15" s="11">
        <v>1532</v>
      </c>
      <c r="I15" s="11">
        <v>1554</v>
      </c>
      <c r="J15" s="11">
        <v>1539</v>
      </c>
      <c r="K15" s="11">
        <v>1543</v>
      </c>
      <c r="L15">
        <f t="shared" si="3"/>
        <v>1548.6</v>
      </c>
      <c r="M15" s="26">
        <f t="shared" si="5"/>
        <v>2.7466098411468423</v>
      </c>
      <c r="N15">
        <f t="shared" si="4"/>
        <v>18.252549289224103</v>
      </c>
    </row>
    <row r="16" spans="1:25" x14ac:dyDescent="0.3">
      <c r="A16" s="7">
        <v>56</v>
      </c>
      <c r="B16" s="11">
        <v>1417</v>
      </c>
      <c r="C16" s="11">
        <v>1406</v>
      </c>
      <c r="D16" s="11">
        <v>1421</v>
      </c>
      <c r="E16" s="11">
        <v>1371</v>
      </c>
      <c r="F16" s="11">
        <v>1396</v>
      </c>
      <c r="G16" s="11">
        <v>1393</v>
      </c>
      <c r="H16" s="11">
        <v>1422</v>
      </c>
      <c r="I16" s="11">
        <v>1425</v>
      </c>
      <c r="J16" s="11">
        <v>1422</v>
      </c>
      <c r="K16" s="11">
        <v>1419</v>
      </c>
      <c r="L16">
        <f t="shared" si="3"/>
        <v>1409.2</v>
      </c>
      <c r="M16" s="26">
        <f t="shared" si="5"/>
        <v>3.0183082600056768</v>
      </c>
      <c r="N16">
        <f t="shared" si="4"/>
        <v>17.57397065106359</v>
      </c>
    </row>
    <row r="17" spans="1:14" ht="15" customHeight="1" thickBot="1" x14ac:dyDescent="0.35">
      <c r="A17" s="8">
        <v>62</v>
      </c>
      <c r="B17" s="4">
        <v>1410</v>
      </c>
      <c r="C17" s="4">
        <v>1429</v>
      </c>
      <c r="D17" s="4">
        <v>1412</v>
      </c>
      <c r="E17" s="4">
        <v>1409</v>
      </c>
      <c r="F17" s="4">
        <v>1371</v>
      </c>
      <c r="G17" s="4">
        <v>1398</v>
      </c>
      <c r="H17" s="4">
        <v>1396</v>
      </c>
      <c r="I17" s="4">
        <v>1399</v>
      </c>
      <c r="J17" s="4">
        <v>1378</v>
      </c>
      <c r="K17" s="4">
        <v>1389</v>
      </c>
      <c r="L17" s="6">
        <f t="shared" si="3"/>
        <v>1399.1</v>
      </c>
      <c r="M17" s="26">
        <f t="shared" si="5"/>
        <v>3.040097205346294</v>
      </c>
      <c r="N17" s="6">
        <f t="shared" si="4"/>
        <v>17.077925973476859</v>
      </c>
    </row>
    <row r="18" spans="1:14" ht="15" thickBo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" thickBot="1" x14ac:dyDescent="0.35">
      <c r="A19" s="6" t="s">
        <v>21</v>
      </c>
      <c r="B19" s="8">
        <v>1</v>
      </c>
      <c r="C19" s="8">
        <v>2</v>
      </c>
      <c r="D19" s="8">
        <v>3</v>
      </c>
      <c r="E19" s="8">
        <v>4</v>
      </c>
      <c r="F19" s="8">
        <v>5</v>
      </c>
      <c r="G19" s="8">
        <v>6</v>
      </c>
      <c r="H19" s="8">
        <v>7</v>
      </c>
      <c r="I19" s="8">
        <v>8</v>
      </c>
      <c r="J19" s="8">
        <v>9</v>
      </c>
      <c r="K19" s="8">
        <v>10</v>
      </c>
      <c r="L19" s="8" t="s">
        <v>17</v>
      </c>
      <c r="M19" s="8" t="s">
        <v>18</v>
      </c>
      <c r="N19" s="8" t="s">
        <v>19</v>
      </c>
    </row>
    <row r="20" spans="1:14" x14ac:dyDescent="0.3">
      <c r="A20" s="7">
        <v>2</v>
      </c>
      <c r="B20" s="11">
        <v>4266</v>
      </c>
      <c r="C20" s="11">
        <v>4262</v>
      </c>
      <c r="D20" s="11">
        <v>4730</v>
      </c>
      <c r="E20" s="11">
        <v>4260</v>
      </c>
      <c r="F20" s="11">
        <v>4404</v>
      </c>
      <c r="G20" s="11">
        <v>4762</v>
      </c>
      <c r="H20" s="11">
        <v>4819</v>
      </c>
      <c r="I20" s="11">
        <v>4656</v>
      </c>
      <c r="J20" s="11">
        <v>4189</v>
      </c>
      <c r="K20" s="11">
        <v>4182</v>
      </c>
      <c r="L20">
        <f>AVERAGE(B20:K20)</f>
        <v>4453</v>
      </c>
      <c r="M20">
        <f t="shared" ref="M20:M26" si="6">$L$20/L20</f>
        <v>1</v>
      </c>
      <c r="N20">
        <f>STDEV(B20:K20)</f>
        <v>258.54550426912817</v>
      </c>
    </row>
    <row r="21" spans="1:14" x14ac:dyDescent="0.3">
      <c r="A21" s="7">
        <v>4</v>
      </c>
      <c r="B21" s="11">
        <v>3259</v>
      </c>
      <c r="C21" s="11">
        <v>3235</v>
      </c>
      <c r="D21" s="11">
        <v>3345</v>
      </c>
      <c r="E21" s="11">
        <v>3504</v>
      </c>
      <c r="F21" s="11">
        <v>3464</v>
      </c>
      <c r="G21" s="11">
        <v>3517</v>
      </c>
      <c r="H21" s="11">
        <v>3497</v>
      </c>
      <c r="I21" s="11">
        <v>3516</v>
      </c>
      <c r="J21" s="11">
        <v>3511</v>
      </c>
      <c r="K21" s="11">
        <v>3505</v>
      </c>
      <c r="L21">
        <f t="shared" ref="L21:L25" si="7">AVERAGE(B21:K21)</f>
        <v>3435.3</v>
      </c>
      <c r="M21" s="27">
        <f>$L$20/L21</f>
        <v>1.2962477803976362</v>
      </c>
      <c r="N21">
        <f t="shared" ref="N21:N25" si="8">STDEV(B21:K21)</f>
        <v>111.79450393964414</v>
      </c>
    </row>
    <row r="22" spans="1:14" x14ac:dyDescent="0.3">
      <c r="A22" s="7">
        <v>8</v>
      </c>
      <c r="B22" s="11">
        <v>3119</v>
      </c>
      <c r="C22" s="11">
        <v>3092</v>
      </c>
      <c r="D22" s="11">
        <v>3112</v>
      </c>
      <c r="E22" s="11">
        <v>3114</v>
      </c>
      <c r="F22" s="11">
        <v>3120</v>
      </c>
      <c r="G22" s="11">
        <v>3112</v>
      </c>
      <c r="H22" s="11">
        <v>3112</v>
      </c>
      <c r="I22" s="11">
        <v>3115</v>
      </c>
      <c r="J22" s="11">
        <v>3122</v>
      </c>
      <c r="K22" s="11">
        <v>3115</v>
      </c>
      <c r="L22">
        <f t="shared" si="7"/>
        <v>3113.3</v>
      </c>
      <c r="M22" s="27">
        <f t="shared" si="6"/>
        <v>1.4303150997334018</v>
      </c>
      <c r="N22">
        <f t="shared" si="8"/>
        <v>8.2872056676407997</v>
      </c>
    </row>
    <row r="23" spans="1:14" x14ac:dyDescent="0.3">
      <c r="A23" s="30">
        <v>16</v>
      </c>
      <c r="B23">
        <v>3022</v>
      </c>
      <c r="C23">
        <v>3005</v>
      </c>
      <c r="D23">
        <v>3020</v>
      </c>
      <c r="E23">
        <v>3014</v>
      </c>
      <c r="F23">
        <v>3001</v>
      </c>
      <c r="G23">
        <v>3015</v>
      </c>
      <c r="H23">
        <v>3005</v>
      </c>
      <c r="I23">
        <v>3008</v>
      </c>
      <c r="J23">
        <v>3007</v>
      </c>
      <c r="K23">
        <v>3009</v>
      </c>
      <c r="L23">
        <f>AVERAGE(B23:K23)</f>
        <v>3010.6</v>
      </c>
      <c r="M23" s="26">
        <f t="shared" si="6"/>
        <v>1.4791071547199894</v>
      </c>
      <c r="N23">
        <f t="shared" si="8"/>
        <v>6.8831517328748308</v>
      </c>
    </row>
    <row r="24" spans="1:14" x14ac:dyDescent="0.3">
      <c r="A24" s="30">
        <v>32</v>
      </c>
      <c r="B24">
        <v>3249</v>
      </c>
      <c r="C24">
        <v>3362</v>
      </c>
      <c r="D24">
        <v>3370</v>
      </c>
      <c r="E24">
        <v>3344</v>
      </c>
      <c r="F24">
        <v>3233</v>
      </c>
      <c r="G24">
        <v>3264</v>
      </c>
      <c r="H24">
        <v>3338</v>
      </c>
      <c r="I24">
        <v>3269</v>
      </c>
      <c r="J24">
        <v>3259</v>
      </c>
      <c r="K24">
        <v>3192</v>
      </c>
      <c r="L24">
        <f t="shared" si="7"/>
        <v>3288</v>
      </c>
      <c r="M24" s="27">
        <f t="shared" si="6"/>
        <v>1.3543187347931873</v>
      </c>
      <c r="N24">
        <f t="shared" si="8"/>
        <v>60.896998648902596</v>
      </c>
    </row>
    <row r="25" spans="1:14" x14ac:dyDescent="0.3">
      <c r="A25" s="30">
        <v>56</v>
      </c>
      <c r="B25" s="11">
        <v>3104</v>
      </c>
      <c r="C25" s="11">
        <v>3068</v>
      </c>
      <c r="D25" s="11">
        <v>2997</v>
      </c>
      <c r="E25" s="11">
        <v>3073</v>
      </c>
      <c r="F25" s="11">
        <v>3187</v>
      </c>
      <c r="G25" s="11">
        <v>3015</v>
      </c>
      <c r="H25" s="11">
        <v>3270</v>
      </c>
      <c r="I25" s="11">
        <v>3123</v>
      </c>
      <c r="J25" s="11">
        <v>3093</v>
      </c>
      <c r="K25" s="11">
        <v>3199</v>
      </c>
      <c r="L25">
        <f t="shared" si="7"/>
        <v>3112.9</v>
      </c>
      <c r="M25" s="26">
        <f t="shared" si="6"/>
        <v>1.430498891708696</v>
      </c>
      <c r="N25">
        <f t="shared" si="8"/>
        <v>84.844236365497707</v>
      </c>
    </row>
    <row r="26" spans="1:14" ht="15" thickBot="1" x14ac:dyDescent="0.35">
      <c r="A26" s="31">
        <v>62</v>
      </c>
      <c r="B26" s="6">
        <v>3153</v>
      </c>
      <c r="C26" s="6">
        <v>3055</v>
      </c>
      <c r="D26" s="6">
        <v>3002</v>
      </c>
      <c r="E26" s="6">
        <v>3008</v>
      </c>
      <c r="F26" s="6">
        <v>3089</v>
      </c>
      <c r="G26" s="6">
        <v>2984</v>
      </c>
      <c r="H26" s="6">
        <v>2959</v>
      </c>
      <c r="I26" s="6">
        <v>3020</v>
      </c>
      <c r="J26" s="6">
        <v>3000</v>
      </c>
      <c r="K26" s="6">
        <v>2980</v>
      </c>
      <c r="L26" s="6">
        <f>AVERAGE(B26:K26)</f>
        <v>3025</v>
      </c>
      <c r="M26" s="29">
        <f t="shared" si="6"/>
        <v>1.4720661157024792</v>
      </c>
      <c r="N26" s="6">
        <f>STDEV(B26:K26)</f>
        <v>58.604133339248726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9B97-61F8-473A-9169-427D556BBB7C}">
  <dimension ref="A1:N26"/>
  <sheetViews>
    <sheetView topLeftCell="A10" workbookViewId="0">
      <selection activeCell="K13" sqref="K13"/>
    </sheetView>
  </sheetViews>
  <sheetFormatPr baseColWidth="10" defaultColWidth="11.44140625" defaultRowHeight="14.4" x14ac:dyDescent="0.3"/>
  <cols>
    <col min="2" max="2" width="14.44140625" customWidth="1"/>
  </cols>
  <sheetData>
    <row r="1" spans="1:14" ht="15" thickBot="1" x14ac:dyDescent="0.35">
      <c r="A1" s="5" t="s">
        <v>16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8" t="s">
        <v>17</v>
      </c>
      <c r="M1" s="8" t="s">
        <v>18</v>
      </c>
      <c r="N1" s="8" t="s">
        <v>19</v>
      </c>
    </row>
    <row r="2" spans="1:14" x14ac:dyDescent="0.3">
      <c r="A2" s="7">
        <v>2</v>
      </c>
      <c r="B2" s="11">
        <v>621.10400000000004</v>
      </c>
      <c r="C2" s="11">
        <v>613.12</v>
      </c>
      <c r="D2" s="11">
        <v>624.73699999999997</v>
      </c>
      <c r="E2" s="11">
        <v>623.53800000000001</v>
      </c>
      <c r="F2" s="11">
        <v>627.71100000000001</v>
      </c>
      <c r="G2" s="11">
        <v>628.61400000000003</v>
      </c>
      <c r="H2" s="11">
        <v>627.00900000000001</v>
      </c>
      <c r="I2" s="11">
        <v>625.73</v>
      </c>
      <c r="J2" s="11">
        <v>625.71299999999997</v>
      </c>
      <c r="K2" s="11">
        <v>623.96400000000006</v>
      </c>
      <c r="L2">
        <f>AVERAGE(B2:K2)</f>
        <v>624.12400000000002</v>
      </c>
      <c r="M2">
        <f>$L$2/L2</f>
        <v>1</v>
      </c>
      <c r="N2">
        <f>STDEV(B2:K2)</f>
        <v>4.4398102061537115</v>
      </c>
    </row>
    <row r="3" spans="1:14" x14ac:dyDescent="0.3">
      <c r="A3" s="7">
        <v>4</v>
      </c>
      <c r="B3" s="11">
        <v>548.05899999999997</v>
      </c>
      <c r="C3" s="11">
        <v>549.06399999999996</v>
      </c>
      <c r="D3" s="11">
        <v>546.94299999999998</v>
      </c>
      <c r="E3" s="11">
        <v>536.09699999999998</v>
      </c>
      <c r="F3" s="11">
        <v>525.721</v>
      </c>
      <c r="G3" s="11">
        <v>547.41899999999998</v>
      </c>
      <c r="H3" s="11">
        <v>546.99400000000003</v>
      </c>
      <c r="I3" s="11">
        <v>538.59100000000001</v>
      </c>
      <c r="J3" s="11">
        <v>533.226</v>
      </c>
      <c r="K3" s="11">
        <v>547.70699999999999</v>
      </c>
      <c r="L3">
        <f t="shared" ref="L3:L8" si="0">AVERAGE(B3:K3)</f>
        <v>541.98209999999995</v>
      </c>
      <c r="M3">
        <f t="shared" ref="M3:M7" si="1">$L$2/L3</f>
        <v>1.1515583263727716</v>
      </c>
      <c r="N3">
        <f t="shared" ref="N3:N8" si="2">STDEV(B3:K3)</f>
        <v>8.071711059826983</v>
      </c>
    </row>
    <row r="4" spans="1:14" x14ac:dyDescent="0.3">
      <c r="A4" s="7">
        <v>8</v>
      </c>
      <c r="B4">
        <v>402.41800000000001</v>
      </c>
      <c r="C4">
        <v>410.59</v>
      </c>
      <c r="D4" s="11">
        <v>412.06599999999997</v>
      </c>
      <c r="E4" s="11">
        <v>402.529</v>
      </c>
      <c r="F4" s="11">
        <v>410.45100000000002</v>
      </c>
      <c r="G4" s="11">
        <v>410.762</v>
      </c>
      <c r="H4" s="11">
        <v>402.404</v>
      </c>
      <c r="I4" s="11">
        <v>396.464</v>
      </c>
      <c r="J4" s="11">
        <v>390.96499999999997</v>
      </c>
      <c r="K4" s="11">
        <v>394.01600000000002</v>
      </c>
      <c r="L4">
        <f t="shared" si="0"/>
        <v>403.26650000000006</v>
      </c>
      <c r="M4">
        <f t="shared" si="1"/>
        <v>1.5476713290094761</v>
      </c>
      <c r="N4">
        <f t="shared" si="2"/>
        <v>7.6306752031229532</v>
      </c>
    </row>
    <row r="5" spans="1:14" x14ac:dyDescent="0.3">
      <c r="A5" s="7">
        <v>16</v>
      </c>
      <c r="B5" s="11">
        <v>335.78699999999998</v>
      </c>
      <c r="C5" s="11">
        <v>334.91199999999998</v>
      </c>
      <c r="D5" s="11">
        <v>336.13600000000002</v>
      </c>
      <c r="E5" s="11">
        <v>329.05599999999998</v>
      </c>
      <c r="F5" s="11">
        <v>338.75700000000001</v>
      </c>
      <c r="G5" s="11">
        <v>330.15600000000001</v>
      </c>
      <c r="H5" s="11">
        <v>337.20800000000003</v>
      </c>
      <c r="I5" s="11">
        <v>334.84800000000001</v>
      </c>
      <c r="J5" s="11">
        <v>338.64299999999997</v>
      </c>
      <c r="K5" s="11">
        <v>334.67599999999999</v>
      </c>
      <c r="L5">
        <f>AVERAGE(B5:K5)</f>
        <v>335.0179</v>
      </c>
      <c r="M5">
        <f t="shared" si="1"/>
        <v>1.8629571733331265</v>
      </c>
      <c r="N5">
        <f>STDEV(B5:K5)</f>
        <v>3.2162731866418195</v>
      </c>
    </row>
    <row r="6" spans="1:14" x14ac:dyDescent="0.3">
      <c r="A6" s="7">
        <v>32</v>
      </c>
      <c r="B6" s="11">
        <v>324.08300000000003</v>
      </c>
      <c r="C6" s="11">
        <v>327.17</v>
      </c>
      <c r="D6" s="11">
        <v>325.52800000000002</v>
      </c>
      <c r="E6" s="11">
        <v>327.90499999999997</v>
      </c>
      <c r="F6" s="11">
        <v>324.56299999999999</v>
      </c>
      <c r="G6" s="11">
        <v>327.19</v>
      </c>
      <c r="H6" s="11">
        <v>325.834</v>
      </c>
      <c r="I6" s="11">
        <v>324.065</v>
      </c>
      <c r="J6" s="11">
        <v>326.22199999999998</v>
      </c>
      <c r="K6" s="11">
        <v>328.58600000000001</v>
      </c>
      <c r="L6">
        <f t="shared" si="0"/>
        <v>326.11460000000005</v>
      </c>
      <c r="M6">
        <f t="shared" si="1"/>
        <v>1.9138180259332147</v>
      </c>
      <c r="N6">
        <f t="shared" si="2"/>
        <v>1.5900313204462324</v>
      </c>
    </row>
    <row r="7" spans="1:14" x14ac:dyDescent="0.3">
      <c r="A7" s="7">
        <v>56</v>
      </c>
      <c r="B7" s="11">
        <v>320.75</v>
      </c>
      <c r="C7" s="11">
        <v>324.31</v>
      </c>
      <c r="D7" s="11">
        <v>315.65199999999999</v>
      </c>
      <c r="E7" s="11">
        <v>317.93900000000002</v>
      </c>
      <c r="F7" s="11">
        <v>315.56599999999997</v>
      </c>
      <c r="G7" s="11">
        <v>320.87200000000001</v>
      </c>
      <c r="H7" s="11">
        <v>316.613</v>
      </c>
      <c r="I7" s="11">
        <v>322.55500000000001</v>
      </c>
      <c r="J7" s="11">
        <v>316.59100000000001</v>
      </c>
      <c r="K7" s="11">
        <v>321.51400000000001</v>
      </c>
      <c r="L7">
        <f t="shared" si="0"/>
        <v>319.2362</v>
      </c>
      <c r="M7">
        <f t="shared" si="1"/>
        <v>1.9550539694433151</v>
      </c>
      <c r="N7">
        <f t="shared" si="2"/>
        <v>3.1409752837826295</v>
      </c>
    </row>
    <row r="8" spans="1:14" x14ac:dyDescent="0.3">
      <c r="A8" s="8">
        <v>62</v>
      </c>
      <c r="B8" s="25">
        <v>311.221</v>
      </c>
      <c r="C8" s="25">
        <v>312.05200000000002</v>
      </c>
      <c r="D8" s="25">
        <v>312.976</v>
      </c>
      <c r="E8" s="25">
        <v>310.58199999999999</v>
      </c>
      <c r="F8" s="25">
        <v>316.39800000000002</v>
      </c>
      <c r="G8" s="25">
        <v>313.95100000000002</v>
      </c>
      <c r="H8" s="25">
        <v>312.95999999999998</v>
      </c>
      <c r="I8" s="25">
        <v>311.69099999999997</v>
      </c>
      <c r="J8" s="25">
        <v>316.96499999999997</v>
      </c>
      <c r="K8" s="25">
        <v>311.524</v>
      </c>
      <c r="L8" s="6">
        <f t="shared" si="0"/>
        <v>313.03200000000004</v>
      </c>
      <c r="M8" s="6">
        <f>$L$2/L8</f>
        <v>1.993802550537964</v>
      </c>
      <c r="N8" s="6">
        <f t="shared" si="2"/>
        <v>2.1593798492468479</v>
      </c>
    </row>
    <row r="9" spans="1:14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x14ac:dyDescent="0.3">
      <c r="A10" s="6" t="s">
        <v>20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 t="s">
        <v>17</v>
      </c>
      <c r="M10" s="8" t="s">
        <v>18</v>
      </c>
      <c r="N10" s="8" t="s">
        <v>19</v>
      </c>
    </row>
    <row r="11" spans="1:14" x14ac:dyDescent="0.3">
      <c r="A11" s="7">
        <v>2</v>
      </c>
      <c r="B11" s="4">
        <v>4752.067</v>
      </c>
      <c r="C11" s="4">
        <v>4541.8909999999996</v>
      </c>
      <c r="D11" s="4">
        <v>3583.799</v>
      </c>
      <c r="E11" s="11">
        <v>3714.8780000000002</v>
      </c>
      <c r="F11" s="11">
        <v>3796.7510000000002</v>
      </c>
      <c r="G11" s="11">
        <v>5198.0379999999996</v>
      </c>
      <c r="H11" s="11">
        <v>3681.174</v>
      </c>
      <c r="I11" s="11">
        <v>3822.23</v>
      </c>
      <c r="J11" s="11">
        <v>3705.8110000000001</v>
      </c>
      <c r="K11" s="11">
        <v>3831.1590000000001</v>
      </c>
      <c r="L11">
        <f>AVERAGE(B11:K11)</f>
        <v>4062.7798000000003</v>
      </c>
      <c r="M11">
        <f>$L$11/L11</f>
        <v>1</v>
      </c>
      <c r="N11">
        <f>STDEV(B11:K11)</f>
        <v>557.70036463215752</v>
      </c>
    </row>
    <row r="12" spans="1:14" x14ac:dyDescent="0.3">
      <c r="A12" s="7">
        <v>4</v>
      </c>
      <c r="B12">
        <v>2786.4479999999999</v>
      </c>
      <c r="C12">
        <v>2790.944</v>
      </c>
      <c r="D12">
        <v>2779.6309999999999</v>
      </c>
      <c r="E12">
        <v>2760.3290000000002</v>
      </c>
      <c r="F12" s="11">
        <v>2785.7179999999998</v>
      </c>
      <c r="G12" s="11">
        <v>2808.55</v>
      </c>
      <c r="H12" s="11">
        <v>2785.4369999999999</v>
      </c>
      <c r="I12" s="11">
        <v>2787.0320000000002</v>
      </c>
      <c r="J12" s="11">
        <v>7294.1980000000003</v>
      </c>
      <c r="K12" s="11">
        <v>2813.9859999999999</v>
      </c>
      <c r="L12">
        <f t="shared" ref="L12:L17" si="3">AVERAGE(B12:K12)</f>
        <v>3239.2273</v>
      </c>
      <c r="M12">
        <f>$L$11/L12</f>
        <v>1.254243504307339</v>
      </c>
      <c r="N12">
        <f t="shared" ref="N12:N17" si="4">STDEV(B12:K12)</f>
        <v>1424.8476230813865</v>
      </c>
    </row>
    <row r="13" spans="1:14" x14ac:dyDescent="0.3">
      <c r="A13" s="7">
        <v>8</v>
      </c>
      <c r="B13" s="11">
        <v>2041.402</v>
      </c>
      <c r="C13" s="11">
        <v>1985.8510000000001</v>
      </c>
      <c r="D13" s="11">
        <v>1946.7329999999999</v>
      </c>
      <c r="E13" s="11">
        <v>2022.3389999999999</v>
      </c>
      <c r="F13" s="11">
        <v>2016.69</v>
      </c>
      <c r="G13" s="11">
        <v>1978.1189999999999</v>
      </c>
      <c r="H13" s="11">
        <v>2010.171</v>
      </c>
      <c r="I13" s="11">
        <v>2007.1949999999999</v>
      </c>
      <c r="J13" s="11">
        <v>2014.4269999999999</v>
      </c>
      <c r="K13" s="11">
        <v>2064.7530000000002</v>
      </c>
      <c r="L13">
        <f t="shared" si="3"/>
        <v>2008.768</v>
      </c>
      <c r="M13">
        <f t="shared" ref="M13:M17" si="5">$L$11/L13</f>
        <v>2.0225231584732533</v>
      </c>
      <c r="N13">
        <f t="shared" si="4"/>
        <v>32.990885340583972</v>
      </c>
    </row>
    <row r="14" spans="1:14" x14ac:dyDescent="0.3">
      <c r="A14" s="7">
        <v>16</v>
      </c>
      <c r="B14" s="23">
        <v>1603.7929999999999</v>
      </c>
      <c r="C14" s="4">
        <v>1622.0550000000001</v>
      </c>
      <c r="D14" s="4">
        <v>1622.0889999999999</v>
      </c>
      <c r="E14" s="11">
        <v>1622.0419999999999</v>
      </c>
      <c r="F14" s="11">
        <v>1618.366</v>
      </c>
      <c r="G14" s="11">
        <v>1619.1659999999999</v>
      </c>
      <c r="H14" s="11">
        <v>1630.001</v>
      </c>
      <c r="I14" s="11">
        <v>1616.318</v>
      </c>
      <c r="J14" s="11">
        <v>1619.308</v>
      </c>
      <c r="K14" s="11">
        <v>1633.2349999999999</v>
      </c>
      <c r="L14">
        <f t="shared" si="3"/>
        <v>1620.6372999999999</v>
      </c>
      <c r="M14">
        <f t="shared" si="5"/>
        <v>2.5069025623438388</v>
      </c>
      <c r="N14">
        <f t="shared" si="4"/>
        <v>7.9158685359079746</v>
      </c>
    </row>
    <row r="15" spans="1:14" x14ac:dyDescent="0.3">
      <c r="A15" s="7">
        <v>32</v>
      </c>
      <c r="B15" s="24">
        <v>1279.798</v>
      </c>
      <c r="C15" s="4">
        <v>1267.154</v>
      </c>
      <c r="D15" s="4">
        <v>1252.212</v>
      </c>
      <c r="E15" s="11">
        <v>1263.9110000000001</v>
      </c>
      <c r="F15" s="11">
        <v>1266.539</v>
      </c>
      <c r="G15" s="11">
        <v>1263.3119999999999</v>
      </c>
      <c r="H15" s="11">
        <v>1249.0039999999999</v>
      </c>
      <c r="I15" s="11">
        <v>1270.5239999999999</v>
      </c>
      <c r="J15" s="11">
        <v>1262.7180000000001</v>
      </c>
      <c r="K15" s="11">
        <v>1265.1559999999999</v>
      </c>
      <c r="L15">
        <f>AVERAGE(B15:K15)</f>
        <v>1264.0328000000002</v>
      </c>
      <c r="M15">
        <f t="shared" si="5"/>
        <v>3.2141411203886481</v>
      </c>
      <c r="N15">
        <f>STDEV(B15:K15)</f>
        <v>8.6655187932146163</v>
      </c>
    </row>
    <row r="16" spans="1:14" x14ac:dyDescent="0.3">
      <c r="A16" s="7">
        <v>56</v>
      </c>
      <c r="B16" s="11">
        <v>1145.2650000000001</v>
      </c>
      <c r="C16" s="11">
        <v>1140.9369999999999</v>
      </c>
      <c r="D16" s="11">
        <v>1141.675</v>
      </c>
      <c r="E16" s="11">
        <v>1145.0609999999999</v>
      </c>
      <c r="F16" s="11">
        <v>1141.268</v>
      </c>
      <c r="G16" s="11">
        <v>1140.8</v>
      </c>
      <c r="H16" s="11">
        <v>1150.8430000000001</v>
      </c>
      <c r="I16" s="11">
        <v>1138.991</v>
      </c>
      <c r="J16" s="11">
        <v>1133.636</v>
      </c>
      <c r="K16" s="11">
        <v>1145.2190000000001</v>
      </c>
      <c r="L16">
        <f t="shared" si="3"/>
        <v>1142.3695</v>
      </c>
      <c r="M16">
        <f t="shared" si="5"/>
        <v>3.5564498176815822</v>
      </c>
      <c r="N16">
        <f t="shared" si="4"/>
        <v>4.5879945812716576</v>
      </c>
    </row>
    <row r="17" spans="1:14" x14ac:dyDescent="0.3">
      <c r="A17" s="8">
        <v>62</v>
      </c>
      <c r="B17" s="4">
        <v>1090.134</v>
      </c>
      <c r="C17" s="4">
        <v>1100.7380000000001</v>
      </c>
      <c r="D17" s="4">
        <v>1100.473</v>
      </c>
      <c r="E17" s="4">
        <v>1090.1030000000001</v>
      </c>
      <c r="F17" s="4">
        <v>1104.8</v>
      </c>
      <c r="G17" s="4">
        <v>1107.5889999999999</v>
      </c>
      <c r="H17" s="4">
        <v>1094.8720000000001</v>
      </c>
      <c r="I17" s="4">
        <v>1102.645</v>
      </c>
      <c r="J17" s="4">
        <v>1103.0170000000001</v>
      </c>
      <c r="K17" s="4">
        <v>1110.481</v>
      </c>
      <c r="L17" s="6">
        <f t="shared" si="3"/>
        <v>1100.4852000000001</v>
      </c>
      <c r="M17">
        <f t="shared" si="5"/>
        <v>3.6918077589775855</v>
      </c>
      <c r="N17" s="6">
        <f t="shared" si="4"/>
        <v>6.884618343331236</v>
      </c>
    </row>
    <row r="18" spans="1:14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3">
      <c r="A19" s="6" t="s">
        <v>21</v>
      </c>
      <c r="B19" s="8">
        <v>1</v>
      </c>
      <c r="C19" s="8">
        <v>2</v>
      </c>
      <c r="D19" s="8">
        <v>3</v>
      </c>
      <c r="E19" s="8">
        <v>4</v>
      </c>
      <c r="F19" s="8">
        <v>5</v>
      </c>
      <c r="G19" s="8">
        <v>6</v>
      </c>
      <c r="H19" s="8">
        <v>7</v>
      </c>
      <c r="I19" s="8">
        <v>8</v>
      </c>
      <c r="J19" s="8">
        <v>9</v>
      </c>
      <c r="K19" s="8">
        <v>10</v>
      </c>
      <c r="L19" s="8" t="s">
        <v>17</v>
      </c>
      <c r="M19" s="8" t="s">
        <v>18</v>
      </c>
      <c r="N19" s="8" t="s">
        <v>19</v>
      </c>
    </row>
    <row r="20" spans="1:14" x14ac:dyDescent="0.3">
      <c r="A20" s="7">
        <v>2</v>
      </c>
      <c r="B20" s="11">
        <v>3420.9140000000002</v>
      </c>
      <c r="C20" s="11">
        <v>3422.4929999999999</v>
      </c>
      <c r="D20" s="11">
        <v>3858.4549999999999</v>
      </c>
      <c r="E20" s="11">
        <v>3429.6950000000002</v>
      </c>
      <c r="F20" s="11">
        <v>3583.1080000000002</v>
      </c>
      <c r="G20" s="11">
        <v>3866.0430000000001</v>
      </c>
      <c r="H20" s="11">
        <v>3889.652</v>
      </c>
      <c r="I20" s="11">
        <v>3730.1759999999999</v>
      </c>
      <c r="J20" s="11">
        <v>3356.2020000000002</v>
      </c>
      <c r="K20" s="11">
        <v>3356.4839999999999</v>
      </c>
      <c r="L20">
        <f>AVERAGE(B20:K20)</f>
        <v>3591.3222000000001</v>
      </c>
      <c r="M20">
        <f t="shared" ref="M20:M26" si="6">$L$20/L20</f>
        <v>1</v>
      </c>
      <c r="N20">
        <f>STDEV(B20:K20)</f>
        <v>223.42686226135734</v>
      </c>
    </row>
    <row r="21" spans="1:14" x14ac:dyDescent="0.3">
      <c r="A21" s="7">
        <v>4</v>
      </c>
      <c r="B21" s="11">
        <v>2435.0590000000002</v>
      </c>
      <c r="C21" s="11">
        <v>2413.7130000000002</v>
      </c>
      <c r="D21" s="11">
        <v>2518.1669999999999</v>
      </c>
      <c r="E21" s="11">
        <v>2632.788</v>
      </c>
      <c r="F21" s="11">
        <v>2598.3229999999999</v>
      </c>
      <c r="G21" s="11">
        <v>2645.5520000000001</v>
      </c>
      <c r="H21" s="11">
        <v>2631.2060000000001</v>
      </c>
      <c r="I21" s="11">
        <v>2649.114</v>
      </c>
      <c r="J21" s="11">
        <v>2642.009</v>
      </c>
      <c r="K21" s="11">
        <v>2633.6280000000002</v>
      </c>
      <c r="L21">
        <f t="shared" ref="L21:L25" si="7">AVERAGE(B21:K21)</f>
        <v>2579.9559000000004</v>
      </c>
      <c r="M21">
        <f>$L$20/L21</f>
        <v>1.3920091424818539</v>
      </c>
      <c r="N21">
        <f t="shared" ref="N21:N26" si="8">STDEV(B21:K21)</f>
        <v>90.689830475393151</v>
      </c>
    </row>
    <row r="22" spans="1:14" x14ac:dyDescent="0.3">
      <c r="A22" s="7">
        <v>8</v>
      </c>
      <c r="B22" s="11">
        <v>2247.6950000000002</v>
      </c>
      <c r="C22" s="11">
        <v>2229.2849999999999</v>
      </c>
      <c r="D22" s="11">
        <v>2239.248</v>
      </c>
      <c r="E22" s="11">
        <v>2238.8090000000002</v>
      </c>
      <c r="F22" s="11">
        <v>2244.16</v>
      </c>
      <c r="G22" s="11">
        <v>2239.3829999999998</v>
      </c>
      <c r="H22" s="11">
        <v>2242.3359999999998</v>
      </c>
      <c r="I22" s="11">
        <v>2244.2890000000002</v>
      </c>
      <c r="J22" s="11">
        <v>2242.1570000000002</v>
      </c>
      <c r="K22" s="11">
        <v>2239.806</v>
      </c>
      <c r="L22">
        <f t="shared" si="7"/>
        <v>2240.7167999999997</v>
      </c>
      <c r="M22">
        <f t="shared" si="6"/>
        <v>1.6027559573793531</v>
      </c>
      <c r="N22">
        <f t="shared" si="8"/>
        <v>4.9114288891659559</v>
      </c>
    </row>
    <row r="23" spans="1:14" x14ac:dyDescent="0.3">
      <c r="A23" s="7">
        <v>16</v>
      </c>
      <c r="B23" s="11">
        <v>2036.2739999999999</v>
      </c>
      <c r="C23" s="11">
        <v>2029.336</v>
      </c>
      <c r="D23" s="11">
        <v>2032.998</v>
      </c>
      <c r="E23" s="11">
        <v>2033.1969999999999</v>
      </c>
      <c r="F23" s="11">
        <v>2027.761</v>
      </c>
      <c r="G23" s="11">
        <v>2037.52</v>
      </c>
      <c r="H23" s="11">
        <v>2028.086</v>
      </c>
      <c r="I23" s="11">
        <v>2030.365</v>
      </c>
      <c r="J23" s="11">
        <v>2029.7639999999999</v>
      </c>
      <c r="K23" s="11">
        <v>2030.403</v>
      </c>
      <c r="L23">
        <f>AVERAGE(B23:K23)</f>
        <v>2031.5703999999998</v>
      </c>
      <c r="M23">
        <f t="shared" si="6"/>
        <v>1.7677567068313262</v>
      </c>
      <c r="N23">
        <f t="shared" si="8"/>
        <v>3.3321576326591709</v>
      </c>
    </row>
    <row r="24" spans="1:14" x14ac:dyDescent="0.3">
      <c r="A24" s="7">
        <v>32</v>
      </c>
      <c r="B24" s="11">
        <v>2188.2950000000001</v>
      </c>
      <c r="C24" s="11">
        <v>2283.8409999999999</v>
      </c>
      <c r="D24" s="11">
        <v>2206.34</v>
      </c>
      <c r="E24" s="11">
        <v>2295.5390000000002</v>
      </c>
      <c r="F24" s="11">
        <v>2209.7420000000002</v>
      </c>
      <c r="G24" s="11">
        <v>2245.857</v>
      </c>
      <c r="H24" s="11">
        <v>2197.502</v>
      </c>
      <c r="I24" s="11">
        <v>2236.2979999999998</v>
      </c>
      <c r="J24" s="11">
        <v>2220.5439999999999</v>
      </c>
      <c r="K24" s="11">
        <v>2176.652</v>
      </c>
      <c r="L24">
        <f t="shared" si="7"/>
        <v>2226.0610000000001</v>
      </c>
      <c r="M24">
        <f t="shared" si="6"/>
        <v>1.6133080809555533</v>
      </c>
      <c r="N24">
        <f t="shared" si="8"/>
        <v>39.484455560244065</v>
      </c>
    </row>
    <row r="25" spans="1:14" x14ac:dyDescent="0.3">
      <c r="A25" s="7">
        <v>56</v>
      </c>
      <c r="B25" s="11">
        <v>2080.1219999999998</v>
      </c>
      <c r="C25" s="11">
        <v>2206.4780000000001</v>
      </c>
      <c r="D25" s="11">
        <v>2231.4679999999998</v>
      </c>
      <c r="E25" s="11">
        <v>2368.904</v>
      </c>
      <c r="F25" s="11">
        <v>2054.739</v>
      </c>
      <c r="G25" s="11">
        <v>2127.0619999999999</v>
      </c>
      <c r="H25" s="11">
        <v>2112.1999999999998</v>
      </c>
      <c r="I25" s="11">
        <v>2105.5500000000002</v>
      </c>
      <c r="J25" s="11">
        <v>2108.5709999999999</v>
      </c>
      <c r="K25" s="11">
        <v>2184.3629999999998</v>
      </c>
      <c r="L25">
        <f t="shared" si="7"/>
        <v>2157.9456999999998</v>
      </c>
      <c r="M25">
        <f t="shared" si="6"/>
        <v>1.6642319591266825</v>
      </c>
      <c r="N25">
        <f t="shared" si="8"/>
        <v>93.035228929750645</v>
      </c>
    </row>
    <row r="26" spans="1:14" ht="15" thickBot="1" x14ac:dyDescent="0.35">
      <c r="A26" s="8">
        <v>62</v>
      </c>
      <c r="B26" s="6">
        <v>2018.2139999999999</v>
      </c>
      <c r="C26" s="6">
        <v>2048.0880000000002</v>
      </c>
      <c r="D26" s="6">
        <v>1999.9280000000001</v>
      </c>
      <c r="E26" s="6">
        <v>2004.2670000000001</v>
      </c>
      <c r="F26" s="6">
        <v>2101.1060000000002</v>
      </c>
      <c r="G26" s="6">
        <v>1998.4469999999999</v>
      </c>
      <c r="H26" s="6">
        <v>1994.489</v>
      </c>
      <c r="I26" s="6">
        <v>2006.874</v>
      </c>
      <c r="J26" s="6">
        <v>1996.557</v>
      </c>
      <c r="K26" s="6">
        <v>1998.5409999999999</v>
      </c>
      <c r="L26" s="6">
        <f>AVERAGE(B26:K26)</f>
        <v>2016.6511000000003</v>
      </c>
      <c r="M26" s="6">
        <f t="shared" si="6"/>
        <v>1.7808346718973844</v>
      </c>
      <c r="N26" s="6">
        <f t="shared" si="8"/>
        <v>33.675358074315092</v>
      </c>
    </row>
  </sheetData>
  <mergeCells count="2">
    <mergeCell ref="A9:N9"/>
    <mergeCell ref="A18:N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1A90-188C-41A0-92F0-F930BC0447DF}">
  <dimension ref="A1:N7"/>
  <sheetViews>
    <sheetView workbookViewId="0">
      <selection activeCell="E14" sqref="E14"/>
    </sheetView>
  </sheetViews>
  <sheetFormatPr baseColWidth="10" defaultColWidth="11.44140625" defaultRowHeight="14.4" x14ac:dyDescent="0.3"/>
  <sheetData>
    <row r="1" spans="1:14" ht="15" thickBot="1" x14ac:dyDescent="0.35">
      <c r="A1" s="16" t="s">
        <v>22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5" t="s">
        <v>17</v>
      </c>
      <c r="M1" s="15" t="s">
        <v>18</v>
      </c>
      <c r="N1" s="15" t="s">
        <v>19</v>
      </c>
    </row>
    <row r="2" spans="1:14" x14ac:dyDescent="0.3">
      <c r="A2" s="17">
        <v>1</v>
      </c>
      <c r="B2" s="19">
        <v>1410</v>
      </c>
      <c r="C2" s="19">
        <v>1429</v>
      </c>
      <c r="D2" s="19">
        <v>1412</v>
      </c>
      <c r="E2" s="19">
        <v>1409</v>
      </c>
      <c r="F2" s="19">
        <v>1371</v>
      </c>
      <c r="G2" s="19">
        <v>1398</v>
      </c>
      <c r="H2" s="19">
        <v>1396</v>
      </c>
      <c r="I2" s="19">
        <v>1399</v>
      </c>
      <c r="J2" s="19">
        <v>1378</v>
      </c>
      <c r="K2" s="19">
        <v>1389</v>
      </c>
      <c r="L2" s="19">
        <v>1399.1</v>
      </c>
      <c r="M2" s="19">
        <v>1</v>
      </c>
      <c r="N2" s="19">
        <v>17.077925969999999</v>
      </c>
    </row>
    <row r="3" spans="1:14" x14ac:dyDescent="0.3">
      <c r="A3" s="17">
        <v>2</v>
      </c>
      <c r="B3" s="20">
        <v>1386</v>
      </c>
      <c r="C3" s="20">
        <v>1400</v>
      </c>
      <c r="D3" s="20">
        <v>1349</v>
      </c>
      <c r="E3" s="20">
        <v>1442</v>
      </c>
      <c r="F3" s="20">
        <v>1391</v>
      </c>
      <c r="G3" s="20">
        <v>1416</v>
      </c>
      <c r="H3" s="20">
        <v>1314</v>
      </c>
      <c r="I3" s="20">
        <v>1427</v>
      </c>
      <c r="J3" s="20">
        <v>1408</v>
      </c>
      <c r="K3" s="20">
        <v>1395</v>
      </c>
      <c r="L3" s="19">
        <v>1392.8</v>
      </c>
      <c r="M3" s="19">
        <v>1.004523262</v>
      </c>
      <c r="N3" s="19">
        <v>37.407070040000001</v>
      </c>
    </row>
    <row r="4" spans="1:14" x14ac:dyDescent="0.3">
      <c r="A4" s="17">
        <v>3</v>
      </c>
      <c r="B4" s="21">
        <v>1302</v>
      </c>
      <c r="C4" s="21">
        <v>1316</v>
      </c>
      <c r="D4" s="21">
        <v>1307</v>
      </c>
      <c r="E4" s="21">
        <v>1306</v>
      </c>
      <c r="F4" s="21">
        <v>1304</v>
      </c>
      <c r="G4" s="21">
        <v>1299</v>
      </c>
      <c r="H4" s="21">
        <v>1282</v>
      </c>
      <c r="I4" s="21">
        <v>1300</v>
      </c>
      <c r="J4" s="21">
        <v>1307</v>
      </c>
      <c r="K4" s="21">
        <v>1309</v>
      </c>
      <c r="L4" s="19">
        <v>1303.2</v>
      </c>
      <c r="M4" s="19">
        <v>1.073588091</v>
      </c>
      <c r="N4" s="19">
        <v>8.9044308569999995</v>
      </c>
    </row>
    <row r="5" spans="1:14" x14ac:dyDescent="0.3">
      <c r="A5" s="17">
        <v>4</v>
      </c>
      <c r="B5" s="21">
        <v>1329</v>
      </c>
      <c r="C5" s="21">
        <v>1323</v>
      </c>
      <c r="D5" s="21">
        <v>1334</v>
      </c>
      <c r="E5" s="21">
        <v>1328</v>
      </c>
      <c r="F5" s="21">
        <v>1326</v>
      </c>
      <c r="G5" s="21">
        <v>1325</v>
      </c>
      <c r="H5" s="21">
        <v>1326</v>
      </c>
      <c r="I5" s="21">
        <v>1320</v>
      </c>
      <c r="J5" s="21">
        <v>1322</v>
      </c>
      <c r="K5" s="21">
        <v>1323</v>
      </c>
      <c r="L5" s="19">
        <v>1325.6</v>
      </c>
      <c r="M5" s="19">
        <v>1.0554465900000001</v>
      </c>
      <c r="N5" s="19">
        <v>4.0331955900000001</v>
      </c>
    </row>
    <row r="6" spans="1:14" x14ac:dyDescent="0.3">
      <c r="A6" s="17">
        <v>5</v>
      </c>
      <c r="B6" s="21">
        <v>1339</v>
      </c>
      <c r="C6" s="21">
        <v>1296</v>
      </c>
      <c r="D6" s="21">
        <v>1327</v>
      </c>
      <c r="E6" s="21">
        <v>1324</v>
      </c>
      <c r="F6" s="21">
        <v>1316</v>
      </c>
      <c r="G6" s="21">
        <v>1287</v>
      </c>
      <c r="H6" s="21">
        <v>1308</v>
      </c>
      <c r="I6" s="21">
        <v>1318</v>
      </c>
      <c r="J6" s="21">
        <v>1354</v>
      </c>
      <c r="K6" s="21">
        <v>1340</v>
      </c>
      <c r="L6" s="19">
        <v>1320.9</v>
      </c>
      <c r="M6" s="19">
        <v>1.059202059</v>
      </c>
      <c r="N6" s="19">
        <v>20.555885880000002</v>
      </c>
    </row>
    <row r="7" spans="1:14" x14ac:dyDescent="0.3">
      <c r="A7" s="18">
        <v>6</v>
      </c>
      <c r="B7" s="32">
        <v>1329</v>
      </c>
      <c r="C7" s="32">
        <v>1281</v>
      </c>
      <c r="D7" s="32">
        <v>1298</v>
      </c>
      <c r="E7" s="32">
        <v>1314</v>
      </c>
      <c r="F7" s="32">
        <v>1308</v>
      </c>
      <c r="G7" s="32">
        <v>1302</v>
      </c>
      <c r="H7" s="32">
        <v>1294</v>
      </c>
      <c r="I7" s="32">
        <v>1297</v>
      </c>
      <c r="J7" s="32">
        <v>1310</v>
      </c>
      <c r="K7" s="32">
        <v>1364</v>
      </c>
      <c r="L7" s="22">
        <v>1309.7</v>
      </c>
      <c r="M7" s="22">
        <v>1.0682599070000001</v>
      </c>
      <c r="N7" s="22">
        <v>23.02197018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78AA-072E-47C1-9D9F-EDEDC432B2B9}">
  <dimension ref="A1:F11"/>
  <sheetViews>
    <sheetView workbookViewId="0">
      <selection activeCell="A2" sqref="A2:E6"/>
    </sheetView>
  </sheetViews>
  <sheetFormatPr baseColWidth="10" defaultColWidth="11.44140625" defaultRowHeight="14.4" x14ac:dyDescent="0.3"/>
  <cols>
    <col min="1" max="1" width="14.33203125" customWidth="1"/>
    <col min="2" max="2" width="8" customWidth="1"/>
    <col min="3" max="3" width="0.44140625" hidden="1" customWidth="1"/>
    <col min="4" max="4" width="0.109375" customWidth="1"/>
    <col min="6" max="6" width="11.88671875" bestFit="1" customWidth="1"/>
  </cols>
  <sheetData>
    <row r="1" spans="1:6" ht="6" customHeight="1" thickBot="1" x14ac:dyDescent="0.35">
      <c r="A1" s="6"/>
      <c r="B1" s="6"/>
      <c r="C1" s="6"/>
      <c r="D1" s="6"/>
      <c r="E1" s="6"/>
    </row>
    <row r="2" spans="1:6" ht="58.2" thickBot="1" x14ac:dyDescent="0.35">
      <c r="A2" s="13" t="s">
        <v>23</v>
      </c>
      <c r="B2" s="12" t="s">
        <v>24</v>
      </c>
      <c r="C2" s="12"/>
      <c r="D2" s="12" t="s">
        <v>25</v>
      </c>
      <c r="E2" s="13" t="s">
        <v>26</v>
      </c>
    </row>
    <row r="3" spans="1:6" x14ac:dyDescent="0.3">
      <c r="A3" s="2" t="s">
        <v>27</v>
      </c>
      <c r="B3" s="3">
        <v>5.9</v>
      </c>
      <c r="C3" s="3"/>
      <c r="D3">
        <f>CONVERT(B3,"mn","sec")</f>
        <v>354</v>
      </c>
      <c r="E3" s="2">
        <f>D3/$D$3</f>
        <v>1</v>
      </c>
    </row>
    <row r="4" spans="1:6" x14ac:dyDescent="0.3">
      <c r="A4" s="7" t="s">
        <v>28</v>
      </c>
      <c r="B4" s="3">
        <v>50</v>
      </c>
      <c r="C4" s="3"/>
      <c r="D4">
        <f>CONVERT(B4,"mn","sec")</f>
        <v>3000</v>
      </c>
      <c r="E4" s="2">
        <f>D4/$D$3</f>
        <v>8.4745762711864412</v>
      </c>
    </row>
    <row r="5" spans="1:6" x14ac:dyDescent="0.3">
      <c r="A5" s="2" t="s">
        <v>29</v>
      </c>
      <c r="B5" s="34">
        <v>19.3</v>
      </c>
      <c r="C5" s="2"/>
      <c r="D5">
        <f>CONVERT(B5,"hr","sec")</f>
        <v>69480</v>
      </c>
      <c r="E5" s="2">
        <f t="shared" ref="E5" si="0">D5/$D$3</f>
        <v>196.27118644067798</v>
      </c>
    </row>
    <row r="6" spans="1:6" ht="15" thickBot="1" x14ac:dyDescent="0.35">
      <c r="A6" s="8" t="s">
        <v>30</v>
      </c>
      <c r="B6" s="33">
        <v>1698.871159403757</v>
      </c>
      <c r="C6" s="6"/>
      <c r="D6" s="6">
        <f>CONVERT(B6,"yr","sec")</f>
        <v>53612296500</v>
      </c>
      <c r="E6" s="8">
        <f>D6/$D$3</f>
        <v>151447165.25423729</v>
      </c>
    </row>
    <row r="7" spans="1:6" ht="6" customHeight="1" x14ac:dyDescent="0.3">
      <c r="A7" s="2"/>
    </row>
    <row r="10" spans="1:6" x14ac:dyDescent="0.3">
      <c r="E10">
        <v>69620</v>
      </c>
      <c r="F10" t="s">
        <v>40</v>
      </c>
    </row>
    <row r="11" spans="1:6" ht="15" thickBot="1" x14ac:dyDescent="0.35">
      <c r="D11" s="6">
        <f>CONVERT(B6,"mn","yr")</f>
        <v>3.2300387090344459E-3</v>
      </c>
      <c r="E11">
        <v>358</v>
      </c>
      <c r="F11">
        <f>E11/60</f>
        <v>5.9666666666666668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F8E1-5D11-4947-A8FD-633E41958E84}">
  <dimension ref="A1:J15"/>
  <sheetViews>
    <sheetView workbookViewId="0">
      <selection activeCell="D20" sqref="D20"/>
    </sheetView>
  </sheetViews>
  <sheetFormatPr baseColWidth="10" defaultColWidth="11.44140625" defaultRowHeight="14.4" x14ac:dyDescent="0.3"/>
  <cols>
    <col min="1" max="1" width="15.6640625" customWidth="1"/>
    <col min="2" max="3" width="13.33203125" customWidth="1"/>
    <col min="4" max="4" width="12.109375" customWidth="1"/>
    <col min="5" max="5" width="8.88671875" customWidth="1"/>
    <col min="6" max="6" width="4" bestFit="1" customWidth="1"/>
    <col min="7" max="7" width="3.44140625" bestFit="1" customWidth="1"/>
    <col min="8" max="8" width="3" bestFit="1" customWidth="1"/>
    <col min="9" max="9" width="4" bestFit="1" customWidth="1"/>
    <col min="10" max="10" width="5.109375" bestFit="1" customWidth="1"/>
  </cols>
  <sheetData>
    <row r="1" spans="1:10" ht="37.5" customHeight="1" x14ac:dyDescent="0.3">
      <c r="A1" s="2" t="s">
        <v>0</v>
      </c>
      <c r="B1" s="3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">
      <c r="A2" t="s">
        <v>2</v>
      </c>
      <c r="B2">
        <f>(F2*100)/J2</f>
        <v>97.254901960784309</v>
      </c>
      <c r="C2">
        <f>(G2*100)/J2</f>
        <v>0.78431372549019607</v>
      </c>
      <c r="D2">
        <f>(H2*100)/J2</f>
        <v>0.78431372549019607</v>
      </c>
      <c r="E2">
        <f>(I2*100)/J2</f>
        <v>1.1764705882352942</v>
      </c>
      <c r="F2">
        <v>248</v>
      </c>
      <c r="G2">
        <v>2</v>
      </c>
      <c r="H2">
        <v>2</v>
      </c>
      <c r="I2">
        <v>3</v>
      </c>
      <c r="J2">
        <v>255</v>
      </c>
    </row>
    <row r="3" spans="1:10" x14ac:dyDescent="0.3">
      <c r="A3" t="s">
        <v>3</v>
      </c>
      <c r="B3">
        <f t="shared" ref="B3:B14" si="0">(F3*100)/J3</f>
        <v>96.470588235294116</v>
      </c>
      <c r="C3">
        <f t="shared" ref="C3:C15" si="1">(G3*100)/J3</f>
        <v>1.1764705882352942</v>
      </c>
      <c r="D3">
        <f t="shared" ref="D3:D15" si="2">(H3*100)/J3</f>
        <v>1.1764705882352942</v>
      </c>
      <c r="E3">
        <f t="shared" ref="E3:E15" si="3">(I3*100)/J3</f>
        <v>1.1764705882352942</v>
      </c>
      <c r="F3">
        <v>246</v>
      </c>
      <c r="G3">
        <v>3</v>
      </c>
      <c r="H3">
        <v>3</v>
      </c>
      <c r="I3">
        <v>3</v>
      </c>
      <c r="J3">
        <v>255</v>
      </c>
    </row>
    <row r="4" spans="1:10" x14ac:dyDescent="0.3">
      <c r="A4" t="s">
        <v>4</v>
      </c>
      <c r="B4">
        <f t="shared" si="0"/>
        <v>92.156862745098039</v>
      </c>
      <c r="C4">
        <f t="shared" si="1"/>
        <v>1.1764705882352942</v>
      </c>
      <c r="D4">
        <f t="shared" si="2"/>
        <v>4.7058823529411766</v>
      </c>
      <c r="E4">
        <f t="shared" si="3"/>
        <v>1.9607843137254901</v>
      </c>
      <c r="F4">
        <v>235</v>
      </c>
      <c r="G4">
        <v>3</v>
      </c>
      <c r="H4">
        <v>12</v>
      </c>
      <c r="I4">
        <v>5</v>
      </c>
      <c r="J4">
        <v>255</v>
      </c>
    </row>
    <row r="5" spans="1:10" x14ac:dyDescent="0.3">
      <c r="A5" t="s">
        <v>5</v>
      </c>
      <c r="B5">
        <f t="shared" si="0"/>
        <v>1.1764705882352942</v>
      </c>
      <c r="C5">
        <f t="shared" si="1"/>
        <v>0</v>
      </c>
      <c r="D5">
        <f t="shared" si="2"/>
        <v>20.392156862745097</v>
      </c>
      <c r="E5">
        <f t="shared" si="3"/>
        <v>78.431372549019613</v>
      </c>
      <c r="F5">
        <v>3</v>
      </c>
      <c r="G5">
        <v>0</v>
      </c>
      <c r="H5">
        <v>52</v>
      </c>
      <c r="I5">
        <v>200</v>
      </c>
      <c r="J5">
        <v>255</v>
      </c>
    </row>
    <row r="6" spans="1:10" x14ac:dyDescent="0.3">
      <c r="A6" t="s">
        <v>6</v>
      </c>
      <c r="B6">
        <f t="shared" si="0"/>
        <v>47.450980392156865</v>
      </c>
      <c r="C6">
        <f t="shared" si="1"/>
        <v>0</v>
      </c>
      <c r="D6">
        <f t="shared" si="2"/>
        <v>29.803921568627452</v>
      </c>
      <c r="E6">
        <f t="shared" si="3"/>
        <v>22.745098039215687</v>
      </c>
      <c r="F6">
        <v>121</v>
      </c>
      <c r="G6">
        <v>0</v>
      </c>
      <c r="H6">
        <v>76</v>
      </c>
      <c r="I6">
        <v>58</v>
      </c>
      <c r="J6">
        <v>255</v>
      </c>
    </row>
    <row r="7" spans="1:10" x14ac:dyDescent="0.3">
      <c r="A7" t="s">
        <v>7</v>
      </c>
      <c r="B7">
        <f t="shared" si="0"/>
        <v>90.196078431372555</v>
      </c>
      <c r="C7">
        <f t="shared" si="1"/>
        <v>0.78431372549019607</v>
      </c>
      <c r="D7">
        <f t="shared" si="2"/>
        <v>6.2745098039215685</v>
      </c>
      <c r="E7">
        <f t="shared" si="3"/>
        <v>2.7450980392156863</v>
      </c>
      <c r="F7">
        <v>230</v>
      </c>
      <c r="G7">
        <v>2</v>
      </c>
      <c r="H7">
        <v>16</v>
      </c>
      <c r="I7">
        <v>7</v>
      </c>
      <c r="J7">
        <v>255</v>
      </c>
    </row>
    <row r="8" spans="1:10" x14ac:dyDescent="0.3">
      <c r="A8" t="s">
        <v>8</v>
      </c>
      <c r="B8">
        <f t="shared" si="0"/>
        <v>81.568627450980387</v>
      </c>
      <c r="C8">
        <f t="shared" si="1"/>
        <v>0.78431372549019607</v>
      </c>
      <c r="D8">
        <f t="shared" si="2"/>
        <v>11.372549019607844</v>
      </c>
      <c r="E8">
        <f t="shared" si="3"/>
        <v>6.2745098039215685</v>
      </c>
      <c r="F8">
        <v>208</v>
      </c>
      <c r="G8">
        <v>2</v>
      </c>
      <c r="H8">
        <v>29</v>
      </c>
      <c r="I8">
        <v>16</v>
      </c>
      <c r="J8">
        <v>255</v>
      </c>
    </row>
    <row r="9" spans="1:10" x14ac:dyDescent="0.3">
      <c r="A9" t="s">
        <v>9</v>
      </c>
      <c r="B9">
        <f t="shared" si="0"/>
        <v>0</v>
      </c>
      <c r="C9">
        <f t="shared" si="1"/>
        <v>0</v>
      </c>
      <c r="D9">
        <f t="shared" si="2"/>
        <v>0.39215686274509803</v>
      </c>
      <c r="E9">
        <f t="shared" si="3"/>
        <v>99.607843137254903</v>
      </c>
      <c r="F9">
        <v>0</v>
      </c>
      <c r="G9">
        <v>0</v>
      </c>
      <c r="H9">
        <v>1</v>
      </c>
      <c r="I9">
        <v>254</v>
      </c>
      <c r="J9">
        <v>255</v>
      </c>
    </row>
    <row r="10" spans="1:10" x14ac:dyDescent="0.3">
      <c r="A10" t="s">
        <v>10</v>
      </c>
      <c r="B10">
        <f t="shared" si="0"/>
        <v>92.549019607843135</v>
      </c>
      <c r="C10">
        <f t="shared" si="1"/>
        <v>0.78431372549019607</v>
      </c>
      <c r="D10">
        <f t="shared" si="2"/>
        <v>4.3137254901960782</v>
      </c>
      <c r="E10">
        <f t="shared" si="3"/>
        <v>2.3529411764705883</v>
      </c>
      <c r="F10">
        <v>236</v>
      </c>
      <c r="G10">
        <v>2</v>
      </c>
      <c r="H10">
        <v>11</v>
      </c>
      <c r="I10">
        <v>6</v>
      </c>
      <c r="J10">
        <v>255</v>
      </c>
    </row>
    <row r="11" spans="1:10" x14ac:dyDescent="0.3">
      <c r="A11" t="s">
        <v>11</v>
      </c>
      <c r="B11">
        <f t="shared" si="0"/>
        <v>94.901960784313729</v>
      </c>
      <c r="C11">
        <f t="shared" si="1"/>
        <v>0.78431372549019607</v>
      </c>
      <c r="D11">
        <f t="shared" si="2"/>
        <v>3.1372549019607843</v>
      </c>
      <c r="E11">
        <f t="shared" si="3"/>
        <v>1.1764705882352942</v>
      </c>
      <c r="F11">
        <v>242</v>
      </c>
      <c r="G11">
        <v>2</v>
      </c>
      <c r="H11">
        <v>8</v>
      </c>
      <c r="I11">
        <v>3</v>
      </c>
      <c r="J11">
        <v>255</v>
      </c>
    </row>
    <row r="12" spans="1:10" x14ac:dyDescent="0.3">
      <c r="A12" t="s">
        <v>12</v>
      </c>
      <c r="B12">
        <f t="shared" si="0"/>
        <v>96.470588235294116</v>
      </c>
      <c r="C12">
        <f t="shared" si="1"/>
        <v>0.78431372549019607</v>
      </c>
      <c r="D12">
        <f t="shared" si="2"/>
        <v>1.9607843137254901</v>
      </c>
      <c r="E12">
        <f t="shared" si="3"/>
        <v>0.78431372549019607</v>
      </c>
      <c r="F12">
        <v>246</v>
      </c>
      <c r="G12">
        <v>2</v>
      </c>
      <c r="H12">
        <v>5</v>
      </c>
      <c r="I12">
        <v>2</v>
      </c>
      <c r="J12">
        <v>255</v>
      </c>
    </row>
    <row r="13" spans="1:10" x14ac:dyDescent="0.3">
      <c r="A13" t="s">
        <v>13</v>
      </c>
      <c r="B13">
        <f t="shared" si="0"/>
        <v>96.862745098039213</v>
      </c>
      <c r="C13">
        <f t="shared" si="1"/>
        <v>0.78431372549019607</v>
      </c>
      <c r="D13">
        <f t="shared" si="2"/>
        <v>1.5686274509803921</v>
      </c>
      <c r="E13">
        <f t="shared" si="3"/>
        <v>0.78431372549019607</v>
      </c>
      <c r="F13">
        <v>247</v>
      </c>
      <c r="G13">
        <v>2</v>
      </c>
      <c r="H13">
        <v>4</v>
      </c>
      <c r="I13">
        <v>2</v>
      </c>
      <c r="J13">
        <v>255</v>
      </c>
    </row>
    <row r="14" spans="1:10" x14ac:dyDescent="0.3">
      <c r="A14" t="s">
        <v>14</v>
      </c>
      <c r="B14">
        <f t="shared" si="0"/>
        <v>87.843137254901961</v>
      </c>
      <c r="C14">
        <f t="shared" si="1"/>
        <v>0.78431372549019607</v>
      </c>
      <c r="D14">
        <f t="shared" si="2"/>
        <v>1.1764705882352942</v>
      </c>
      <c r="E14">
        <f t="shared" si="3"/>
        <v>10.196078431372548</v>
      </c>
      <c r="F14">
        <v>224</v>
      </c>
      <c r="G14">
        <v>2</v>
      </c>
      <c r="H14">
        <v>3</v>
      </c>
      <c r="I14">
        <v>26</v>
      </c>
      <c r="J14">
        <v>255</v>
      </c>
    </row>
    <row r="15" spans="1:10" x14ac:dyDescent="0.3">
      <c r="A15" t="s">
        <v>15</v>
      </c>
      <c r="B15">
        <f>(F15*100)/J15</f>
        <v>95.686274509803923</v>
      </c>
      <c r="C15">
        <f t="shared" si="1"/>
        <v>1.5686274509803921</v>
      </c>
      <c r="D15">
        <f t="shared" si="2"/>
        <v>1.5686274509803921</v>
      </c>
      <c r="E15">
        <f t="shared" si="3"/>
        <v>1.1764705882352942</v>
      </c>
      <c r="F15">
        <v>244</v>
      </c>
      <c r="G15">
        <v>4</v>
      </c>
      <c r="H15">
        <v>4</v>
      </c>
      <c r="I15">
        <v>3</v>
      </c>
      <c r="J15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9A70-59A6-427D-BFDE-BDF2FD250981}">
  <dimension ref="A1:J15"/>
  <sheetViews>
    <sheetView zoomScaleNormal="100" workbookViewId="0">
      <selection activeCell="B6" sqref="B6"/>
    </sheetView>
  </sheetViews>
  <sheetFormatPr baseColWidth="10" defaultColWidth="11.44140625" defaultRowHeight="14.4" x14ac:dyDescent="0.3"/>
  <cols>
    <col min="1" max="1" width="16.109375" customWidth="1"/>
    <col min="2" max="2" width="13.33203125" customWidth="1"/>
    <col min="3" max="3" width="13.44140625" customWidth="1"/>
    <col min="4" max="4" width="11.109375" customWidth="1"/>
    <col min="5" max="5" width="7.44140625" customWidth="1"/>
    <col min="6" max="6" width="4" bestFit="1" customWidth="1"/>
    <col min="7" max="7" width="3.44140625" bestFit="1" customWidth="1"/>
    <col min="8" max="9" width="4" bestFit="1" customWidth="1"/>
    <col min="10" max="10" width="5.109375" bestFit="1" customWidth="1"/>
  </cols>
  <sheetData>
    <row r="1" spans="1:10" ht="33" customHeight="1" x14ac:dyDescent="0.3">
      <c r="A1" s="2" t="s">
        <v>0</v>
      </c>
      <c r="B1" s="3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">
      <c r="A2" t="s">
        <v>2</v>
      </c>
      <c r="B2">
        <f>(F2*100)/J2</f>
        <v>97.17647058823529</v>
      </c>
      <c r="C2">
        <f>(G2*100)/J2</f>
        <v>0.47058823529411764</v>
      </c>
      <c r="D2">
        <f>(H2*100)/J2</f>
        <v>1.6470588235294117</v>
      </c>
      <c r="E2">
        <f>(I2*100)/J2</f>
        <v>0.70588235294117652</v>
      </c>
      <c r="F2">
        <v>413</v>
      </c>
      <c r="G2">
        <v>2</v>
      </c>
      <c r="H2">
        <v>7</v>
      </c>
      <c r="I2">
        <v>3</v>
      </c>
      <c r="J2">
        <v>425</v>
      </c>
    </row>
    <row r="3" spans="1:10" x14ac:dyDescent="0.3">
      <c r="A3" t="s">
        <v>3</v>
      </c>
      <c r="B3">
        <f t="shared" ref="B3:B15" si="0">(F3*100)/J3</f>
        <v>98.588235294117652</v>
      </c>
      <c r="C3">
        <f t="shared" ref="C3:C15" si="1">(G3*100)/J3</f>
        <v>0.47058823529411764</v>
      </c>
      <c r="D3">
        <f t="shared" ref="D3:D15" si="2">(H3*100)/J3</f>
        <v>0.47058823529411764</v>
      </c>
      <c r="E3">
        <f t="shared" ref="E3:E15" si="3">(I3*100)/J3</f>
        <v>0.47058823529411764</v>
      </c>
      <c r="F3">
        <v>419</v>
      </c>
      <c r="G3">
        <v>2</v>
      </c>
      <c r="H3">
        <v>2</v>
      </c>
      <c r="I3">
        <v>2</v>
      </c>
      <c r="J3">
        <v>425</v>
      </c>
    </row>
    <row r="4" spans="1:10" x14ac:dyDescent="0.3">
      <c r="A4" t="s">
        <v>4</v>
      </c>
      <c r="B4">
        <f t="shared" si="0"/>
        <v>98.117647058823536</v>
      </c>
      <c r="C4">
        <f t="shared" si="1"/>
        <v>1.411764705882353</v>
      </c>
      <c r="D4">
        <f t="shared" si="2"/>
        <v>0.23529411764705882</v>
      </c>
      <c r="E4">
        <f t="shared" si="3"/>
        <v>0.23529411764705882</v>
      </c>
      <c r="F4">
        <v>417</v>
      </c>
      <c r="G4">
        <v>6</v>
      </c>
      <c r="H4">
        <v>1</v>
      </c>
      <c r="I4">
        <v>1</v>
      </c>
      <c r="J4">
        <v>425</v>
      </c>
    </row>
    <row r="5" spans="1:10" x14ac:dyDescent="0.3">
      <c r="A5" t="s">
        <v>5</v>
      </c>
      <c r="B5">
        <f t="shared" si="0"/>
        <v>97.647058823529406</v>
      </c>
      <c r="C5">
        <f t="shared" si="1"/>
        <v>1.8823529411764706</v>
      </c>
      <c r="D5">
        <f t="shared" si="2"/>
        <v>0.23529411764705882</v>
      </c>
      <c r="E5">
        <f t="shared" si="3"/>
        <v>0.23529411764705882</v>
      </c>
      <c r="F5">
        <v>415</v>
      </c>
      <c r="G5">
        <v>8</v>
      </c>
      <c r="H5">
        <v>1</v>
      </c>
      <c r="I5">
        <v>1</v>
      </c>
      <c r="J5">
        <v>425</v>
      </c>
    </row>
    <row r="6" spans="1:10" x14ac:dyDescent="0.3">
      <c r="A6" t="s">
        <v>6</v>
      </c>
      <c r="B6">
        <f t="shared" si="0"/>
        <v>8.7058823529411757</v>
      </c>
      <c r="C6">
        <f t="shared" si="1"/>
        <v>0.23529411764705882</v>
      </c>
      <c r="D6">
        <f t="shared" si="2"/>
        <v>28.941176470588236</v>
      </c>
      <c r="E6">
        <f t="shared" si="3"/>
        <v>59.764705882352942</v>
      </c>
      <c r="F6">
        <v>37</v>
      </c>
      <c r="G6">
        <v>1</v>
      </c>
      <c r="H6">
        <v>123</v>
      </c>
      <c r="I6">
        <v>254</v>
      </c>
      <c r="J6">
        <v>425</v>
      </c>
    </row>
    <row r="7" spans="1:10" x14ac:dyDescent="0.3">
      <c r="A7" t="s">
        <v>7</v>
      </c>
      <c r="B7">
        <f t="shared" si="0"/>
        <v>49.647058823529413</v>
      </c>
      <c r="C7">
        <f t="shared" si="1"/>
        <v>0.70588235294117652</v>
      </c>
      <c r="D7">
        <f t="shared" si="2"/>
        <v>36</v>
      </c>
      <c r="E7">
        <f t="shared" si="3"/>
        <v>13.647058823529411</v>
      </c>
      <c r="F7">
        <v>211</v>
      </c>
      <c r="G7">
        <v>3</v>
      </c>
      <c r="H7">
        <v>153</v>
      </c>
      <c r="I7">
        <v>58</v>
      </c>
      <c r="J7">
        <v>425</v>
      </c>
    </row>
    <row r="8" spans="1:10" x14ac:dyDescent="0.3">
      <c r="A8" t="s">
        <v>8</v>
      </c>
      <c r="B8">
        <f t="shared" si="0"/>
        <v>78.82352941176471</v>
      </c>
      <c r="C8">
        <f t="shared" si="1"/>
        <v>0.47058823529411764</v>
      </c>
      <c r="D8">
        <f t="shared" si="2"/>
        <v>18.352941176470587</v>
      </c>
      <c r="E8">
        <f t="shared" si="3"/>
        <v>2.3529411764705883</v>
      </c>
      <c r="F8">
        <v>335</v>
      </c>
      <c r="G8">
        <v>2</v>
      </c>
      <c r="H8">
        <v>78</v>
      </c>
      <c r="I8">
        <v>10</v>
      </c>
      <c r="J8">
        <v>425</v>
      </c>
    </row>
    <row r="9" spans="1:10" x14ac:dyDescent="0.3">
      <c r="A9" t="s">
        <v>9</v>
      </c>
      <c r="B9">
        <f t="shared" si="0"/>
        <v>92.470588235294116</v>
      </c>
      <c r="C9">
        <f t="shared" si="1"/>
        <v>0.70588235294117652</v>
      </c>
      <c r="D9">
        <f t="shared" si="2"/>
        <v>5.6470588235294121</v>
      </c>
      <c r="E9">
        <f t="shared" si="3"/>
        <v>1.1764705882352942</v>
      </c>
      <c r="F9">
        <v>393</v>
      </c>
      <c r="G9">
        <v>3</v>
      </c>
      <c r="H9">
        <v>24</v>
      </c>
      <c r="I9">
        <v>5</v>
      </c>
      <c r="J9">
        <v>425</v>
      </c>
    </row>
    <row r="10" spans="1:10" x14ac:dyDescent="0.3">
      <c r="A10" t="s">
        <v>10</v>
      </c>
      <c r="B10">
        <f t="shared" si="0"/>
        <v>72.941176470588232</v>
      </c>
      <c r="C10">
        <f t="shared" si="1"/>
        <v>0</v>
      </c>
      <c r="D10">
        <f t="shared" si="2"/>
        <v>22.117647058823529</v>
      </c>
      <c r="E10">
        <f t="shared" si="3"/>
        <v>4.9411764705882355</v>
      </c>
      <c r="F10">
        <v>310</v>
      </c>
      <c r="G10">
        <v>0</v>
      </c>
      <c r="H10">
        <v>94</v>
      </c>
      <c r="I10">
        <v>21</v>
      </c>
      <c r="J10">
        <v>425</v>
      </c>
    </row>
    <row r="11" spans="1:10" x14ac:dyDescent="0.3">
      <c r="A11" t="s">
        <v>11</v>
      </c>
      <c r="B11">
        <f t="shared" si="0"/>
        <v>88.705882352941174</v>
      </c>
      <c r="C11">
        <f t="shared" si="1"/>
        <v>0.23529411764705882</v>
      </c>
      <c r="D11">
        <f t="shared" si="2"/>
        <v>9.1764705882352935</v>
      </c>
      <c r="E11">
        <f t="shared" si="3"/>
        <v>1.8823529411764706</v>
      </c>
      <c r="F11">
        <v>377</v>
      </c>
      <c r="G11">
        <v>1</v>
      </c>
      <c r="H11">
        <v>39</v>
      </c>
      <c r="I11">
        <v>8</v>
      </c>
      <c r="J11">
        <v>425</v>
      </c>
    </row>
    <row r="12" spans="1:10" x14ac:dyDescent="0.3">
      <c r="A12" t="s">
        <v>12</v>
      </c>
      <c r="B12">
        <f t="shared" si="0"/>
        <v>96.705882352941174</v>
      </c>
      <c r="C12">
        <f t="shared" si="1"/>
        <v>0.47058823529411764</v>
      </c>
      <c r="D12">
        <f t="shared" si="2"/>
        <v>2.1176470588235294</v>
      </c>
      <c r="E12">
        <f t="shared" si="3"/>
        <v>0.70588235294117652</v>
      </c>
      <c r="F12">
        <v>411</v>
      </c>
      <c r="G12">
        <v>2</v>
      </c>
      <c r="H12">
        <v>9</v>
      </c>
      <c r="I12">
        <v>3</v>
      </c>
      <c r="J12">
        <v>425</v>
      </c>
    </row>
    <row r="13" spans="1:10" x14ac:dyDescent="0.3">
      <c r="A13" t="s">
        <v>13</v>
      </c>
      <c r="B13">
        <f t="shared" si="0"/>
        <v>98.588235294117652</v>
      </c>
      <c r="C13">
        <f t="shared" si="1"/>
        <v>0.70588235294117652</v>
      </c>
      <c r="D13">
        <f t="shared" si="2"/>
        <v>0.47058823529411764</v>
      </c>
      <c r="E13">
        <f t="shared" si="3"/>
        <v>0.23529411764705882</v>
      </c>
      <c r="F13">
        <v>419</v>
      </c>
      <c r="G13">
        <v>3</v>
      </c>
      <c r="H13">
        <v>2</v>
      </c>
      <c r="I13">
        <v>1</v>
      </c>
      <c r="J13">
        <v>425</v>
      </c>
    </row>
    <row r="14" spans="1:10" x14ac:dyDescent="0.3">
      <c r="A14" t="s">
        <v>14</v>
      </c>
      <c r="B14">
        <f t="shared" si="0"/>
        <v>98.588235294117652</v>
      </c>
      <c r="C14">
        <f t="shared" si="1"/>
        <v>0.70588235294117652</v>
      </c>
      <c r="D14">
        <f t="shared" si="2"/>
        <v>0.47058823529411764</v>
      </c>
      <c r="E14">
        <f t="shared" si="3"/>
        <v>0.23529411764705882</v>
      </c>
      <c r="F14">
        <v>419</v>
      </c>
      <c r="G14">
        <v>3</v>
      </c>
      <c r="H14">
        <v>2</v>
      </c>
      <c r="I14">
        <v>1</v>
      </c>
      <c r="J14">
        <v>425</v>
      </c>
    </row>
    <row r="15" spans="1:10" x14ac:dyDescent="0.3">
      <c r="A15" t="s">
        <v>15</v>
      </c>
      <c r="B15">
        <f t="shared" si="0"/>
        <v>97.882352941176464</v>
      </c>
      <c r="C15">
        <f t="shared" si="1"/>
        <v>1.6470588235294117</v>
      </c>
      <c r="D15">
        <f t="shared" si="2"/>
        <v>0.23529411764705882</v>
      </c>
      <c r="E15">
        <f t="shared" si="3"/>
        <v>0.23529411764705882</v>
      </c>
      <c r="F15">
        <v>416</v>
      </c>
      <c r="G15">
        <v>7</v>
      </c>
      <c r="H15">
        <v>1</v>
      </c>
      <c r="I15">
        <v>1</v>
      </c>
      <c r="J15">
        <v>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22D1-3191-4EBD-A30E-CFB794F0D18B}">
  <dimension ref="A3:E9"/>
  <sheetViews>
    <sheetView tabSelected="1" workbookViewId="0">
      <selection activeCell="A3" sqref="A3:F9"/>
    </sheetView>
  </sheetViews>
  <sheetFormatPr baseColWidth="10" defaultRowHeight="14.4" x14ac:dyDescent="0.3"/>
  <cols>
    <col min="1" max="1" width="8.44140625" customWidth="1"/>
    <col min="2" max="2" width="10.33203125" bestFit="1" customWidth="1"/>
    <col min="3" max="3" width="8.6640625" customWidth="1"/>
    <col min="4" max="4" width="7" bestFit="1" customWidth="1"/>
    <col min="5" max="5" width="11.109375" customWidth="1"/>
    <col min="6" max="6" width="1" customWidth="1"/>
  </cols>
  <sheetData>
    <row r="3" spans="1:5" ht="6.6" customHeight="1" thickBot="1" x14ac:dyDescent="0.35"/>
    <row r="4" spans="1:5" ht="18" customHeight="1" thickBot="1" x14ac:dyDescent="0.35">
      <c r="A4" s="13" t="s">
        <v>41</v>
      </c>
      <c r="B4" s="13" t="s">
        <v>47</v>
      </c>
      <c r="C4" s="13" t="s">
        <v>48</v>
      </c>
      <c r="D4" s="12" t="s">
        <v>46</v>
      </c>
      <c r="E4" s="12" t="s">
        <v>53</v>
      </c>
    </row>
    <row r="5" spans="1:5" x14ac:dyDescent="0.3">
      <c r="A5" s="2" t="s">
        <v>42</v>
      </c>
      <c r="B5" s="36" t="s">
        <v>51</v>
      </c>
      <c r="C5" s="2" t="s">
        <v>49</v>
      </c>
      <c r="D5" s="2">
        <v>110900</v>
      </c>
      <c r="E5" s="2">
        <v>97.882352940000004</v>
      </c>
    </row>
    <row r="6" spans="1:5" x14ac:dyDescent="0.3">
      <c r="A6" s="7" t="s">
        <v>43</v>
      </c>
      <c r="B6" s="37" t="s">
        <v>51</v>
      </c>
      <c r="C6" s="7" t="s">
        <v>50</v>
      </c>
      <c r="D6" s="2">
        <v>3110</v>
      </c>
      <c r="E6" s="2">
        <v>8.6999999999999993</v>
      </c>
    </row>
    <row r="7" spans="1:5" x14ac:dyDescent="0.3">
      <c r="A7" s="2" t="s">
        <v>44</v>
      </c>
      <c r="B7" s="36" t="s">
        <v>52</v>
      </c>
      <c r="C7" s="2" t="s">
        <v>49</v>
      </c>
      <c r="D7" s="2">
        <v>9973</v>
      </c>
      <c r="E7" s="2">
        <v>95.686274509803923</v>
      </c>
    </row>
    <row r="8" spans="1:5" ht="15" thickBot="1" x14ac:dyDescent="0.35">
      <c r="A8" s="8" t="s">
        <v>45</v>
      </c>
      <c r="B8" s="38" t="s">
        <v>52</v>
      </c>
      <c r="C8" s="8" t="s">
        <v>50</v>
      </c>
      <c r="D8" s="8">
        <v>2428</v>
      </c>
      <c r="E8" s="39">
        <v>0</v>
      </c>
    </row>
    <row r="9" spans="1:5" ht="4.8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N50Droso</vt:lpstr>
      <vt:lpstr>N50Arab</vt:lpstr>
      <vt:lpstr>ExecutionG</vt:lpstr>
      <vt:lpstr>Exe_module2</vt:lpstr>
      <vt:lpstr>multinode</vt:lpstr>
      <vt:lpstr>Comparisson</vt:lpstr>
      <vt:lpstr>BuscoDroso</vt:lpstr>
      <vt:lpstr>BuscoArab</vt:lpstr>
      <vt:lpstr>HiLow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Sebastian Piña</dc:creator>
  <cp:keywords/>
  <dc:description/>
  <cp:lastModifiedBy>Jpinad</cp:lastModifiedBy>
  <cp:revision/>
  <dcterms:created xsi:type="dcterms:W3CDTF">2020-06-24T01:01:49Z</dcterms:created>
  <dcterms:modified xsi:type="dcterms:W3CDTF">2021-12-09T18:59:07Z</dcterms:modified>
  <cp:category/>
  <cp:contentStatus/>
</cp:coreProperties>
</file>