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BPMiM16\sheets\sensitivity\"/>
    </mc:Choice>
  </mc:AlternateContent>
  <bookViews>
    <workbookView xWindow="0" yWindow="0" windowWidth="21570" windowHeight="7965" tabRatio="604" activeTab="3"/>
  </bookViews>
  <sheets>
    <sheet name="Config" sheetId="3" r:id="rId1"/>
    <sheet name="IS" sheetId="9" r:id="rId2"/>
    <sheet name="CFS" sheetId="10" r:id="rId3"/>
    <sheet name="Feuil1" sheetId="15" r:id="rId4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5" l="1"/>
  <c r="B2" i="3"/>
  <c r="B1" i="3"/>
  <c r="A50" i="15"/>
  <c r="A55" i="15" s="1"/>
  <c r="A60" i="15" s="1"/>
  <c r="A49" i="15"/>
  <c r="A54" i="15" s="1"/>
  <c r="A59" i="15" s="1"/>
  <c r="A48" i="15"/>
  <c r="A53" i="15" s="1"/>
  <c r="A58" i="15" s="1"/>
  <c r="A47" i="15"/>
  <c r="A52" i="15" s="1"/>
  <c r="A57" i="15" s="1"/>
  <c r="B41" i="15"/>
  <c r="A33" i="15" l="1"/>
  <c r="A32" i="15"/>
  <c r="A31" i="15"/>
  <c r="A30" i="15"/>
  <c r="B39" i="3"/>
  <c r="B6" i="3"/>
  <c r="BN17" i="9"/>
  <c r="BO17" i="9"/>
  <c r="BP17" i="9"/>
  <c r="BN20" i="9"/>
  <c r="BO20" i="9"/>
  <c r="BP20" i="9"/>
  <c r="BN24" i="9"/>
  <c r="BO24" i="9"/>
  <c r="BP24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A21" i="15"/>
  <c r="A26" i="15" s="1"/>
  <c r="A22" i="15"/>
  <c r="A27" i="15" s="1"/>
  <c r="A23" i="15"/>
  <c r="A28" i="15" s="1"/>
  <c r="A25" i="15"/>
  <c r="A20" i="15"/>
  <c r="B14" i="15"/>
  <c r="AO17" i="9" l="1"/>
  <c r="AP17" i="9"/>
  <c r="AQ17" i="9"/>
  <c r="AR17" i="9"/>
  <c r="AO20" i="9"/>
  <c r="AP20" i="9"/>
  <c r="AQ20" i="9"/>
  <c r="AR20" i="9"/>
  <c r="AO24" i="9"/>
  <c r="AP24" i="9"/>
  <c r="AQ24" i="9"/>
  <c r="AR24" i="9"/>
  <c r="B24" i="9"/>
  <c r="B31" i="9" s="1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E20" i="9"/>
  <c r="G20" i="9"/>
  <c r="B20" i="10"/>
  <c r="C15" i="10"/>
  <c r="B15" i="10"/>
  <c r="AL17" i="9"/>
  <c r="AM17" i="9"/>
  <c r="AN17" i="9"/>
  <c r="AL24" i="9"/>
  <c r="AM24" i="9"/>
  <c r="AN24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G17" i="9"/>
  <c r="H17" i="9"/>
  <c r="G24" i="9"/>
  <c r="H24" i="9"/>
  <c r="C24" i="9"/>
  <c r="C31" i="9" s="1"/>
  <c r="D24" i="9"/>
  <c r="D31" i="9" s="1"/>
  <c r="E24" i="9"/>
  <c r="F24" i="9"/>
  <c r="F20" i="9"/>
  <c r="F17" i="9"/>
  <c r="E17" i="9"/>
  <c r="B6" i="9"/>
  <c r="B9" i="9" s="1"/>
  <c r="D6" i="9"/>
  <c r="D9" i="9" s="1"/>
  <c r="F6" i="3"/>
  <c r="E4" i="9"/>
  <c r="B37" i="3"/>
  <c r="B31" i="3"/>
  <c r="B9" i="3"/>
  <c r="C6" i="9" s="1"/>
  <c r="C9" i="9" s="1"/>
  <c r="C10" i="9" s="1"/>
  <c r="C11" i="9" s="1"/>
  <c r="C13" i="9" s="1"/>
  <c r="B20" i="3"/>
  <c r="B18" i="3"/>
  <c r="B17" i="3"/>
  <c r="B8" i="3"/>
  <c r="B13" i="3" s="1"/>
  <c r="B15" i="3" s="1"/>
  <c r="D10" i="9" l="1"/>
  <c r="D11" i="9" s="1"/>
  <c r="D13" i="9" s="1"/>
  <c r="D33" i="9" s="1"/>
  <c r="D34" i="9" s="1"/>
  <c r="D35" i="9" s="1"/>
  <c r="B10" i="9"/>
  <c r="B11" i="9" s="1"/>
  <c r="B13" i="9" s="1"/>
  <c r="B33" i="9" s="1"/>
  <c r="B34" i="9" s="1"/>
  <c r="B35" i="9" s="1"/>
  <c r="E18" i="9"/>
  <c r="E31" i="9" s="1"/>
  <c r="E5" i="9"/>
  <c r="F5" i="9"/>
  <c r="F4" i="9" s="1"/>
  <c r="C33" i="9"/>
  <c r="C34" i="9" s="1"/>
  <c r="E6" i="9"/>
  <c r="E9" i="9" s="1"/>
  <c r="E10" i="9" s="1"/>
  <c r="E11" i="9" s="1"/>
  <c r="E13" i="9" s="1"/>
  <c r="G5" i="9" l="1"/>
  <c r="G4" i="9" s="1"/>
  <c r="B6" i="10"/>
  <c r="B37" i="9"/>
  <c r="B36" i="9"/>
  <c r="F19" i="9"/>
  <c r="D6" i="10"/>
  <c r="C35" i="9"/>
  <c r="E33" i="9"/>
  <c r="E34" i="9" s="1"/>
  <c r="E35" i="9" s="1"/>
  <c r="H5" i="9" l="1"/>
  <c r="H4" i="9" s="1"/>
  <c r="I5" i="9" s="1"/>
  <c r="G19" i="9"/>
  <c r="C37" i="9"/>
  <c r="D37" i="9" s="1"/>
  <c r="E37" i="9" s="1"/>
  <c r="B38" i="9"/>
  <c r="B39" i="9" s="1"/>
  <c r="C36" i="9"/>
  <c r="E6" i="10"/>
  <c r="C6" i="10"/>
  <c r="F6" i="9"/>
  <c r="F9" i="9" s="1"/>
  <c r="F10" i="9" s="1"/>
  <c r="F11" i="9" s="1"/>
  <c r="F13" i="9" s="1"/>
  <c r="F18" i="9"/>
  <c r="F31" i="9" s="1"/>
  <c r="I4" i="9" l="1"/>
  <c r="J5" i="9" s="1"/>
  <c r="J4" i="9" s="1"/>
  <c r="K5" i="9" s="1"/>
  <c r="B7" i="10"/>
  <c r="B9" i="10" s="1"/>
  <c r="B22" i="10" s="1"/>
  <c r="B24" i="10" s="1"/>
  <c r="C38" i="9"/>
  <c r="C7" i="10" s="1"/>
  <c r="C9" i="10" s="1"/>
  <c r="C22" i="10" s="1"/>
  <c r="D36" i="9"/>
  <c r="F33" i="9"/>
  <c r="F34" i="9" s="1"/>
  <c r="F35" i="9" s="1"/>
  <c r="F37" i="9" s="1"/>
  <c r="G6" i="9"/>
  <c r="G9" i="9" s="1"/>
  <c r="G10" i="9" s="1"/>
  <c r="G11" i="9" s="1"/>
  <c r="G13" i="9" s="1"/>
  <c r="H19" i="9"/>
  <c r="G18" i="9"/>
  <c r="G31" i="9" s="1"/>
  <c r="C4" i="10" l="1"/>
  <c r="C24" i="10" s="1"/>
  <c r="D4" i="10" s="1"/>
  <c r="C39" i="9"/>
  <c r="B29" i="10"/>
  <c r="E36" i="9"/>
  <c r="D38" i="9"/>
  <c r="F6" i="10"/>
  <c r="K4" i="9"/>
  <c r="L5" i="9" s="1"/>
  <c r="G33" i="9"/>
  <c r="G34" i="9" s="1"/>
  <c r="G35" i="9" s="1"/>
  <c r="G37" i="9" s="1"/>
  <c r="F36" i="9" l="1"/>
  <c r="E38" i="9"/>
  <c r="D39" i="9"/>
  <c r="D7" i="10"/>
  <c r="D9" i="10" s="1"/>
  <c r="D22" i="10" s="1"/>
  <c r="D24" i="10" s="1"/>
  <c r="G6" i="10"/>
  <c r="L4" i="9"/>
  <c r="M5" i="9" s="1"/>
  <c r="I19" i="9"/>
  <c r="H6" i="9"/>
  <c r="H9" i="9" s="1"/>
  <c r="H10" i="9" s="1"/>
  <c r="H11" i="9" s="1"/>
  <c r="H13" i="9" s="1"/>
  <c r="H18" i="9"/>
  <c r="H31" i="9" s="1"/>
  <c r="E4" i="10" l="1"/>
  <c r="E39" i="9"/>
  <c r="E7" i="10"/>
  <c r="E9" i="10" s="1"/>
  <c r="E22" i="10" s="1"/>
  <c r="G36" i="9"/>
  <c r="F38" i="9"/>
  <c r="M4" i="9"/>
  <c r="N5" i="9" s="1"/>
  <c r="H33" i="9"/>
  <c r="H34" i="9" s="1"/>
  <c r="H35" i="9" s="1"/>
  <c r="H37" i="9" s="1"/>
  <c r="I18" i="9"/>
  <c r="I31" i="9" s="1"/>
  <c r="J19" i="9"/>
  <c r="I6" i="9"/>
  <c r="I9" i="9" s="1"/>
  <c r="I10" i="9" s="1"/>
  <c r="I11" i="9" s="1"/>
  <c r="I13" i="9" s="1"/>
  <c r="H36" i="9" l="1"/>
  <c r="G38" i="9"/>
  <c r="F7" i="10"/>
  <c r="F9" i="10" s="1"/>
  <c r="F22" i="10" s="1"/>
  <c r="F39" i="9"/>
  <c r="E24" i="10"/>
  <c r="H6" i="10"/>
  <c r="N4" i="9"/>
  <c r="O5" i="9" s="1"/>
  <c r="I33" i="9"/>
  <c r="I34" i="9" s="1"/>
  <c r="I35" i="9" s="1"/>
  <c r="I37" i="9" s="1"/>
  <c r="F4" i="10" l="1"/>
  <c r="F24" i="10" s="1"/>
  <c r="G4" i="10" s="1"/>
  <c r="G39" i="9"/>
  <c r="G7" i="10"/>
  <c r="G9" i="10" s="1"/>
  <c r="G22" i="10" s="1"/>
  <c r="I36" i="9"/>
  <c r="H38" i="9"/>
  <c r="H39" i="9" s="1"/>
  <c r="I6" i="10"/>
  <c r="O4" i="9"/>
  <c r="P5" i="9" s="1"/>
  <c r="J18" i="9"/>
  <c r="J31" i="9" s="1"/>
  <c r="K19" i="9"/>
  <c r="J6" i="9"/>
  <c r="J9" i="9" s="1"/>
  <c r="J10" i="9" s="1"/>
  <c r="J11" i="9" s="1"/>
  <c r="J13" i="9" s="1"/>
  <c r="G24" i="10" l="1"/>
  <c r="H7" i="10"/>
  <c r="H9" i="10" s="1"/>
  <c r="H22" i="10" s="1"/>
  <c r="I38" i="9"/>
  <c r="I39" i="9" s="1"/>
  <c r="P4" i="9"/>
  <c r="Q5" i="9" s="1"/>
  <c r="J33" i="9"/>
  <c r="J34" i="9" s="1"/>
  <c r="J35" i="9" s="1"/>
  <c r="J37" i="9" s="1"/>
  <c r="H4" i="10" l="1"/>
  <c r="H24" i="10" s="1"/>
  <c r="I4" i="10" s="1"/>
  <c r="J36" i="9"/>
  <c r="I7" i="10"/>
  <c r="I9" i="10" s="1"/>
  <c r="I22" i="10" s="1"/>
  <c r="J6" i="10"/>
  <c r="Q4" i="9"/>
  <c r="R5" i="9" s="1"/>
  <c r="K6" i="9"/>
  <c r="K9" i="9" s="1"/>
  <c r="K10" i="9" s="1"/>
  <c r="K11" i="9" s="1"/>
  <c r="K13" i="9" s="1"/>
  <c r="K18" i="9"/>
  <c r="K31" i="9" s="1"/>
  <c r="L19" i="9"/>
  <c r="I24" i="10" l="1"/>
  <c r="J4" i="10" s="1"/>
  <c r="J38" i="9"/>
  <c r="J39" i="9" s="1"/>
  <c r="R4" i="9"/>
  <c r="S5" i="9" s="1"/>
  <c r="K33" i="9"/>
  <c r="K34" i="9" s="1"/>
  <c r="K35" i="9" s="1"/>
  <c r="K37" i="9" s="1"/>
  <c r="J7" i="10" l="1"/>
  <c r="J9" i="10" s="1"/>
  <c r="J22" i="10" s="1"/>
  <c r="J24" i="10" s="1"/>
  <c r="K4" i="10" s="1"/>
  <c r="K36" i="9"/>
  <c r="K6" i="10"/>
  <c r="S4" i="9"/>
  <c r="T5" i="9" s="1"/>
  <c r="L18" i="9"/>
  <c r="L31" i="9" s="1"/>
  <c r="M19" i="9"/>
  <c r="L6" i="9"/>
  <c r="L9" i="9" s="1"/>
  <c r="L10" i="9" s="1"/>
  <c r="L11" i="9" s="1"/>
  <c r="L13" i="9" s="1"/>
  <c r="K38" i="9" l="1"/>
  <c r="K39" i="9" s="1"/>
  <c r="T4" i="9"/>
  <c r="U5" i="9" s="1"/>
  <c r="L33" i="9"/>
  <c r="L34" i="9" s="1"/>
  <c r="L35" i="9" s="1"/>
  <c r="L37" i="9" s="1"/>
  <c r="K7" i="10" l="1"/>
  <c r="K9" i="10" s="1"/>
  <c r="K22" i="10" s="1"/>
  <c r="K24" i="10" s="1"/>
  <c r="L4" i="10" s="1"/>
  <c r="L36" i="9"/>
  <c r="L6" i="10"/>
  <c r="U4" i="9"/>
  <c r="V5" i="9" s="1"/>
  <c r="M6" i="9"/>
  <c r="M9" i="9" s="1"/>
  <c r="M10" i="9" s="1"/>
  <c r="M11" i="9" s="1"/>
  <c r="M13" i="9" s="1"/>
  <c r="M18" i="9"/>
  <c r="M31" i="9" s="1"/>
  <c r="N19" i="9"/>
  <c r="L38" i="9" l="1"/>
  <c r="L39" i="9" s="1"/>
  <c r="V4" i="9"/>
  <c r="W5" i="9" s="1"/>
  <c r="M33" i="9"/>
  <c r="M34" i="9" s="1"/>
  <c r="M35" i="9" s="1"/>
  <c r="M37" i="9" s="1"/>
  <c r="L7" i="10" l="1"/>
  <c r="L9" i="10" s="1"/>
  <c r="L22" i="10" s="1"/>
  <c r="L24" i="10" s="1"/>
  <c r="M4" i="10" s="1"/>
  <c r="M36" i="9"/>
  <c r="M6" i="10"/>
  <c r="W4" i="9"/>
  <c r="X5" i="9" s="1"/>
  <c r="N6" i="9"/>
  <c r="N9" i="9" s="1"/>
  <c r="N10" i="9" s="1"/>
  <c r="N11" i="9" s="1"/>
  <c r="N13" i="9" s="1"/>
  <c r="N18" i="9"/>
  <c r="N31" i="9" s="1"/>
  <c r="O19" i="9"/>
  <c r="M38" i="9" l="1"/>
  <c r="M39" i="9" s="1"/>
  <c r="X4" i="9"/>
  <c r="Y5" i="9" s="1"/>
  <c r="N33" i="9"/>
  <c r="N34" i="9" s="1"/>
  <c r="N35" i="9" s="1"/>
  <c r="N37" i="9" s="1"/>
  <c r="M7" i="10" l="1"/>
  <c r="M9" i="10" s="1"/>
  <c r="M22" i="10" s="1"/>
  <c r="M24" i="10" s="1"/>
  <c r="N4" i="10" s="1"/>
  <c r="N36" i="9"/>
  <c r="N6" i="10"/>
  <c r="Y4" i="9"/>
  <c r="Z5" i="9" s="1"/>
  <c r="O6" i="9"/>
  <c r="O9" i="9" s="1"/>
  <c r="O10" i="9" s="1"/>
  <c r="O11" i="9" s="1"/>
  <c r="O13" i="9" s="1"/>
  <c r="O18" i="9"/>
  <c r="O31" i="9" s="1"/>
  <c r="P19" i="9"/>
  <c r="Z4" i="9" l="1"/>
  <c r="AA5" i="9" s="1"/>
  <c r="N38" i="9"/>
  <c r="N39" i="9" s="1"/>
  <c r="O33" i="9"/>
  <c r="O34" i="9" s="1"/>
  <c r="O35" i="9" s="1"/>
  <c r="O37" i="9" s="1"/>
  <c r="Q19" i="9"/>
  <c r="AA4" i="9" l="1"/>
  <c r="AB5" i="9" s="1"/>
  <c r="N7" i="10"/>
  <c r="N9" i="10" s="1"/>
  <c r="N22" i="10" s="1"/>
  <c r="N24" i="10" s="1"/>
  <c r="O4" i="10" s="1"/>
  <c r="O36" i="9"/>
  <c r="O6" i="10"/>
  <c r="R19" i="9"/>
  <c r="P6" i="9"/>
  <c r="P9" i="9" s="1"/>
  <c r="P10" i="9" s="1"/>
  <c r="P11" i="9" s="1"/>
  <c r="P13" i="9" s="1"/>
  <c r="P18" i="9"/>
  <c r="P31" i="9" s="1"/>
  <c r="AB4" i="9" l="1"/>
  <c r="AC5" i="9" s="1"/>
  <c r="O38" i="9"/>
  <c r="O7" i="10" s="1"/>
  <c r="O9" i="10" s="1"/>
  <c r="O22" i="10" s="1"/>
  <c r="O24" i="10" s="1"/>
  <c r="P4" i="10" s="1"/>
  <c r="S19" i="9"/>
  <c r="Q6" i="9"/>
  <c r="Q9" i="9" s="1"/>
  <c r="Q10" i="9" s="1"/>
  <c r="Q11" i="9" s="1"/>
  <c r="Q13" i="9" s="1"/>
  <c r="Q18" i="9"/>
  <c r="Q31" i="9" s="1"/>
  <c r="P33" i="9"/>
  <c r="P34" i="9" s="1"/>
  <c r="P35" i="9" s="1"/>
  <c r="P37" i="9" s="1"/>
  <c r="AC4" i="9" l="1"/>
  <c r="AD5" i="9" s="1"/>
  <c r="O39" i="9"/>
  <c r="P36" i="9"/>
  <c r="P6" i="10"/>
  <c r="Q33" i="9"/>
  <c r="Q34" i="9" s="1"/>
  <c r="Q35" i="9" s="1"/>
  <c r="Q37" i="9" s="1"/>
  <c r="R18" i="9"/>
  <c r="R31" i="9" s="1"/>
  <c r="R6" i="9"/>
  <c r="R9" i="9" s="1"/>
  <c r="R10" i="9" s="1"/>
  <c r="R11" i="9" s="1"/>
  <c r="R13" i="9" s="1"/>
  <c r="S6" i="9"/>
  <c r="S9" i="9" s="1"/>
  <c r="S10" i="9" s="1"/>
  <c r="S11" i="9" s="1"/>
  <c r="S13" i="9" s="1"/>
  <c r="AD4" i="9" l="1"/>
  <c r="AE5" i="9" s="1"/>
  <c r="Q36" i="9"/>
  <c r="P38" i="9"/>
  <c r="P39" i="9" s="1"/>
  <c r="Q6" i="10"/>
  <c r="S18" i="9"/>
  <c r="S31" i="9" s="1"/>
  <c r="S33" i="9" s="1"/>
  <c r="S34" i="9" s="1"/>
  <c r="S35" i="9" s="1"/>
  <c r="R33" i="9"/>
  <c r="R34" i="9" s="1"/>
  <c r="R35" i="9" s="1"/>
  <c r="R37" i="9" s="1"/>
  <c r="T19" i="9"/>
  <c r="AE4" i="9" l="1"/>
  <c r="AF5" i="9" s="1"/>
  <c r="S37" i="9"/>
  <c r="R36" i="9"/>
  <c r="Q38" i="9"/>
  <c r="Q7" i="10" s="1"/>
  <c r="Q9" i="10" s="1"/>
  <c r="Q22" i="10" s="1"/>
  <c r="P7" i="10"/>
  <c r="P9" i="10" s="1"/>
  <c r="P22" i="10" s="1"/>
  <c r="P24" i="10" s="1"/>
  <c r="Q4" i="10" s="1"/>
  <c r="S6" i="10"/>
  <c r="R6" i="10"/>
  <c r="U19" i="9"/>
  <c r="AF4" i="9" l="1"/>
  <c r="AG5" i="9" s="1"/>
  <c r="Q24" i="10"/>
  <c r="R4" i="10" s="1"/>
  <c r="Q39" i="9"/>
  <c r="S36" i="9"/>
  <c r="R38" i="9"/>
  <c r="R39" i="9" s="1"/>
  <c r="T18" i="9"/>
  <c r="T31" i="9" s="1"/>
  <c r="T6" i="9"/>
  <c r="T9" i="9" s="1"/>
  <c r="T10" i="9" s="1"/>
  <c r="T11" i="9" s="1"/>
  <c r="T13" i="9" s="1"/>
  <c r="AG4" i="9" l="1"/>
  <c r="AH5" i="9" s="1"/>
  <c r="S38" i="9"/>
  <c r="R7" i="10"/>
  <c r="R9" i="10" s="1"/>
  <c r="R22" i="10" s="1"/>
  <c r="R24" i="10" s="1"/>
  <c r="S4" i="10" s="1"/>
  <c r="T33" i="9"/>
  <c r="T34" i="9" s="1"/>
  <c r="T35" i="9" s="1"/>
  <c r="T37" i="9" s="1"/>
  <c r="U6" i="9"/>
  <c r="U9" i="9" s="1"/>
  <c r="U10" i="9" s="1"/>
  <c r="U11" i="9" s="1"/>
  <c r="U13" i="9" s="1"/>
  <c r="V19" i="9"/>
  <c r="U18" i="9"/>
  <c r="U31" i="9" s="1"/>
  <c r="AH4" i="9" l="1"/>
  <c r="AI5" i="9" s="1"/>
  <c r="S7" i="10"/>
  <c r="S9" i="10" s="1"/>
  <c r="S22" i="10" s="1"/>
  <c r="S24" i="10" s="1"/>
  <c r="T4" i="10" s="1"/>
  <c r="S39" i="9"/>
  <c r="T36" i="9"/>
  <c r="T6" i="10"/>
  <c r="U33" i="9"/>
  <c r="AI4" i="9" l="1"/>
  <c r="AJ5" i="9" s="1"/>
  <c r="T38" i="9"/>
  <c r="T39" i="9" s="1"/>
  <c r="U34" i="9"/>
  <c r="U35" i="9" s="1"/>
  <c r="U37" i="9" s="1"/>
  <c r="V18" i="9"/>
  <c r="V31" i="9" s="1"/>
  <c r="V6" i="9"/>
  <c r="V9" i="9" s="1"/>
  <c r="V10" i="9" s="1"/>
  <c r="V11" i="9" s="1"/>
  <c r="V13" i="9" s="1"/>
  <c r="AJ4" i="9" l="1"/>
  <c r="AK5" i="9" s="1"/>
  <c r="T7" i="10"/>
  <c r="T9" i="10" s="1"/>
  <c r="T22" i="10" s="1"/>
  <c r="T24" i="10" s="1"/>
  <c r="U4" i="10" s="1"/>
  <c r="U36" i="9"/>
  <c r="U6" i="10"/>
  <c r="V33" i="9"/>
  <c r="V34" i="9" s="1"/>
  <c r="V35" i="9" s="1"/>
  <c r="V37" i="9" s="1"/>
  <c r="W19" i="9"/>
  <c r="AK4" i="9" l="1"/>
  <c r="AL5" i="9" s="1"/>
  <c r="V36" i="9"/>
  <c r="U38" i="9"/>
  <c r="U39" i="9" s="1"/>
  <c r="V6" i="10"/>
  <c r="W18" i="9"/>
  <c r="W31" i="9" s="1"/>
  <c r="W6" i="9"/>
  <c r="W9" i="9" s="1"/>
  <c r="W10" i="9" s="1"/>
  <c r="W11" i="9" s="1"/>
  <c r="W13" i="9" s="1"/>
  <c r="AL4" i="9" l="1"/>
  <c r="AM5" i="9" s="1"/>
  <c r="U7" i="10"/>
  <c r="U9" i="10" s="1"/>
  <c r="U22" i="10" s="1"/>
  <c r="U24" i="10" s="1"/>
  <c r="V4" i="10" s="1"/>
  <c r="V38" i="9"/>
  <c r="V39" i="9" s="1"/>
  <c r="W33" i="9"/>
  <c r="W34" i="9" s="1"/>
  <c r="W35" i="9" s="1"/>
  <c r="W37" i="9" s="1"/>
  <c r="X19" i="9"/>
  <c r="AM4" i="9" l="1"/>
  <c r="AN5" i="9" s="1"/>
  <c r="V7" i="10"/>
  <c r="V9" i="10" s="1"/>
  <c r="V22" i="10" s="1"/>
  <c r="V24" i="10" s="1"/>
  <c r="W4" i="10" s="1"/>
  <c r="W36" i="9"/>
  <c r="W6" i="10"/>
  <c r="X6" i="9"/>
  <c r="X9" i="9" s="1"/>
  <c r="X10" i="9" s="1"/>
  <c r="X11" i="9" s="1"/>
  <c r="X13" i="9" s="1"/>
  <c r="X18" i="9"/>
  <c r="X31" i="9" s="1"/>
  <c r="AN4" i="9" l="1"/>
  <c r="AO5" i="9" s="1"/>
  <c r="W38" i="9"/>
  <c r="W39" i="9" s="1"/>
  <c r="X33" i="9"/>
  <c r="X34" i="9" s="1"/>
  <c r="X35" i="9" s="1"/>
  <c r="X37" i="9" s="1"/>
  <c r="Y19" i="9"/>
  <c r="AO19" i="9" l="1"/>
  <c r="X36" i="9"/>
  <c r="W7" i="10"/>
  <c r="W9" i="10" s="1"/>
  <c r="W22" i="10" s="1"/>
  <c r="W24" i="10" s="1"/>
  <c r="X4" i="10" s="1"/>
  <c r="X6" i="10"/>
  <c r="Z19" i="9"/>
  <c r="Y6" i="9"/>
  <c r="Y9" i="9" s="1"/>
  <c r="Y10" i="9" s="1"/>
  <c r="Y11" i="9" s="1"/>
  <c r="Y13" i="9" s="1"/>
  <c r="Y18" i="9"/>
  <c r="Y31" i="9" s="1"/>
  <c r="AO4" i="9" l="1"/>
  <c r="AP5" i="9" s="1"/>
  <c r="X38" i="9"/>
  <c r="X39" i="9" s="1"/>
  <c r="AA19" i="9"/>
  <c r="Y33" i="9"/>
  <c r="Y34" i="9" s="1"/>
  <c r="Y35" i="9" s="1"/>
  <c r="Y37" i="9" s="1"/>
  <c r="AP19" i="9" l="1"/>
  <c r="AO18" i="9"/>
  <c r="AO31" i="9" s="1"/>
  <c r="AO6" i="9"/>
  <c r="AO9" i="9" s="1"/>
  <c r="AO10" i="9" s="1"/>
  <c r="AO11" i="9" s="1"/>
  <c r="AO13" i="9" s="1"/>
  <c r="Y36" i="9"/>
  <c r="X7" i="10"/>
  <c r="X9" i="10" s="1"/>
  <c r="X22" i="10" s="1"/>
  <c r="X24" i="10" s="1"/>
  <c r="Y4" i="10" s="1"/>
  <c r="Y6" i="10"/>
  <c r="Z18" i="9"/>
  <c r="Z31" i="9" s="1"/>
  <c r="Z6" i="9"/>
  <c r="Z9" i="9" s="1"/>
  <c r="Z10" i="9" s="1"/>
  <c r="Z11" i="9" s="1"/>
  <c r="Z13" i="9" s="1"/>
  <c r="AO33" i="9" l="1"/>
  <c r="AO34" i="9" s="1"/>
  <c r="AO35" i="9" s="1"/>
  <c r="AO6" i="10" s="1"/>
  <c r="AP4" i="9"/>
  <c r="AQ5" i="9" s="1"/>
  <c r="Y38" i="9"/>
  <c r="Y7" i="10" s="1"/>
  <c r="Y9" i="10" s="1"/>
  <c r="Y22" i="10" s="1"/>
  <c r="Y24" i="10" s="1"/>
  <c r="Z4" i="10" s="1"/>
  <c r="Z33" i="9"/>
  <c r="Z34" i="9" s="1"/>
  <c r="Z35" i="9" s="1"/>
  <c r="Z37" i="9" s="1"/>
  <c r="AA6" i="9"/>
  <c r="AA9" i="9" s="1"/>
  <c r="AA10" i="9" s="1"/>
  <c r="AA11" i="9" s="1"/>
  <c r="AA13" i="9" s="1"/>
  <c r="AB19" i="9"/>
  <c r="AA18" i="9"/>
  <c r="AA31" i="9" s="1"/>
  <c r="AQ19" i="9" l="1"/>
  <c r="AP18" i="9"/>
  <c r="AP31" i="9" s="1"/>
  <c r="AP6" i="9"/>
  <c r="AP9" i="9" s="1"/>
  <c r="AP10" i="9" s="1"/>
  <c r="AP11" i="9" s="1"/>
  <c r="AP13" i="9" s="1"/>
  <c r="AQ4" i="9"/>
  <c r="AR5" i="9" s="1"/>
  <c r="Y39" i="9"/>
  <c r="Z36" i="9"/>
  <c r="Z6" i="10"/>
  <c r="AA33" i="9"/>
  <c r="AA34" i="9" s="1"/>
  <c r="AA35" i="9" s="1"/>
  <c r="AA37" i="9" s="1"/>
  <c r="AC19" i="9"/>
  <c r="AP33" i="9" l="1"/>
  <c r="AP34" i="9" s="1"/>
  <c r="AP35" i="9" s="1"/>
  <c r="AP6" i="10" s="1"/>
  <c r="AR19" i="9"/>
  <c r="AQ6" i="9"/>
  <c r="AQ9" i="9" s="1"/>
  <c r="AQ10" i="9" s="1"/>
  <c r="AQ11" i="9" s="1"/>
  <c r="AQ13" i="9" s="1"/>
  <c r="AQ18" i="9"/>
  <c r="AQ31" i="9" s="1"/>
  <c r="AA36" i="9"/>
  <c r="Z38" i="9"/>
  <c r="Z39" i="9" s="1"/>
  <c r="AA6" i="10"/>
  <c r="AB18" i="9"/>
  <c r="AB31" i="9" s="1"/>
  <c r="AC6" i="9"/>
  <c r="AC9" i="9" s="1"/>
  <c r="AC10" i="9" s="1"/>
  <c r="AC11" i="9" s="1"/>
  <c r="AC13" i="9" s="1"/>
  <c r="AB6" i="9"/>
  <c r="AB9" i="9" s="1"/>
  <c r="AB10" i="9" s="1"/>
  <c r="AB11" i="9" s="1"/>
  <c r="AB13" i="9" s="1"/>
  <c r="AQ33" i="9" l="1"/>
  <c r="AQ34" i="9" s="1"/>
  <c r="AQ35" i="9" s="1"/>
  <c r="AQ6" i="10" s="1"/>
  <c r="AR4" i="9"/>
  <c r="AS5" i="9" s="1"/>
  <c r="AA38" i="9"/>
  <c r="AA39" i="9" s="1"/>
  <c r="Z7" i="10"/>
  <c r="Z9" i="10" s="1"/>
  <c r="Z22" i="10" s="1"/>
  <c r="Z24" i="10" s="1"/>
  <c r="AA4" i="10" s="1"/>
  <c r="AC18" i="9"/>
  <c r="AC31" i="9" s="1"/>
  <c r="AC33" i="9" s="1"/>
  <c r="AC34" i="9" s="1"/>
  <c r="AC35" i="9" s="1"/>
  <c r="AD19" i="9"/>
  <c r="AB33" i="9"/>
  <c r="AB34" i="9" s="1"/>
  <c r="AB35" i="9" s="1"/>
  <c r="AB37" i="9" s="1"/>
  <c r="AS19" i="9" l="1"/>
  <c r="AR6" i="9"/>
  <c r="AR9" i="9" s="1"/>
  <c r="AR10" i="9" s="1"/>
  <c r="AR11" i="9" s="1"/>
  <c r="AR13" i="9" s="1"/>
  <c r="AR18" i="9"/>
  <c r="AR31" i="9" s="1"/>
  <c r="AS4" i="9"/>
  <c r="AT5" i="9" s="1"/>
  <c r="AA7" i="10"/>
  <c r="AA9" i="10" s="1"/>
  <c r="AA22" i="10" s="1"/>
  <c r="AA24" i="10" s="1"/>
  <c r="AB4" i="10" s="1"/>
  <c r="AC37" i="9"/>
  <c r="AB36" i="9"/>
  <c r="AC6" i="10"/>
  <c r="AB6" i="10"/>
  <c r="AE19" i="9"/>
  <c r="AT19" i="9" l="1"/>
  <c r="AS18" i="9"/>
  <c r="AS31" i="9" s="1"/>
  <c r="AS6" i="9"/>
  <c r="AS9" i="9" s="1"/>
  <c r="AS10" i="9" s="1"/>
  <c r="AS11" i="9" s="1"/>
  <c r="AS13" i="9" s="1"/>
  <c r="AR33" i="9"/>
  <c r="AR34" i="9" s="1"/>
  <c r="AR35" i="9" s="1"/>
  <c r="AR6" i="10" s="1"/>
  <c r="AC36" i="9"/>
  <c r="AB38" i="9"/>
  <c r="AB39" i="9" s="1"/>
  <c r="AD6" i="9"/>
  <c r="AD9" i="9" s="1"/>
  <c r="AD10" i="9" s="1"/>
  <c r="AD11" i="9" s="1"/>
  <c r="AD13" i="9" s="1"/>
  <c r="AD18" i="9"/>
  <c r="AD31" i="9" s="1"/>
  <c r="AE18" i="9"/>
  <c r="AE31" i="9" s="1"/>
  <c r="AS33" i="9" l="1"/>
  <c r="AS34" i="9" s="1"/>
  <c r="AS35" i="9" s="1"/>
  <c r="AS6" i="10" s="1"/>
  <c r="AT4" i="9"/>
  <c r="AU5" i="9" s="1"/>
  <c r="AB7" i="10"/>
  <c r="AB9" i="10" s="1"/>
  <c r="AB22" i="10" s="1"/>
  <c r="AB24" i="10" s="1"/>
  <c r="AC4" i="10" s="1"/>
  <c r="AC38" i="9"/>
  <c r="AD33" i="9"/>
  <c r="AD34" i="9" s="1"/>
  <c r="AD35" i="9" s="1"/>
  <c r="AD37" i="9" s="1"/>
  <c r="AF19" i="9"/>
  <c r="AE6" i="9"/>
  <c r="AE9" i="9" s="1"/>
  <c r="AE10" i="9" s="1"/>
  <c r="AE11" i="9" s="1"/>
  <c r="AE13" i="9" s="1"/>
  <c r="AE33" i="9" s="1"/>
  <c r="AE34" i="9" s="1"/>
  <c r="AE35" i="9" s="1"/>
  <c r="AS37" i="9" l="1"/>
  <c r="AU19" i="9"/>
  <c r="AT18" i="9"/>
  <c r="AT31" i="9" s="1"/>
  <c r="AT6" i="9"/>
  <c r="AT9" i="9" s="1"/>
  <c r="AT10" i="9" s="1"/>
  <c r="AT11" i="9" s="1"/>
  <c r="AT13" i="9" s="1"/>
  <c r="AT33" i="9" s="1"/>
  <c r="AT34" i="9" s="1"/>
  <c r="AT35" i="9" s="1"/>
  <c r="AT6" i="10" s="1"/>
  <c r="AU4" i="9"/>
  <c r="AV5" i="9" s="1"/>
  <c r="AC7" i="10"/>
  <c r="AC9" i="10" s="1"/>
  <c r="AC22" i="10" s="1"/>
  <c r="AC24" i="10" s="1"/>
  <c r="AD4" i="10" s="1"/>
  <c r="AC39" i="9"/>
  <c r="AD36" i="9"/>
  <c r="AE37" i="9"/>
  <c r="AE6" i="10"/>
  <c r="AD6" i="10"/>
  <c r="AV19" i="9" l="1"/>
  <c r="AU6" i="9"/>
  <c r="AU9" i="9" s="1"/>
  <c r="AU10" i="9" s="1"/>
  <c r="AU11" i="9" s="1"/>
  <c r="AU13" i="9" s="1"/>
  <c r="AU18" i="9"/>
  <c r="AU31" i="9" s="1"/>
  <c r="AT37" i="9"/>
  <c r="AE36" i="9"/>
  <c r="AD38" i="9"/>
  <c r="AD7" i="10" s="1"/>
  <c r="AD9" i="10" s="1"/>
  <c r="AD22" i="10" s="1"/>
  <c r="AD24" i="10" s="1"/>
  <c r="AE4" i="10" s="1"/>
  <c r="AG19" i="9"/>
  <c r="AF6" i="9"/>
  <c r="AF9" i="9" s="1"/>
  <c r="AF10" i="9" s="1"/>
  <c r="AF11" i="9" s="1"/>
  <c r="AF13" i="9" s="1"/>
  <c r="AF18" i="9"/>
  <c r="AF31" i="9" s="1"/>
  <c r="AU33" i="9" l="1"/>
  <c r="AU34" i="9" s="1"/>
  <c r="AU35" i="9" s="1"/>
  <c r="AU6" i="10" s="1"/>
  <c r="AV4" i="9"/>
  <c r="AW5" i="9" s="1"/>
  <c r="AD39" i="9"/>
  <c r="AE38" i="9"/>
  <c r="AF33" i="9"/>
  <c r="AF34" i="9" s="1"/>
  <c r="AF35" i="9" s="1"/>
  <c r="AF37" i="9" s="1"/>
  <c r="AU37" i="9" l="1"/>
  <c r="AW19" i="9"/>
  <c r="AV6" i="9"/>
  <c r="AV9" i="9" s="1"/>
  <c r="AV10" i="9" s="1"/>
  <c r="AV11" i="9" s="1"/>
  <c r="AV13" i="9" s="1"/>
  <c r="AV18" i="9"/>
  <c r="AV31" i="9" s="1"/>
  <c r="AF36" i="9"/>
  <c r="AF38" i="9" s="1"/>
  <c r="AE39" i="9"/>
  <c r="AE7" i="10"/>
  <c r="AE9" i="10" s="1"/>
  <c r="AE22" i="10" s="1"/>
  <c r="AE24" i="10" s="1"/>
  <c r="AF4" i="10" s="1"/>
  <c r="AF6" i="10"/>
  <c r="AG6" i="9"/>
  <c r="AG9" i="9" s="1"/>
  <c r="AG10" i="9" s="1"/>
  <c r="AG11" i="9" s="1"/>
  <c r="AG13" i="9" s="1"/>
  <c r="AH19" i="9"/>
  <c r="AG18" i="9"/>
  <c r="AG31" i="9" s="1"/>
  <c r="AW4" i="9" l="1"/>
  <c r="AX5" i="9" s="1"/>
  <c r="AV33" i="9"/>
  <c r="AV34" i="9" s="1"/>
  <c r="AV35" i="9" s="1"/>
  <c r="AF39" i="9"/>
  <c r="AF7" i="10"/>
  <c r="AF9" i="10" s="1"/>
  <c r="AF22" i="10" s="1"/>
  <c r="AF24" i="10" s="1"/>
  <c r="AG4" i="10" s="1"/>
  <c r="AG33" i="9"/>
  <c r="AG34" i="9" s="1"/>
  <c r="AG35" i="9" s="1"/>
  <c r="AH6" i="9"/>
  <c r="AH9" i="9" s="1"/>
  <c r="AH10" i="9" s="1"/>
  <c r="AH11" i="9" s="1"/>
  <c r="AH13" i="9" s="1"/>
  <c r="AV37" i="9" l="1"/>
  <c r="AV6" i="10"/>
  <c r="AX19" i="9"/>
  <c r="AW18" i="9"/>
  <c r="AW31" i="9" s="1"/>
  <c r="AW6" i="9"/>
  <c r="AW9" i="9" s="1"/>
  <c r="AW10" i="9" s="1"/>
  <c r="AW11" i="9" s="1"/>
  <c r="AW13" i="9" s="1"/>
  <c r="AW33" i="9" s="1"/>
  <c r="AW34" i="9" s="1"/>
  <c r="AW35" i="9" s="1"/>
  <c r="AW6" i="10" s="1"/>
  <c r="AX4" i="9"/>
  <c r="AY5" i="9" s="1"/>
  <c r="AG37" i="9"/>
  <c r="AG36" i="9"/>
  <c r="AG6" i="10"/>
  <c r="AI19" i="9"/>
  <c r="AH18" i="9"/>
  <c r="AH31" i="9" s="1"/>
  <c r="AH33" i="9" s="1"/>
  <c r="AH34" i="9" s="1"/>
  <c r="AH35" i="9" s="1"/>
  <c r="AX6" i="9" l="1"/>
  <c r="AX9" i="9" s="1"/>
  <c r="AX10" i="9" s="1"/>
  <c r="AX11" i="9" s="1"/>
  <c r="AX13" i="9" s="1"/>
  <c r="AY19" i="9"/>
  <c r="AX18" i="9"/>
  <c r="AX31" i="9" s="1"/>
  <c r="AW37" i="9"/>
  <c r="AH37" i="9"/>
  <c r="AH36" i="9"/>
  <c r="AG38" i="9"/>
  <c r="AG7" i="10" s="1"/>
  <c r="AG9" i="10" s="1"/>
  <c r="AG22" i="10" s="1"/>
  <c r="AG24" i="10" s="1"/>
  <c r="AH4" i="10" s="1"/>
  <c r="AH6" i="10"/>
  <c r="AI18" i="9"/>
  <c r="AI31" i="9" s="1"/>
  <c r="AY4" i="9" l="1"/>
  <c r="AZ5" i="9" s="1"/>
  <c r="AX33" i="9"/>
  <c r="AX34" i="9" s="1"/>
  <c r="AX35" i="9" s="1"/>
  <c r="AX6" i="10" s="1"/>
  <c r="AG39" i="9"/>
  <c r="AH38" i="9"/>
  <c r="AH39" i="9" s="1"/>
  <c r="AI6" i="9"/>
  <c r="AI9" i="9" s="1"/>
  <c r="AI10" i="9" s="1"/>
  <c r="AI11" i="9" s="1"/>
  <c r="AI13" i="9" s="1"/>
  <c r="AI33" i="9" s="1"/>
  <c r="AI34" i="9" s="1"/>
  <c r="AI35" i="9" s="1"/>
  <c r="AI37" i="9" s="1"/>
  <c r="AJ19" i="9"/>
  <c r="AZ19" i="9" l="1"/>
  <c r="AY6" i="9"/>
  <c r="AY9" i="9" s="1"/>
  <c r="AY10" i="9" s="1"/>
  <c r="AY11" i="9" s="1"/>
  <c r="AY13" i="9" s="1"/>
  <c r="AY18" i="9"/>
  <c r="AY31" i="9" s="1"/>
  <c r="AZ4" i="9"/>
  <c r="BA5" i="9" s="1"/>
  <c r="AX37" i="9"/>
  <c r="AI36" i="9"/>
  <c r="AH7" i="10"/>
  <c r="AH9" i="10" s="1"/>
  <c r="AH22" i="10" s="1"/>
  <c r="AH24" i="10" s="1"/>
  <c r="AI4" i="10" s="1"/>
  <c r="AI6" i="10"/>
  <c r="AJ18" i="9"/>
  <c r="AJ31" i="9" s="1"/>
  <c r="AY33" i="9" l="1"/>
  <c r="AY34" i="9" s="1"/>
  <c r="AY35" i="9" s="1"/>
  <c r="AY6" i="10" s="1"/>
  <c r="BA19" i="9"/>
  <c r="AZ18" i="9"/>
  <c r="AZ31" i="9" s="1"/>
  <c r="AZ6" i="9"/>
  <c r="AZ9" i="9" s="1"/>
  <c r="AZ10" i="9" s="1"/>
  <c r="AZ11" i="9" s="1"/>
  <c r="AZ13" i="9" s="1"/>
  <c r="AZ33" i="9" s="1"/>
  <c r="AZ34" i="9" s="1"/>
  <c r="AZ35" i="9" s="1"/>
  <c r="AZ6" i="10" s="1"/>
  <c r="AI38" i="9"/>
  <c r="AI39" i="9" s="1"/>
  <c r="AJ6" i="9"/>
  <c r="AJ9" i="9" s="1"/>
  <c r="AJ10" i="9" s="1"/>
  <c r="AJ11" i="9" s="1"/>
  <c r="AJ13" i="9" s="1"/>
  <c r="AJ33" i="9" s="1"/>
  <c r="AJ34" i="9" s="1"/>
  <c r="AJ35" i="9" s="1"/>
  <c r="AJ37" i="9" s="1"/>
  <c r="AK19" i="9"/>
  <c r="AY37" i="9" l="1"/>
  <c r="AZ37" i="9" s="1"/>
  <c r="BA4" i="9"/>
  <c r="BB5" i="9" s="1"/>
  <c r="AI7" i="10"/>
  <c r="AI9" i="10" s="1"/>
  <c r="AI22" i="10" s="1"/>
  <c r="AI24" i="10" s="1"/>
  <c r="AJ36" i="9"/>
  <c r="AJ6" i="10"/>
  <c r="AK18" i="9"/>
  <c r="AK31" i="9" s="1"/>
  <c r="BA6" i="9" l="1"/>
  <c r="BA9" i="9" s="1"/>
  <c r="BA10" i="9" s="1"/>
  <c r="BA11" i="9" s="1"/>
  <c r="BA13" i="9" s="1"/>
  <c r="BB19" i="9"/>
  <c r="BA18" i="9"/>
  <c r="BA31" i="9" s="1"/>
  <c r="AJ38" i="9"/>
  <c r="AJ7" i="10" s="1"/>
  <c r="AJ9" i="10" s="1"/>
  <c r="AJ22" i="10" s="1"/>
  <c r="AJ24" i="10" s="1"/>
  <c r="AK4" i="10" s="1"/>
  <c r="AJ4" i="10"/>
  <c r="AL19" i="9"/>
  <c r="AK6" i="9"/>
  <c r="AK9" i="9" s="1"/>
  <c r="AK10" i="9" s="1"/>
  <c r="AK11" i="9" s="1"/>
  <c r="AK13" i="9" s="1"/>
  <c r="AK33" i="9" s="1"/>
  <c r="AK34" i="9" s="1"/>
  <c r="AK35" i="9" s="1"/>
  <c r="AK37" i="9" s="1"/>
  <c r="BA33" i="9" l="1"/>
  <c r="BA34" i="9" s="1"/>
  <c r="BA35" i="9" s="1"/>
  <c r="BA6" i="10" s="1"/>
  <c r="BB4" i="9"/>
  <c r="BC5" i="9" s="1"/>
  <c r="AJ39" i="9"/>
  <c r="AK36" i="9"/>
  <c r="AK6" i="10"/>
  <c r="AM19" i="9"/>
  <c r="BA37" i="9" l="1"/>
  <c r="BB18" i="9"/>
  <c r="BB31" i="9" s="1"/>
  <c r="BC19" i="9"/>
  <c r="BB6" i="9"/>
  <c r="BB9" i="9" s="1"/>
  <c r="BB10" i="9" s="1"/>
  <c r="BB11" i="9" s="1"/>
  <c r="BB13" i="9" s="1"/>
  <c r="AK38" i="9"/>
  <c r="AK7" i="10" s="1"/>
  <c r="AK9" i="10" s="1"/>
  <c r="AK22" i="10" s="1"/>
  <c r="AK24" i="10" s="1"/>
  <c r="AL4" i="10" s="1"/>
  <c r="AL6" i="9"/>
  <c r="AL9" i="9" s="1"/>
  <c r="AL10" i="9" s="1"/>
  <c r="AL11" i="9" s="1"/>
  <c r="AL13" i="9" s="1"/>
  <c r="AL18" i="9"/>
  <c r="AL31" i="9" s="1"/>
  <c r="BB33" i="9" l="1"/>
  <c r="BB34" i="9" s="1"/>
  <c r="BB35" i="9" s="1"/>
  <c r="BB6" i="10" s="1"/>
  <c r="BC4" i="9"/>
  <c r="BD5" i="9" s="1"/>
  <c r="AK39" i="9"/>
  <c r="AL33" i="9"/>
  <c r="AL34" i="9" s="1"/>
  <c r="AL35" i="9" s="1"/>
  <c r="AN19" i="9"/>
  <c r="AM6" i="9"/>
  <c r="AM9" i="9" s="1"/>
  <c r="AM10" i="9" s="1"/>
  <c r="AM11" i="9" s="1"/>
  <c r="AM13" i="9" s="1"/>
  <c r="AM18" i="9"/>
  <c r="AM31" i="9" s="1"/>
  <c r="BB37" i="9" l="1"/>
  <c r="BD19" i="9"/>
  <c r="BC6" i="9"/>
  <c r="BC9" i="9" s="1"/>
  <c r="BC10" i="9" s="1"/>
  <c r="BC11" i="9" s="1"/>
  <c r="BC13" i="9" s="1"/>
  <c r="BC18" i="9"/>
  <c r="BC31" i="9" s="1"/>
  <c r="BD4" i="9"/>
  <c r="BE5" i="9" s="1"/>
  <c r="AL37" i="9"/>
  <c r="AL36" i="9"/>
  <c r="AL6" i="10"/>
  <c r="AM33" i="9"/>
  <c r="AM34" i="9" s="1"/>
  <c r="AM35" i="9" s="1"/>
  <c r="AN18" i="9"/>
  <c r="AN31" i="9" s="1"/>
  <c r="BC33" i="9" l="1"/>
  <c r="BC34" i="9" s="1"/>
  <c r="BC35" i="9" s="1"/>
  <c r="BE19" i="9"/>
  <c r="BD18" i="9"/>
  <c r="BD31" i="9" s="1"/>
  <c r="BD6" i="9"/>
  <c r="BD9" i="9" s="1"/>
  <c r="BD10" i="9" s="1"/>
  <c r="BD11" i="9" s="1"/>
  <c r="BD13" i="9" s="1"/>
  <c r="BD33" i="9" s="1"/>
  <c r="BD34" i="9" s="1"/>
  <c r="BD35" i="9" s="1"/>
  <c r="BD6" i="10" s="1"/>
  <c r="BE4" i="9"/>
  <c r="BF5" i="9" s="1"/>
  <c r="BC37" i="9"/>
  <c r="BC6" i="10"/>
  <c r="AM36" i="9"/>
  <c r="AL38" i="9"/>
  <c r="AL39" i="9" s="1"/>
  <c r="AM37" i="9"/>
  <c r="AM6" i="10"/>
  <c r="AN6" i="9"/>
  <c r="AN9" i="9" s="1"/>
  <c r="AN10" i="9" s="1"/>
  <c r="AN11" i="9" s="1"/>
  <c r="AN13" i="9" s="1"/>
  <c r="AN33" i="9" s="1"/>
  <c r="AN34" i="9" s="1"/>
  <c r="AN35" i="9" s="1"/>
  <c r="BD37" i="9" l="1"/>
  <c r="BF19" i="9"/>
  <c r="BE6" i="9"/>
  <c r="BE9" i="9" s="1"/>
  <c r="BE10" i="9" s="1"/>
  <c r="BE11" i="9" s="1"/>
  <c r="BE13" i="9" s="1"/>
  <c r="BE18" i="9"/>
  <c r="BE31" i="9" s="1"/>
  <c r="AL7" i="10"/>
  <c r="AL9" i="10" s="1"/>
  <c r="AL22" i="10" s="1"/>
  <c r="AL24" i="10" s="1"/>
  <c r="AM4" i="10" s="1"/>
  <c r="AN37" i="9"/>
  <c r="AO37" i="9" s="1"/>
  <c r="AP37" i="9" s="1"/>
  <c r="AQ37" i="9" s="1"/>
  <c r="AR37" i="9" s="1"/>
  <c r="AN36" i="9"/>
  <c r="AM38" i="9"/>
  <c r="AM39" i="9" s="1"/>
  <c r="AN6" i="10"/>
  <c r="BE33" i="9" l="1"/>
  <c r="BE34" i="9" s="1"/>
  <c r="BE35" i="9" s="1"/>
  <c r="BF4" i="9"/>
  <c r="BG5" i="9" s="1"/>
  <c r="BE37" i="9"/>
  <c r="BE6" i="10"/>
  <c r="AN38" i="9"/>
  <c r="AN39" i="9" s="1"/>
  <c r="AO36" i="9"/>
  <c r="AM7" i="10"/>
  <c r="AM9" i="10" s="1"/>
  <c r="AM22" i="10" s="1"/>
  <c r="AM24" i="10" s="1"/>
  <c r="AN4" i="10" s="1"/>
  <c r="BG19" i="9" l="1"/>
  <c r="BF18" i="9"/>
  <c r="BF31" i="9" s="1"/>
  <c r="BF6" i="9"/>
  <c r="BF9" i="9" s="1"/>
  <c r="BF10" i="9" s="1"/>
  <c r="BF11" i="9" s="1"/>
  <c r="BF13" i="9" s="1"/>
  <c r="BF33" i="9" s="1"/>
  <c r="BF34" i="9" s="1"/>
  <c r="BF35" i="9" s="1"/>
  <c r="BF6" i="10" s="1"/>
  <c r="AO38" i="9"/>
  <c r="AP36" i="9"/>
  <c r="AN7" i="10"/>
  <c r="AN9" i="10" s="1"/>
  <c r="AN22" i="10" s="1"/>
  <c r="AN24" i="10" s="1"/>
  <c r="AO4" i="10" s="1"/>
  <c r="BG4" i="9" l="1"/>
  <c r="BH5" i="9" s="1"/>
  <c r="BF37" i="9"/>
  <c r="AO39" i="9"/>
  <c r="AO7" i="10"/>
  <c r="AO9" i="10" s="1"/>
  <c r="AO22" i="10" s="1"/>
  <c r="AO24" i="10" s="1"/>
  <c r="AP4" i="10" s="1"/>
  <c r="AP38" i="9"/>
  <c r="AQ36" i="9"/>
  <c r="BH19" i="9" l="1"/>
  <c r="BG6" i="9"/>
  <c r="BG9" i="9" s="1"/>
  <c r="BG10" i="9" s="1"/>
  <c r="BG11" i="9" s="1"/>
  <c r="BG13" i="9" s="1"/>
  <c r="BG18" i="9"/>
  <c r="BG31" i="9" s="1"/>
  <c r="AQ38" i="9"/>
  <c r="AR36" i="9"/>
  <c r="AP39" i="9"/>
  <c r="AP7" i="10"/>
  <c r="AP9" i="10" s="1"/>
  <c r="AP22" i="10" s="1"/>
  <c r="AP24" i="10" s="1"/>
  <c r="AQ4" i="10" s="1"/>
  <c r="BG33" i="9" l="1"/>
  <c r="BG34" i="9" s="1"/>
  <c r="BG35" i="9" s="1"/>
  <c r="BG6" i="10" s="1"/>
  <c r="BH4" i="9"/>
  <c r="BI5" i="9" s="1"/>
  <c r="AQ39" i="9"/>
  <c r="AQ7" i="10"/>
  <c r="AQ9" i="10" s="1"/>
  <c r="AQ22" i="10" s="1"/>
  <c r="AQ24" i="10" s="1"/>
  <c r="AR4" i="10" s="1"/>
  <c r="AS36" i="9"/>
  <c r="AR38" i="9"/>
  <c r="BG37" i="9" l="1"/>
  <c r="BI19" i="9"/>
  <c r="BH6" i="9"/>
  <c r="BH9" i="9" s="1"/>
  <c r="BH10" i="9" s="1"/>
  <c r="BH11" i="9" s="1"/>
  <c r="BH13" i="9" s="1"/>
  <c r="BH18" i="9"/>
  <c r="BH31" i="9" s="1"/>
  <c r="AT36" i="9"/>
  <c r="AS38" i="9"/>
  <c r="AR39" i="9"/>
  <c r="AR7" i="10"/>
  <c r="AR9" i="10" s="1"/>
  <c r="AR22" i="10" s="1"/>
  <c r="AR24" i="10" s="1"/>
  <c r="AS4" i="10" s="1"/>
  <c r="BI4" i="9" l="1"/>
  <c r="BJ5" i="9" s="1"/>
  <c r="BH33" i="9"/>
  <c r="BH34" i="9" s="1"/>
  <c r="BH35" i="9" s="1"/>
  <c r="AS7" i="10"/>
  <c r="AS9" i="10" s="1"/>
  <c r="AS22" i="10" s="1"/>
  <c r="AS24" i="10" s="1"/>
  <c r="AT4" i="10" s="1"/>
  <c r="AS39" i="9"/>
  <c r="AT38" i="9"/>
  <c r="AU36" i="9"/>
  <c r="BH6" i="10" l="1"/>
  <c r="BH37" i="9"/>
  <c r="BJ19" i="9"/>
  <c r="BI6" i="9"/>
  <c r="BI9" i="9" s="1"/>
  <c r="BI10" i="9" s="1"/>
  <c r="BI11" i="9" s="1"/>
  <c r="BI13" i="9" s="1"/>
  <c r="BI18" i="9"/>
  <c r="BI31" i="9" s="1"/>
  <c r="BJ4" i="9"/>
  <c r="BK5" i="9" s="1"/>
  <c r="AU38" i="9"/>
  <c r="AV36" i="9"/>
  <c r="AT7" i="10"/>
  <c r="AT9" i="10" s="1"/>
  <c r="AT22" i="10" s="1"/>
  <c r="AT24" i="10" s="1"/>
  <c r="AU4" i="10" s="1"/>
  <c r="AT39" i="9"/>
  <c r="I7" i="15"/>
  <c r="BI33" i="9" l="1"/>
  <c r="BI34" i="9" s="1"/>
  <c r="BI35" i="9" s="1"/>
  <c r="BI6" i="10" s="1"/>
  <c r="BK19" i="9"/>
  <c r="BJ18" i="9"/>
  <c r="BJ31" i="9" s="1"/>
  <c r="BJ6" i="9"/>
  <c r="BJ9" i="9" s="1"/>
  <c r="BJ10" i="9" s="1"/>
  <c r="BJ11" i="9" s="1"/>
  <c r="BJ13" i="9" s="1"/>
  <c r="BK4" i="9"/>
  <c r="BL5" i="9" s="1"/>
  <c r="AV38" i="9"/>
  <c r="AW36" i="9"/>
  <c r="AU7" i="10"/>
  <c r="AU9" i="10" s="1"/>
  <c r="AU22" i="10" s="1"/>
  <c r="AU24" i="10" s="1"/>
  <c r="AV4" i="10" s="1"/>
  <c r="AU39" i="9"/>
  <c r="BJ33" i="9" l="1"/>
  <c r="BJ34" i="9" s="1"/>
  <c r="BJ35" i="9" s="1"/>
  <c r="BJ6" i="10" s="1"/>
  <c r="BI37" i="9"/>
  <c r="BJ37" i="9" s="1"/>
  <c r="BL19" i="9"/>
  <c r="BK6" i="9"/>
  <c r="BK9" i="9" s="1"/>
  <c r="BK10" i="9" s="1"/>
  <c r="BK11" i="9" s="1"/>
  <c r="BK13" i="9" s="1"/>
  <c r="BK18" i="9"/>
  <c r="BK31" i="9" s="1"/>
  <c r="AW38" i="9"/>
  <c r="AX36" i="9"/>
  <c r="AV7" i="10"/>
  <c r="AV9" i="10" s="1"/>
  <c r="AV22" i="10" s="1"/>
  <c r="AV24" i="10" s="1"/>
  <c r="AW4" i="10" s="1"/>
  <c r="AV39" i="9"/>
  <c r="BK33" i="9" l="1"/>
  <c r="BK34" i="9" s="1"/>
  <c r="BK35" i="9" s="1"/>
  <c r="BK6" i="10" s="1"/>
  <c r="BL4" i="9"/>
  <c r="BM5" i="9" s="1"/>
  <c r="BK37" i="9"/>
  <c r="AX38" i="9"/>
  <c r="AY36" i="9"/>
  <c r="AW7" i="10"/>
  <c r="AW9" i="10" s="1"/>
  <c r="AW22" i="10" s="1"/>
  <c r="AW24" i="10" s="1"/>
  <c r="AX4" i="10" s="1"/>
  <c r="AW39" i="9"/>
  <c r="BM19" i="9" l="1"/>
  <c r="BL6" i="9"/>
  <c r="BL9" i="9" s="1"/>
  <c r="BL10" i="9" s="1"/>
  <c r="BL11" i="9" s="1"/>
  <c r="BL13" i="9" s="1"/>
  <c r="BL18" i="9"/>
  <c r="BL31" i="9" s="1"/>
  <c r="AY38" i="9"/>
  <c r="AZ36" i="9"/>
  <c r="AX7" i="10"/>
  <c r="AX9" i="10" s="1"/>
  <c r="AX22" i="10" s="1"/>
  <c r="AX24" i="10" s="1"/>
  <c r="AY4" i="10" s="1"/>
  <c r="AX39" i="9"/>
  <c r="BL33" i="9" l="1"/>
  <c r="BL34" i="9" s="1"/>
  <c r="BL35" i="9" s="1"/>
  <c r="BL6" i="10" s="1"/>
  <c r="BM4" i="9"/>
  <c r="BN5" i="9" s="1"/>
  <c r="AZ38" i="9"/>
  <c r="BA36" i="9"/>
  <c r="AY7" i="10"/>
  <c r="AY9" i="10" s="1"/>
  <c r="AY22" i="10" s="1"/>
  <c r="AY24" i="10" s="1"/>
  <c r="AZ4" i="10" s="1"/>
  <c r="AY39" i="9"/>
  <c r="BL37" i="9" l="1"/>
  <c r="BN19" i="9"/>
  <c r="BM6" i="9"/>
  <c r="BM9" i="9" s="1"/>
  <c r="BM10" i="9" s="1"/>
  <c r="BM11" i="9" s="1"/>
  <c r="BM13" i="9" s="1"/>
  <c r="BM18" i="9"/>
  <c r="BM31" i="9" s="1"/>
  <c r="BA38" i="9"/>
  <c r="BB36" i="9"/>
  <c r="AZ7" i="10"/>
  <c r="AZ9" i="10" s="1"/>
  <c r="AZ22" i="10" s="1"/>
  <c r="AZ24" i="10" s="1"/>
  <c r="AZ39" i="9"/>
  <c r="BM33" i="9" l="1"/>
  <c r="BM34" i="9" s="1"/>
  <c r="BM35" i="9" s="1"/>
  <c r="BM6" i="10" s="1"/>
  <c r="BN4" i="9"/>
  <c r="BO5" i="9" s="1"/>
  <c r="BA4" i="10"/>
  <c r="BC36" i="9"/>
  <c r="BB38" i="9"/>
  <c r="BA7" i="10"/>
  <c r="BA9" i="10" s="1"/>
  <c r="BA22" i="10" s="1"/>
  <c r="BA39" i="9"/>
  <c r="BM37" i="9" l="1"/>
  <c r="BO19" i="9"/>
  <c r="BN6" i="9"/>
  <c r="BN9" i="9" s="1"/>
  <c r="BN10" i="9" s="1"/>
  <c r="BN11" i="9" s="1"/>
  <c r="BN13" i="9" s="1"/>
  <c r="BN18" i="9"/>
  <c r="BN31" i="9" s="1"/>
  <c r="BB7" i="10"/>
  <c r="BB9" i="10" s="1"/>
  <c r="BB22" i="10" s="1"/>
  <c r="BB39" i="9"/>
  <c r="BC38" i="9"/>
  <c r="BD36" i="9"/>
  <c r="BA24" i="10"/>
  <c r="BB4" i="10" s="1"/>
  <c r="BN33" i="9" l="1"/>
  <c r="BN34" i="9" s="1"/>
  <c r="BN35" i="9" s="1"/>
  <c r="BN6" i="10" s="1"/>
  <c r="BO4" i="9"/>
  <c r="BP5" i="9" s="1"/>
  <c r="BB24" i="10"/>
  <c r="BC4" i="10" s="1"/>
  <c r="BE36" i="9"/>
  <c r="BD38" i="9"/>
  <c r="BC7" i="10"/>
  <c r="BC9" i="10" s="1"/>
  <c r="BC22" i="10" s="1"/>
  <c r="BC39" i="9"/>
  <c r="BN37" i="9" l="1"/>
  <c r="BP19" i="9"/>
  <c r="BO6" i="9"/>
  <c r="BO9" i="9" s="1"/>
  <c r="BO10" i="9" s="1"/>
  <c r="BO11" i="9" s="1"/>
  <c r="BO13" i="9" s="1"/>
  <c r="BO18" i="9"/>
  <c r="BO31" i="9" s="1"/>
  <c r="BC24" i="10"/>
  <c r="BD4" i="10" s="1"/>
  <c r="BD7" i="10"/>
  <c r="BD9" i="10" s="1"/>
  <c r="BD22" i="10" s="1"/>
  <c r="BD24" i="10" s="1"/>
  <c r="BE4" i="10" s="1"/>
  <c r="BD39" i="9"/>
  <c r="BE38" i="9"/>
  <c r="BF36" i="9"/>
  <c r="BO33" i="9" l="1"/>
  <c r="BO34" i="9" s="1"/>
  <c r="BO35" i="9" s="1"/>
  <c r="BO6" i="10" s="1"/>
  <c r="BP4" i="9"/>
  <c r="BO37" i="9"/>
  <c r="BE7" i="10"/>
  <c r="BE9" i="10" s="1"/>
  <c r="BE22" i="10" s="1"/>
  <c r="BE24" i="10" s="1"/>
  <c r="BF4" i="10" s="1"/>
  <c r="BE39" i="9"/>
  <c r="BF38" i="9"/>
  <c r="BG36" i="9"/>
  <c r="BP6" i="9" l="1"/>
  <c r="BP9" i="9" s="1"/>
  <c r="BP10" i="9" s="1"/>
  <c r="BP11" i="9" s="1"/>
  <c r="BP13" i="9" s="1"/>
  <c r="BP18" i="9"/>
  <c r="BP31" i="9" s="1"/>
  <c r="BG38" i="9"/>
  <c r="BH36" i="9"/>
  <c r="BF7" i="10"/>
  <c r="BF9" i="10" s="1"/>
  <c r="BF22" i="10" s="1"/>
  <c r="BF24" i="10" s="1"/>
  <c r="BG4" i="10" s="1"/>
  <c r="BF39" i="9"/>
  <c r="BP33" i="9" l="1"/>
  <c r="BP34" i="9" s="1"/>
  <c r="BP35" i="9" s="1"/>
  <c r="BP6" i="10" s="1"/>
  <c r="BH38" i="9"/>
  <c r="BI36" i="9"/>
  <c r="BG7" i="10"/>
  <c r="BG9" i="10" s="1"/>
  <c r="BG22" i="10" s="1"/>
  <c r="BG24" i="10" s="1"/>
  <c r="BH4" i="10" s="1"/>
  <c r="BG39" i="9"/>
  <c r="BP37" i="9" l="1"/>
  <c r="BJ36" i="9"/>
  <c r="BI38" i="9"/>
  <c r="BH7" i="10"/>
  <c r="BH9" i="10" s="1"/>
  <c r="BH22" i="10" s="1"/>
  <c r="BH24" i="10" s="1"/>
  <c r="BH39" i="9"/>
  <c r="BI4" i="10" l="1"/>
  <c r="BI7" i="10"/>
  <c r="BI9" i="10" s="1"/>
  <c r="BI22" i="10" s="1"/>
  <c r="BI39" i="9"/>
  <c r="BJ38" i="9"/>
  <c r="BK36" i="9"/>
  <c r="BL36" i="9" l="1"/>
  <c r="BK38" i="9"/>
  <c r="BJ7" i="10"/>
  <c r="BJ9" i="10" s="1"/>
  <c r="BJ22" i="10" s="1"/>
  <c r="BJ39" i="9"/>
  <c r="BI24" i="10"/>
  <c r="BJ4" i="10" s="1"/>
  <c r="BJ24" i="10" l="1"/>
  <c r="BK4" i="10" s="1"/>
  <c r="BK7" i="10"/>
  <c r="BK9" i="10" s="1"/>
  <c r="BK22" i="10" s="1"/>
  <c r="BK39" i="9"/>
  <c r="BL38" i="9"/>
  <c r="BM36" i="9"/>
  <c r="BK24" i="10" l="1"/>
  <c r="BL4" i="10" s="1"/>
  <c r="BL7" i="10"/>
  <c r="BL9" i="10" s="1"/>
  <c r="BL22" i="10" s="1"/>
  <c r="BL39" i="9"/>
  <c r="BM38" i="9"/>
  <c r="BN36" i="9"/>
  <c r="BL24" i="10" l="1"/>
  <c r="BM4" i="10" s="1"/>
  <c r="BO36" i="9"/>
  <c r="BN38" i="9"/>
  <c r="BM7" i="10"/>
  <c r="BM9" i="10" s="1"/>
  <c r="BM22" i="10" s="1"/>
  <c r="BM39" i="9"/>
  <c r="BO38" i="9" l="1"/>
  <c r="BP36" i="9"/>
  <c r="BP38" i="9" s="1"/>
  <c r="BN7" i="10"/>
  <c r="BN9" i="10" s="1"/>
  <c r="BN22" i="10" s="1"/>
  <c r="BN39" i="9"/>
  <c r="BM24" i="10"/>
  <c r="BN4" i="10" s="1"/>
  <c r="BN24" i="10" l="1"/>
  <c r="BO4" i="10" s="1"/>
  <c r="BP7" i="10"/>
  <c r="BP9" i="10" s="1"/>
  <c r="BP22" i="10" s="1"/>
  <c r="BP39" i="9"/>
  <c r="BO7" i="10"/>
  <c r="BO9" i="10" s="1"/>
  <c r="BO22" i="10" s="1"/>
  <c r="BO39" i="9"/>
  <c r="I6" i="15" l="1"/>
  <c r="B45" i="9"/>
  <c r="BO24" i="10"/>
  <c r="BP4" i="10" s="1"/>
  <c r="BP24" i="10" s="1"/>
  <c r="B27" i="10" l="1"/>
  <c r="B31" i="10"/>
  <c r="I5" i="15"/>
</calcChain>
</file>

<file path=xl/sharedStrings.xml><?xml version="1.0" encoding="utf-8"?>
<sst xmlns="http://schemas.openxmlformats.org/spreadsheetml/2006/main" count="98" uniqueCount="85">
  <si>
    <t>Month</t>
  </si>
  <si>
    <t>Total users</t>
  </si>
  <si>
    <t>Total driveway</t>
  </si>
  <si>
    <t>Initial users</t>
  </si>
  <si>
    <t>DW/users</t>
  </si>
  <si>
    <t>users/DW</t>
  </si>
  <si>
    <t>Average rent</t>
  </si>
  <si>
    <t>expected rent</t>
  </si>
  <si>
    <t>ineficenices</t>
  </si>
  <si>
    <t>final rate</t>
  </si>
  <si>
    <t>monthly offer per driveway</t>
  </si>
  <si>
    <t>summer</t>
  </si>
  <si>
    <t>worker rate</t>
  </si>
  <si>
    <t>price</t>
  </si>
  <si>
    <t>fee</t>
  </si>
  <si>
    <t>new ref cost</t>
  </si>
  <si>
    <t>Simon's wage</t>
  </si>
  <si>
    <t>server cost</t>
  </si>
  <si>
    <t>Market reach</t>
  </si>
  <si>
    <t>keep ratio</t>
  </si>
  <si>
    <t>Ad</t>
  </si>
  <si>
    <t>csr rate</t>
  </si>
  <si>
    <t>inv</t>
  </si>
  <si>
    <t>soft val</t>
  </si>
  <si>
    <t>Sales</t>
  </si>
  <si>
    <t>Userbase</t>
  </si>
  <si>
    <t>Total</t>
  </si>
  <si>
    <t>New</t>
  </si>
  <si>
    <t>Driveway</t>
  </si>
  <si>
    <t>Offer</t>
  </si>
  <si>
    <t>Rented</t>
  </si>
  <si>
    <t>Fee</t>
  </si>
  <si>
    <t>Gross Profit</t>
  </si>
  <si>
    <t>Expenses</t>
  </si>
  <si>
    <t>Sales and Marketing</t>
  </si>
  <si>
    <t>Facebook ads</t>
  </si>
  <si>
    <t>Server rent</t>
  </si>
  <si>
    <t>Refferal</t>
  </si>
  <si>
    <t>General Administration</t>
  </si>
  <si>
    <t>Salaries</t>
  </si>
  <si>
    <t>Internet and Phone</t>
  </si>
  <si>
    <t>Software Maintenance</t>
  </si>
  <si>
    <t>Photobooth</t>
  </si>
  <si>
    <t>Flyers</t>
  </si>
  <si>
    <t>prop rate</t>
  </si>
  <si>
    <t>dep time</t>
  </si>
  <si>
    <t>Couleur Café</t>
  </si>
  <si>
    <t>Apéros Urbain</t>
  </si>
  <si>
    <t>Student Ball</t>
  </si>
  <si>
    <t>studball price</t>
  </si>
  <si>
    <t>Total Expenses</t>
  </si>
  <si>
    <t>Earning before taxe</t>
  </si>
  <si>
    <t>Donation</t>
  </si>
  <si>
    <t>Taxe</t>
  </si>
  <si>
    <t>Earning before donation</t>
  </si>
  <si>
    <t>taxe rate</t>
  </si>
  <si>
    <t>Net Income</t>
  </si>
  <si>
    <t>Event:</t>
  </si>
  <si>
    <t>Bike Advertissement</t>
  </si>
  <si>
    <t>Operating Activities</t>
  </si>
  <si>
    <t>Cash at Beginning of Period</t>
  </si>
  <si>
    <t>Profit Before Taces</t>
  </si>
  <si>
    <t>Income Taxes Payable</t>
  </si>
  <si>
    <t>Net Cash Provided by operations</t>
  </si>
  <si>
    <t>Investment Activities</t>
  </si>
  <si>
    <t>Net cash used in investing activities</t>
  </si>
  <si>
    <t>Financing Activities</t>
  </si>
  <si>
    <t>Paid in Capital</t>
  </si>
  <si>
    <t>Net Cash Used in financing activities</t>
  </si>
  <si>
    <t>Increase of decrease in cash</t>
  </si>
  <si>
    <t>Cash at the end of the period</t>
  </si>
  <si>
    <t>Accumulated Earnings</t>
  </si>
  <si>
    <t>Yearly Profit</t>
  </si>
  <si>
    <t>temps pour recup inv</t>
  </si>
  <si>
    <t>profit apres 5 ans</t>
  </si>
  <si>
    <t>profit at</t>
  </si>
  <si>
    <t>Propagation Rate</t>
  </si>
  <si>
    <t>Initial user</t>
  </si>
  <si>
    <t>Initial Investment</t>
  </si>
  <si>
    <t>Time For return</t>
  </si>
  <si>
    <t>Profit 5 Years</t>
  </si>
  <si>
    <t>Positive Earning</t>
  </si>
  <si>
    <t>ini</t>
  </si>
  <si>
    <t>prop</t>
  </si>
  <si>
    <t>&gt;5y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</si>
</sst>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3" fontId="0" fillId="0" borderId="0" xfId="1" applyFo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43" fontId="0" fillId="0" borderId="0" xfId="1" applyNumberFormat="1" applyFont="1"/>
    <xf numFmtId="0" fontId="3" fillId="0" borderId="0" xfId="0" applyFont="1" applyAlignment="1">
      <alignment wrapText="1"/>
    </xf>
    <xf numFmtId="0" fontId="2" fillId="0" borderId="1" xfId="0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0" fillId="0" borderId="2" xfId="0" applyBorder="1"/>
    <xf numFmtId="164" fontId="0" fillId="0" borderId="1" xfId="1" applyNumberFormat="1" applyFont="1" applyBorder="1"/>
    <xf numFmtId="0" fontId="2" fillId="0" borderId="3" xfId="0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0" fontId="0" fillId="0" borderId="0" xfId="0" applyBorder="1"/>
    <xf numFmtId="164" fontId="0" fillId="0" borderId="2" xfId="1" applyNumberFormat="1" applyFont="1" applyBorder="1"/>
    <xf numFmtId="0" fontId="2" fillId="0" borderId="0" xfId="0" applyFont="1" applyBorder="1"/>
    <xf numFmtId="164" fontId="0" fillId="0" borderId="5" xfId="1" applyNumberFormat="1" applyFont="1" applyBorder="1"/>
    <xf numFmtId="17" fontId="0" fillId="0" borderId="4" xfId="0" applyNumberForma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Font="1" applyBorder="1"/>
    <xf numFmtId="164" fontId="0" fillId="0" borderId="0" xfId="0" applyNumberFormat="1" applyBorder="1"/>
    <xf numFmtId="0" fontId="2" fillId="0" borderId="6" xfId="0" applyFont="1" applyBorder="1"/>
    <xf numFmtId="164" fontId="0" fillId="0" borderId="6" xfId="1" applyNumberFormat="1" applyFont="1" applyBorder="1"/>
    <xf numFmtId="0" fontId="0" fillId="0" borderId="7" xfId="0" applyBorder="1"/>
    <xf numFmtId="0" fontId="2" fillId="0" borderId="8" xfId="0" applyFont="1" applyBorder="1"/>
    <xf numFmtId="164" fontId="0" fillId="0" borderId="8" xfId="1" applyNumberFormat="1" applyFont="1" applyBorder="1"/>
    <xf numFmtId="164" fontId="0" fillId="0" borderId="7" xfId="1" applyNumberFormat="1" applyFont="1" applyBorder="1"/>
    <xf numFmtId="0" fontId="0" fillId="2" borderId="0" xfId="0" applyFill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9" fontId="0" fillId="0" borderId="10" xfId="0" applyNumberFormat="1" applyBorder="1"/>
    <xf numFmtId="0" fontId="0" fillId="0" borderId="10" xfId="0" applyBorder="1"/>
    <xf numFmtId="0" fontId="0" fillId="2" borderId="10" xfId="0" applyFill="1" applyBorder="1"/>
    <xf numFmtId="164" fontId="0" fillId="2" borderId="10" xfId="1" applyNumberFormat="1" applyFont="1" applyFill="1" applyBorder="1"/>
    <xf numFmtId="164" fontId="0" fillId="2" borderId="0" xfId="1" applyNumberFormat="1" applyFont="1" applyFill="1"/>
    <xf numFmtId="164" fontId="0" fillId="3" borderId="10" xfId="1" applyNumberFormat="1" applyFont="1" applyFill="1" applyBorder="1"/>
    <xf numFmtId="164" fontId="0" fillId="3" borderId="0" xfId="1" applyNumberFormat="1" applyFont="1" applyFill="1"/>
    <xf numFmtId="164" fontId="0" fillId="4" borderId="10" xfId="1" applyNumberFormat="1" applyFont="1" applyFill="1" applyBorder="1"/>
    <xf numFmtId="164" fontId="0" fillId="4" borderId="0" xfId="1" applyNumberFormat="1" applyFont="1" applyFill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164" fontId="0" fillId="5" borderId="10" xfId="1" applyNumberFormat="1" applyFont="1" applyFill="1" applyBorder="1"/>
    <xf numFmtId="164" fontId="0" fillId="5" borderId="0" xfId="1" applyNumberFormat="1" applyFont="1" applyFill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2" workbookViewId="0">
      <selection activeCell="B26" sqref="B26"/>
    </sheetView>
  </sheetViews>
  <sheetFormatPr baseColWidth="10" defaultRowHeight="15" x14ac:dyDescent="0.25"/>
  <cols>
    <col min="2" max="2" width="23" customWidth="1"/>
  </cols>
  <sheetData>
    <row r="1" spans="1:6" x14ac:dyDescent="0.25">
      <c r="A1" t="s">
        <v>1</v>
      </c>
      <c r="B1" s="2">
        <f>92056/10</f>
        <v>9205.6</v>
      </c>
    </row>
    <row r="2" spans="1:6" x14ac:dyDescent="0.25">
      <c r="A2" t="s">
        <v>2</v>
      </c>
      <c r="B2" s="2">
        <f>6084/10</f>
        <v>608.4</v>
      </c>
    </row>
    <row r="3" spans="1:6" x14ac:dyDescent="0.25">
      <c r="B3" s="2"/>
    </row>
    <row r="4" spans="1:6" x14ac:dyDescent="0.25">
      <c r="A4" t="s">
        <v>18</v>
      </c>
      <c r="B4" s="2">
        <v>1600</v>
      </c>
    </row>
    <row r="5" spans="1:6" x14ac:dyDescent="0.25">
      <c r="A5" t="s">
        <v>19</v>
      </c>
      <c r="B5" s="5">
        <v>0.5</v>
      </c>
    </row>
    <row r="6" spans="1:6" x14ac:dyDescent="0.25">
      <c r="A6" t="s">
        <v>3</v>
      </c>
      <c r="B6" s="2">
        <f>Feuil1!M4</f>
        <v>480</v>
      </c>
      <c r="F6">
        <f>ROUND((E6*Config!$B$39)*((Config!$B$1-B19)/Config!$B$1),0)</f>
        <v>0</v>
      </c>
    </row>
    <row r="8" spans="1:6" x14ac:dyDescent="0.25">
      <c r="A8" t="s">
        <v>5</v>
      </c>
      <c r="B8" s="1">
        <f>B1/B2</f>
        <v>15.130834976988824</v>
      </c>
    </row>
    <row r="9" spans="1:6" x14ac:dyDescent="0.25">
      <c r="A9" t="s">
        <v>4</v>
      </c>
      <c r="B9" s="1">
        <f>B2/B1</f>
        <v>6.60902059615886E-2</v>
      </c>
    </row>
    <row r="11" spans="1:6" x14ac:dyDescent="0.25">
      <c r="A11" t="s">
        <v>6</v>
      </c>
      <c r="B11" s="3">
        <v>0.24299999999999999</v>
      </c>
    </row>
    <row r="13" spans="1:6" x14ac:dyDescent="0.25">
      <c r="A13" t="s">
        <v>7</v>
      </c>
      <c r="B13">
        <f>MIN(100%,B11*B8)</f>
        <v>1</v>
      </c>
    </row>
    <row r="14" spans="1:6" x14ac:dyDescent="0.25">
      <c r="A14" t="s">
        <v>8</v>
      </c>
      <c r="B14" s="4">
        <v>0.1</v>
      </c>
    </row>
    <row r="15" spans="1:6" x14ac:dyDescent="0.25">
      <c r="A15" t="s">
        <v>9</v>
      </c>
      <c r="B15" s="4">
        <f>B13-B14</f>
        <v>0.9</v>
      </c>
    </row>
    <row r="17" spans="1:2" x14ac:dyDescent="0.25">
      <c r="A17" t="s">
        <v>10</v>
      </c>
      <c r="B17">
        <f>4*5*8</f>
        <v>160</v>
      </c>
    </row>
    <row r="18" spans="1:2" x14ac:dyDescent="0.25">
      <c r="A18" t="s">
        <v>11</v>
      </c>
      <c r="B18">
        <f>3*5*8+7*12</f>
        <v>204</v>
      </c>
    </row>
    <row r="20" spans="1:2" x14ac:dyDescent="0.25">
      <c r="A20" t="s">
        <v>12</v>
      </c>
      <c r="B20" s="3">
        <f>100%-20.4%</f>
        <v>0.79600000000000004</v>
      </c>
    </row>
    <row r="22" spans="1:2" x14ac:dyDescent="0.25">
      <c r="A22" t="s">
        <v>13</v>
      </c>
      <c r="B22">
        <v>1</v>
      </c>
    </row>
    <row r="23" spans="1:2" x14ac:dyDescent="0.25">
      <c r="A23" t="s">
        <v>14</v>
      </c>
      <c r="B23">
        <v>0.2</v>
      </c>
    </row>
    <row r="25" spans="1:2" x14ac:dyDescent="0.25">
      <c r="A25" t="s">
        <v>15</v>
      </c>
      <c r="B25">
        <v>20</v>
      </c>
    </row>
    <row r="27" spans="1:2" x14ac:dyDescent="0.25">
      <c r="A27" t="s">
        <v>16</v>
      </c>
      <c r="B27">
        <v>1501.82</v>
      </c>
    </row>
    <row r="29" spans="1:2" x14ac:dyDescent="0.25">
      <c r="A29" t="s">
        <v>17</v>
      </c>
    </row>
    <row r="30" spans="1:2" x14ac:dyDescent="0.25">
      <c r="A30">
        <v>50000</v>
      </c>
      <c r="B30">
        <v>816.59</v>
      </c>
    </row>
    <row r="31" spans="1:2" x14ac:dyDescent="0.25">
      <c r="A31">
        <v>5000</v>
      </c>
      <c r="B31">
        <f>B30/10</f>
        <v>81.659000000000006</v>
      </c>
    </row>
    <row r="33" spans="1:2" x14ac:dyDescent="0.25">
      <c r="A33" t="s">
        <v>20</v>
      </c>
      <c r="B33" s="6">
        <v>186.61</v>
      </c>
    </row>
    <row r="35" spans="1:2" x14ac:dyDescent="0.25">
      <c r="A35" t="s">
        <v>21</v>
      </c>
      <c r="B35" s="4">
        <v>0.05</v>
      </c>
    </row>
    <row r="37" spans="1:2" x14ac:dyDescent="0.25">
      <c r="A37" t="s">
        <v>23</v>
      </c>
      <c r="B37">
        <f>4*4704</f>
        <v>18816</v>
      </c>
    </row>
    <row r="38" spans="1:2" x14ac:dyDescent="0.25">
      <c r="A38" t="s">
        <v>45</v>
      </c>
      <c r="B38">
        <v>36</v>
      </c>
    </row>
    <row r="39" spans="1:2" x14ac:dyDescent="0.25">
      <c r="A39" t="s">
        <v>44</v>
      </c>
      <c r="B39" s="4">
        <f>Feuil1!M5</f>
        <v>0.1</v>
      </c>
    </row>
    <row r="41" spans="1:2" x14ac:dyDescent="0.25">
      <c r="A41" t="s">
        <v>49</v>
      </c>
      <c r="B41">
        <v>60</v>
      </c>
    </row>
    <row r="43" spans="1:2" x14ac:dyDescent="0.25">
      <c r="A43" t="s">
        <v>55</v>
      </c>
      <c r="B43">
        <v>0.24249999999999999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5"/>
  <sheetViews>
    <sheetView topLeftCell="AO6" workbookViewId="0">
      <selection activeCell="BA40" sqref="BA40"/>
    </sheetView>
  </sheetViews>
  <sheetFormatPr baseColWidth="10" defaultRowHeight="15" outlineLevelRow="1" x14ac:dyDescent="0.25"/>
  <cols>
    <col min="1" max="1" width="22.7109375" style="15" bestFit="1" customWidth="1"/>
    <col min="2" max="2" width="12" style="15" bestFit="1" customWidth="1"/>
    <col min="3" max="3" width="12" style="15" customWidth="1"/>
    <col min="4" max="6" width="13" style="15" customWidth="1"/>
    <col min="7" max="30" width="13" style="15" bestFit="1" customWidth="1"/>
    <col min="31" max="59" width="14" style="15" bestFit="1" customWidth="1"/>
    <col min="60" max="61" width="15.5703125" style="15" bestFit="1" customWidth="1"/>
    <col min="62" max="66" width="15.5703125" style="15" customWidth="1"/>
    <col min="67" max="68" width="15.5703125" style="15" bestFit="1" customWidth="1"/>
    <col min="69" max="16384" width="11.42578125" style="15"/>
  </cols>
  <sheetData>
    <row r="1" spans="1:68" ht="15.75" thickBot="1" x14ac:dyDescent="0.3">
      <c r="A1" s="8" t="s">
        <v>0</v>
      </c>
      <c r="B1" s="9">
        <v>42887</v>
      </c>
      <c r="C1" s="9">
        <v>42917</v>
      </c>
      <c r="D1" s="9">
        <v>42948</v>
      </c>
      <c r="E1" s="9">
        <v>42979</v>
      </c>
      <c r="F1" s="9">
        <v>43009</v>
      </c>
      <c r="G1" s="9">
        <v>43040</v>
      </c>
      <c r="H1" s="9">
        <v>43070</v>
      </c>
      <c r="I1" s="9">
        <v>43101</v>
      </c>
      <c r="J1" s="9">
        <v>43132</v>
      </c>
      <c r="K1" s="9">
        <v>43160</v>
      </c>
      <c r="L1" s="9">
        <v>43191</v>
      </c>
      <c r="M1" s="9">
        <v>43221</v>
      </c>
      <c r="N1" s="9">
        <v>43252</v>
      </c>
      <c r="O1" s="9">
        <v>43282</v>
      </c>
      <c r="P1" s="9">
        <v>43313</v>
      </c>
      <c r="Q1" s="9">
        <v>43344</v>
      </c>
      <c r="R1" s="9">
        <v>43374</v>
      </c>
      <c r="S1" s="9">
        <v>43405</v>
      </c>
      <c r="T1" s="9">
        <v>43435</v>
      </c>
      <c r="U1" s="9">
        <v>43466</v>
      </c>
      <c r="V1" s="9">
        <v>43497</v>
      </c>
      <c r="W1" s="9">
        <v>43525</v>
      </c>
      <c r="X1" s="9">
        <v>43556</v>
      </c>
      <c r="Y1" s="9">
        <v>43586</v>
      </c>
      <c r="Z1" s="9">
        <v>43617</v>
      </c>
      <c r="AA1" s="9">
        <v>43647</v>
      </c>
      <c r="AB1" s="9">
        <v>43678</v>
      </c>
      <c r="AC1" s="9">
        <v>43709</v>
      </c>
      <c r="AD1" s="9">
        <v>43739</v>
      </c>
      <c r="AE1" s="9">
        <v>43770</v>
      </c>
      <c r="AF1" s="9">
        <v>43800</v>
      </c>
      <c r="AG1" s="9">
        <v>43831</v>
      </c>
      <c r="AH1" s="9">
        <v>43862</v>
      </c>
      <c r="AI1" s="9">
        <v>43891</v>
      </c>
      <c r="AJ1" s="9">
        <v>43922</v>
      </c>
      <c r="AK1" s="9">
        <v>43952</v>
      </c>
      <c r="AL1" s="9">
        <v>43983</v>
      </c>
      <c r="AM1" s="9">
        <v>44013</v>
      </c>
      <c r="AN1" s="9">
        <v>44044</v>
      </c>
      <c r="AO1" s="9">
        <v>44075</v>
      </c>
      <c r="AP1" s="9">
        <v>44105</v>
      </c>
      <c r="AQ1" s="9">
        <v>44136</v>
      </c>
      <c r="AR1" s="9">
        <v>44166</v>
      </c>
      <c r="AS1" s="9">
        <v>44197</v>
      </c>
      <c r="AT1" s="9">
        <v>44228</v>
      </c>
      <c r="AU1" s="9">
        <v>44256</v>
      </c>
      <c r="AV1" s="9">
        <v>44287</v>
      </c>
      <c r="AW1" s="9">
        <v>44317</v>
      </c>
      <c r="AX1" s="9">
        <v>44348</v>
      </c>
      <c r="AY1" s="9">
        <v>44378</v>
      </c>
      <c r="AZ1" s="9">
        <v>44409</v>
      </c>
      <c r="BA1" s="9">
        <v>44440</v>
      </c>
      <c r="BB1" s="9">
        <v>44470</v>
      </c>
      <c r="BC1" s="9">
        <v>44501</v>
      </c>
      <c r="BD1" s="9">
        <v>44531</v>
      </c>
      <c r="BE1" s="9">
        <v>44562</v>
      </c>
      <c r="BF1" s="9">
        <v>44593</v>
      </c>
      <c r="BG1" s="9">
        <v>44621</v>
      </c>
      <c r="BH1" s="9">
        <v>44652</v>
      </c>
      <c r="BI1" s="9">
        <v>44682</v>
      </c>
      <c r="BJ1" s="9">
        <v>44713</v>
      </c>
      <c r="BK1" s="9">
        <v>44743</v>
      </c>
      <c r="BL1" s="9">
        <v>44774</v>
      </c>
      <c r="BM1" s="9">
        <v>44805</v>
      </c>
      <c r="BN1" s="9">
        <v>44835</v>
      </c>
      <c r="BO1" s="9">
        <v>44866</v>
      </c>
      <c r="BP1" s="9">
        <v>44896</v>
      </c>
    </row>
    <row r="2" spans="1:68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x14ac:dyDescent="0.25">
      <c r="A3" s="7" t="s">
        <v>25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outlineLevel="1" collapsed="1" x14ac:dyDescent="0.25">
      <c r="A4" s="15" t="s">
        <v>26</v>
      </c>
      <c r="B4" s="14">
        <v>0</v>
      </c>
      <c r="C4" s="14">
        <v>0</v>
      </c>
      <c r="D4" s="14">
        <v>0</v>
      </c>
      <c r="E4" s="14">
        <f>Config!B6</f>
        <v>480</v>
      </c>
      <c r="F4" s="14">
        <f t="shared" ref="F4" si="0">E4+F5</f>
        <v>525</v>
      </c>
      <c r="G4" s="14">
        <f t="shared" ref="G4" si="1">F4+G5</f>
        <v>575</v>
      </c>
      <c r="H4" s="14">
        <f t="shared" ref="H4" si="2">G4+H5</f>
        <v>629</v>
      </c>
      <c r="I4" s="14">
        <f t="shared" ref="I4" si="3">H4+I5</f>
        <v>688</v>
      </c>
      <c r="J4" s="14">
        <f t="shared" ref="J4" si="4">I4+J5</f>
        <v>752</v>
      </c>
      <c r="K4" s="14">
        <f t="shared" ref="K4" si="5">J4+K5</f>
        <v>821</v>
      </c>
      <c r="L4" s="14">
        <f t="shared" ref="L4" si="6">K4+L5</f>
        <v>896</v>
      </c>
      <c r="M4" s="14">
        <f t="shared" ref="M4" si="7">L4+M5</f>
        <v>977</v>
      </c>
      <c r="N4" s="14">
        <f t="shared" ref="N4" si="8">M4+N5</f>
        <v>1064</v>
      </c>
      <c r="O4" s="14">
        <f t="shared" ref="O4" si="9">N4+O5</f>
        <v>1158</v>
      </c>
      <c r="P4" s="14">
        <f t="shared" ref="P4" si="10">O4+P5</f>
        <v>1259</v>
      </c>
      <c r="Q4" s="14">
        <f t="shared" ref="Q4" si="11">P4+Q5</f>
        <v>1368</v>
      </c>
      <c r="R4" s="14">
        <f t="shared" ref="R4" si="12">Q4+R5</f>
        <v>1484</v>
      </c>
      <c r="S4" s="14">
        <f t="shared" ref="S4" si="13">R4+S5</f>
        <v>1608</v>
      </c>
      <c r="T4" s="14">
        <f t="shared" ref="T4" si="14">S4+T5</f>
        <v>1741</v>
      </c>
      <c r="U4" s="14">
        <f t="shared" ref="U4" si="15">T4+U5</f>
        <v>1882</v>
      </c>
      <c r="V4" s="14">
        <f t="shared" ref="V4" si="16">U4+V5</f>
        <v>2032</v>
      </c>
      <c r="W4" s="14">
        <f t="shared" ref="W4" si="17">V4+W5</f>
        <v>2190</v>
      </c>
      <c r="X4" s="14">
        <f t="shared" ref="X4" si="18">W4+X5</f>
        <v>2357</v>
      </c>
      <c r="Y4" s="14">
        <f t="shared" ref="Y4" si="19">X4+Y5</f>
        <v>2532</v>
      </c>
      <c r="Z4" s="14">
        <f t="shared" ref="Z4:AE4" si="20">Y4+Z5</f>
        <v>2716</v>
      </c>
      <c r="AA4" s="14">
        <f t="shared" si="20"/>
        <v>2907</v>
      </c>
      <c r="AB4" s="14">
        <f t="shared" si="20"/>
        <v>3106</v>
      </c>
      <c r="AC4" s="14">
        <f t="shared" si="20"/>
        <v>3312</v>
      </c>
      <c r="AD4" s="14">
        <f t="shared" si="20"/>
        <v>3524</v>
      </c>
      <c r="AE4" s="14">
        <f t="shared" si="20"/>
        <v>3741</v>
      </c>
      <c r="AF4" s="14">
        <f>AE4+AF5</f>
        <v>3963</v>
      </c>
      <c r="AG4" s="14">
        <f>AF4+AG5</f>
        <v>4189</v>
      </c>
      <c r="AH4" s="14">
        <f t="shared" ref="AH4:AN4" si="21">AG4+AH5</f>
        <v>4417</v>
      </c>
      <c r="AI4" s="14">
        <f t="shared" si="21"/>
        <v>4647</v>
      </c>
      <c r="AJ4" s="14">
        <f t="shared" si="21"/>
        <v>4877</v>
      </c>
      <c r="AK4" s="14">
        <f t="shared" si="21"/>
        <v>5106</v>
      </c>
      <c r="AL4" s="14">
        <f t="shared" si="21"/>
        <v>5333</v>
      </c>
      <c r="AM4" s="14">
        <f t="shared" si="21"/>
        <v>5557</v>
      </c>
      <c r="AN4" s="14">
        <f t="shared" si="21"/>
        <v>5777</v>
      </c>
      <c r="AO4" s="14">
        <f t="shared" ref="AO4" si="22">AN4+AO5</f>
        <v>5992</v>
      </c>
      <c r="AP4" s="14">
        <f t="shared" ref="AP4" si="23">AO4+AP5</f>
        <v>6201</v>
      </c>
      <c r="AQ4" s="14">
        <f t="shared" ref="AQ4" si="24">AP4+AQ5</f>
        <v>6403</v>
      </c>
      <c r="AR4" s="14">
        <f t="shared" ref="AR4" si="25">AQ4+AR5</f>
        <v>6598</v>
      </c>
      <c r="AS4" s="14">
        <f t="shared" ref="AS4" si="26">AR4+AS5</f>
        <v>6785</v>
      </c>
      <c r="AT4" s="14">
        <f t="shared" ref="AT4" si="27">AS4+AT5</f>
        <v>6963</v>
      </c>
      <c r="AU4" s="14">
        <f t="shared" ref="AU4" si="28">AT4+AU5</f>
        <v>7133</v>
      </c>
      <c r="AV4" s="14">
        <f t="shared" ref="AV4" si="29">AU4+AV5</f>
        <v>7294</v>
      </c>
      <c r="AW4" s="14">
        <f t="shared" ref="AW4" si="30">AV4+AW5</f>
        <v>7445</v>
      </c>
      <c r="AX4" s="14">
        <f t="shared" ref="AX4" si="31">AW4+AX5</f>
        <v>7587</v>
      </c>
      <c r="AY4" s="14">
        <f t="shared" ref="AY4" si="32">AX4+AY5</f>
        <v>7720</v>
      </c>
      <c r="AZ4" s="14">
        <f t="shared" ref="AZ4" si="33">AY4+AZ5</f>
        <v>7845</v>
      </c>
      <c r="BA4" s="14">
        <f t="shared" ref="BA4" si="34">AZ4+BA5</f>
        <v>7961</v>
      </c>
      <c r="BB4" s="14">
        <f t="shared" ref="BB4" si="35">BA4+BB5</f>
        <v>8069</v>
      </c>
      <c r="BC4" s="14">
        <f t="shared" ref="BC4" si="36">BB4+BC5</f>
        <v>8169</v>
      </c>
      <c r="BD4" s="14">
        <f t="shared" ref="BD4" si="37">BC4+BD5</f>
        <v>8261</v>
      </c>
      <c r="BE4" s="14">
        <f t="shared" ref="BE4" si="38">BD4+BE5</f>
        <v>8346</v>
      </c>
      <c r="BF4" s="14">
        <f t="shared" ref="BF4" si="39">BE4+BF5</f>
        <v>8424</v>
      </c>
      <c r="BG4" s="14">
        <f t="shared" ref="BG4" si="40">BF4+BG5</f>
        <v>8496</v>
      </c>
      <c r="BH4" s="14">
        <f t="shared" ref="BH4" si="41">BG4+BH5</f>
        <v>8561</v>
      </c>
      <c r="BI4" s="14">
        <f t="shared" ref="BI4" si="42">BH4+BI5</f>
        <v>8621</v>
      </c>
      <c r="BJ4" s="14">
        <f t="shared" ref="BJ4" si="43">BI4+BJ5</f>
        <v>8676</v>
      </c>
      <c r="BK4" s="14">
        <f t="shared" ref="BK4" si="44">BJ4+BK5</f>
        <v>8726</v>
      </c>
      <c r="BL4" s="14">
        <f t="shared" ref="BL4" si="45">BK4+BL5</f>
        <v>8771</v>
      </c>
      <c r="BM4" s="14">
        <f t="shared" ref="BM4" si="46">BL4+BM5</f>
        <v>8812</v>
      </c>
      <c r="BN4" s="14">
        <f t="shared" ref="BN4" si="47">BM4+BN5</f>
        <v>8850</v>
      </c>
      <c r="BO4" s="14">
        <f t="shared" ref="BO4" si="48">BN4+BO5</f>
        <v>8884</v>
      </c>
      <c r="BP4" s="14">
        <f t="shared" ref="BP4" si="49">BO4+BP5</f>
        <v>8915</v>
      </c>
    </row>
    <row r="5" spans="1:68" outlineLevel="1" collapsed="1" x14ac:dyDescent="0.25">
      <c r="A5" s="15" t="s">
        <v>27</v>
      </c>
      <c r="B5" s="14">
        <v>0</v>
      </c>
      <c r="C5" s="14">
        <v>0</v>
      </c>
      <c r="D5" s="14">
        <v>0</v>
      </c>
      <c r="E5" s="14">
        <f>E4</f>
        <v>480</v>
      </c>
      <c r="F5" s="14">
        <f>IF(ROUND((E4*Config!$B$39)*((Config!$B$1-E4)/Config!$B$1),0)+E4&gt;=Config!$B$1,Config!$B$1-E4,ROUND((E4*Config!$B$39)*((Config!$B$1-E4)/Config!$B$1),0))</f>
        <v>45</v>
      </c>
      <c r="G5" s="14">
        <f>IF(ROUND((F4*Config!$B$39)*((Config!$B$1-F4)/Config!$B$1),0)+F4&gt;=Config!$B$1,Config!$B$1-F4,ROUND((F4*Config!$B$39)*((Config!$B$1-F4)/Config!$B$1),0))</f>
        <v>50</v>
      </c>
      <c r="H5" s="14">
        <f>IF(ROUND((G4*Config!$B$39)*((Config!$B$1-G4)/Config!$B$1),0)+G4&gt;=Config!$B$1,Config!$B$1-G4,ROUND((G4*Config!$B$39)*((Config!$B$1-G4)/Config!$B$1),0))</f>
        <v>54</v>
      </c>
      <c r="I5" s="14">
        <f>IF(ROUND((H4*Config!$B$39)*((Config!$B$1-H4)/Config!$B$1),0)+H4&gt;=Config!$B$1,Config!$B$1-H4,ROUND((H4*Config!$B$39)*((Config!$B$1-H4)/Config!$B$1),0))</f>
        <v>59</v>
      </c>
      <c r="J5" s="14">
        <f>IF(ROUND((I4*Config!$B$39)*((Config!$B$1-I4)/Config!$B$1),0)+I4&gt;=Config!$B$1,Config!$B$1-I4,ROUND((I4*Config!$B$39)*((Config!$B$1-I4)/Config!$B$1),0))</f>
        <v>64</v>
      </c>
      <c r="K5" s="14">
        <f>IF(ROUND((J4*Config!$B$39)*((Config!$B$1-J4)/Config!$B$1),0)+J4&gt;=Config!$B$1,Config!$B$1-J4,ROUND((J4*Config!$B$39)*((Config!$B$1-J4)/Config!$B$1),0))</f>
        <v>69</v>
      </c>
      <c r="L5" s="14">
        <f>IF(ROUND((K4*Config!$B$39)*((Config!$B$1-K4)/Config!$B$1),0)+K4&gt;=Config!$B$1,Config!$B$1-K4,ROUND((K4*Config!$B$39)*((Config!$B$1-K4)/Config!$B$1),0))</f>
        <v>75</v>
      </c>
      <c r="M5" s="14">
        <f>IF(ROUND((L4*Config!$B$39)*((Config!$B$1-L4)/Config!$B$1),0)+L4&gt;=Config!$B$1,Config!$B$1-L4,ROUND((L4*Config!$B$39)*((Config!$B$1-L4)/Config!$B$1),0))</f>
        <v>81</v>
      </c>
      <c r="N5" s="14">
        <f>IF(ROUND((M4*Config!$B$39)*((Config!$B$1-M4)/Config!$B$1),0)+M4&gt;=Config!$B$1,Config!$B$1-M4,ROUND((M4*Config!$B$39)*((Config!$B$1-M4)/Config!$B$1),0))</f>
        <v>87</v>
      </c>
      <c r="O5" s="14">
        <f>IF(ROUND((N4*Config!$B$39)*((Config!$B$1-N4)/Config!$B$1),0)+N4&gt;=Config!$B$1,Config!$B$1-N4,ROUND((N4*Config!$B$39)*((Config!$B$1-N4)/Config!$B$1),0))</f>
        <v>94</v>
      </c>
      <c r="P5" s="14">
        <f>IF(ROUND((O4*Config!$B$39)*((Config!$B$1-O4)/Config!$B$1),0)+O4&gt;=Config!$B$1,Config!$B$1-O4,ROUND((O4*Config!$B$39)*((Config!$B$1-O4)/Config!$B$1),0))</f>
        <v>101</v>
      </c>
      <c r="Q5" s="14">
        <f>IF(ROUND((P4*Config!$B$39)*((Config!$B$1-P4)/Config!$B$1),0)+P4&gt;=Config!$B$1,Config!$B$1-P4,ROUND((P4*Config!$B$39)*((Config!$B$1-P4)/Config!$B$1),0))</f>
        <v>109</v>
      </c>
      <c r="R5" s="14">
        <f>IF(ROUND((Q4*Config!$B$39)*((Config!$B$1-Q4)/Config!$B$1),0)+Q4&gt;=Config!$B$1,Config!$B$1-Q4,ROUND((Q4*Config!$B$39)*((Config!$B$1-Q4)/Config!$B$1),0))</f>
        <v>116</v>
      </c>
      <c r="S5" s="14">
        <f>IF(ROUND((R4*Config!$B$39)*((Config!$B$1-R4)/Config!$B$1),0)+R4&gt;=Config!$B$1,Config!$B$1-R4,ROUND((R4*Config!$B$39)*((Config!$B$1-R4)/Config!$B$1),0))</f>
        <v>124</v>
      </c>
      <c r="T5" s="14">
        <f>IF(ROUND((S4*Config!$B$39)*((Config!$B$1-S4)/Config!$B$1),0)+S4&gt;=Config!$B$1,Config!$B$1-S4,ROUND((S4*Config!$B$39)*((Config!$B$1-S4)/Config!$B$1),0))</f>
        <v>133</v>
      </c>
      <c r="U5" s="14">
        <f>IF(ROUND((T4*Config!$B$39)*((Config!$B$1-T4)/Config!$B$1),0)+T4&gt;=Config!$B$1,Config!$B$1-T4,ROUND((T4*Config!$B$39)*((Config!$B$1-T4)/Config!$B$1),0))</f>
        <v>141</v>
      </c>
      <c r="V5" s="14">
        <f>IF(ROUND((U4*Config!$B$39)*((Config!$B$1-U4)/Config!$B$1),0)+U4&gt;=Config!$B$1,Config!$B$1-U4,ROUND((U4*Config!$B$39)*((Config!$B$1-U4)/Config!$B$1),0))</f>
        <v>150</v>
      </c>
      <c r="W5" s="14">
        <f>IF(ROUND((V4*Config!$B$39)*((Config!$B$1-V4)/Config!$B$1),0)+V4&gt;=Config!$B$1,Config!$B$1-V4,ROUND((V4*Config!$B$39)*((Config!$B$1-V4)/Config!$B$1),0))</f>
        <v>158</v>
      </c>
      <c r="X5" s="14">
        <f>IF(ROUND((W4*Config!$B$39)*((Config!$B$1-W4)/Config!$B$1),0)+W4&gt;=Config!$B$1,Config!$B$1-W4,ROUND((W4*Config!$B$39)*((Config!$B$1-W4)/Config!$B$1),0))</f>
        <v>167</v>
      </c>
      <c r="Y5" s="14">
        <f>IF(ROUND((X4*Config!$B$39)*((Config!$B$1-X4)/Config!$B$1),0)+X4&gt;=Config!$B$1,Config!$B$1-X4,ROUND((X4*Config!$B$39)*((Config!$B$1-X4)/Config!$B$1),0))</f>
        <v>175</v>
      </c>
      <c r="Z5" s="14">
        <f>IF(ROUND((Y4*Config!$B$39)*((Config!$B$1-Y4)/Config!$B$1),0)+Y4&gt;=Config!$B$1,Config!$B$1-Y4,ROUND((Y4*Config!$B$39)*((Config!$B$1-Y4)/Config!$B$1),0))</f>
        <v>184</v>
      </c>
      <c r="AA5" s="14">
        <f>IF(ROUND((Z4*Config!$B$39)*((Config!$B$1-Z4)/Config!$B$1),0)+Z4&gt;=Config!$B$1,Config!$B$1-Z4,ROUND((Z4*Config!$B$39)*((Config!$B$1-Z4)/Config!$B$1),0))</f>
        <v>191</v>
      </c>
      <c r="AB5" s="14">
        <f>IF(ROUND((AA4*Config!$B$39)*((Config!$B$1-AA4)/Config!$B$1),0)+AA4&gt;=Config!$B$1,Config!$B$1-AA4,ROUND((AA4*Config!$B$39)*((Config!$B$1-AA4)/Config!$B$1),0))</f>
        <v>199</v>
      </c>
      <c r="AC5" s="14">
        <f>IF(ROUND((AB4*Config!$B$39)*((Config!$B$1-AB4)/Config!$B$1),0)+AB4&gt;=Config!$B$1,Config!$B$1-AB4,ROUND((AB4*Config!$B$39)*((Config!$B$1-AB4)/Config!$B$1),0))</f>
        <v>206</v>
      </c>
      <c r="AD5" s="14">
        <f>IF(ROUND((AC4*Config!$B$39)*((Config!$B$1-AC4)/Config!$B$1),0)+AC4&gt;=Config!$B$1,Config!$B$1-AC4,ROUND((AC4*Config!$B$39)*((Config!$B$1-AC4)/Config!$B$1),0))</f>
        <v>212</v>
      </c>
      <c r="AE5" s="14">
        <f>IF(ROUND((AD4*Config!$B$39)*((Config!$B$1-AD4)/Config!$B$1),0)+AD4&gt;=Config!$B$1,Config!$B$1-AD4,ROUND((AD4*Config!$B$39)*((Config!$B$1-AD4)/Config!$B$1),0))</f>
        <v>217</v>
      </c>
      <c r="AF5" s="14">
        <f>IF(ROUND((AE4*Config!$B$39)*((Config!$B$1-AE4)/Config!$B$1),0)+AE4&gt;=Config!$B$1,Config!$B$1-AE4,ROUND((AE4*Config!$B$39)*((Config!$B$1-AE4)/Config!$B$1),0))</f>
        <v>222</v>
      </c>
      <c r="AG5" s="14">
        <f>IF(ROUND((AF4*Config!$B$39)*((Config!$B$1-AF4)/Config!$B$1),0)+AF4&gt;=Config!$B$1,Config!$B$1-AF4,ROUND((AF4*Config!$B$39)*((Config!$B$1-AF4)/Config!$B$1),0))</f>
        <v>226</v>
      </c>
      <c r="AH5" s="14">
        <f>IF(ROUND((AG4*Config!$B$39)*((Config!$B$1-AG4)/Config!$B$1),0)+AG4&gt;=Config!$B$1,Config!$B$1-AG4,ROUND((AG4*Config!$B$39)*((Config!$B$1-AG4)/Config!$B$1),0))</f>
        <v>228</v>
      </c>
      <c r="AI5" s="14">
        <f>IF(ROUND((AH4*Config!$B$39)*((Config!$B$1-AH4)/Config!$B$1),0)+AH4&gt;=Config!$B$1,Config!$B$1-AH4,ROUND((AH4*Config!$B$39)*((Config!$B$1-AH4)/Config!$B$1),0))</f>
        <v>230</v>
      </c>
      <c r="AJ5" s="14">
        <f>IF(ROUND((AI4*Config!$B$39)*((Config!$B$1-AI4)/Config!$B$1),0)+AI4&gt;=Config!$B$1,Config!$B$1-AI4,ROUND((AI4*Config!$B$39)*((Config!$B$1-AI4)/Config!$B$1),0))</f>
        <v>230</v>
      </c>
      <c r="AK5" s="14">
        <f>IF(ROUND((AJ4*Config!$B$39)*((Config!$B$1-AJ4)/Config!$B$1),0)+AJ4&gt;=Config!$B$1,Config!$B$1-AJ4,ROUND((AJ4*Config!$B$39)*((Config!$B$1-AJ4)/Config!$B$1),0))</f>
        <v>229</v>
      </c>
      <c r="AL5" s="14">
        <f>IF(ROUND((AK4*Config!$B$39)*((Config!$B$1-AK4)/Config!$B$1),0)+AK4&gt;=Config!$B$1,Config!$B$1-AK4,ROUND((AK4*Config!$B$39)*((Config!$B$1-AK4)/Config!$B$1),0))</f>
        <v>227</v>
      </c>
      <c r="AM5" s="14">
        <f>IF(ROUND((AL4*Config!$B$39)*((Config!$B$1-AL4)/Config!$B$1),0)+AL4&gt;=Config!$B$1,Config!$B$1-AL4,ROUND((AL4*Config!$B$39)*((Config!$B$1-AL4)/Config!$B$1),0))</f>
        <v>224</v>
      </c>
      <c r="AN5" s="14">
        <f>IF(ROUND((AM4*Config!$B$39)*((Config!$B$1-AM4)/Config!$B$1),0)+AM4&gt;=Config!$B$1,Config!$B$1-AM4,ROUND((AM4*Config!$B$39)*((Config!$B$1-AM4)/Config!$B$1),0))</f>
        <v>220</v>
      </c>
      <c r="AO5" s="14">
        <f>IF(ROUND((AN4*Config!$B$39)*((Config!$B$1-AN4)/Config!$B$1),0)+AN4&gt;=Config!$B$1,Config!$B$1-AN4,ROUND((AN4*Config!$B$39)*((Config!$B$1-AN4)/Config!$B$1),0))</f>
        <v>215</v>
      </c>
      <c r="AP5" s="14">
        <f>IF(ROUND((AO4*Config!$B$39)*((Config!$B$1-AO4)/Config!$B$1),0)+AO4&gt;=Config!$B$1,Config!$B$1-AO4,ROUND((AO4*Config!$B$39)*((Config!$B$1-AO4)/Config!$B$1),0))</f>
        <v>209</v>
      </c>
      <c r="AQ5" s="14">
        <f>IF(ROUND((AP4*Config!$B$39)*((Config!$B$1-AP4)/Config!$B$1),0)+AP4&gt;=Config!$B$1,Config!$B$1-AP4,ROUND((AP4*Config!$B$39)*((Config!$B$1-AP4)/Config!$B$1),0))</f>
        <v>202</v>
      </c>
      <c r="AR5" s="14">
        <f>IF(ROUND((AQ4*Config!$B$39)*((Config!$B$1-AQ4)/Config!$B$1),0)+AQ4&gt;=Config!$B$1,Config!$B$1-AQ4,ROUND((AQ4*Config!$B$39)*((Config!$B$1-AQ4)/Config!$B$1),0))</f>
        <v>195</v>
      </c>
      <c r="AS5" s="14">
        <f>IF(ROUND((AR4*Config!$B$39)*((Config!$B$1-AR4)/Config!$B$1),0)+AR4&gt;=Config!$B$1,Config!$B$1-AR4,ROUND((AR4*Config!$B$39)*((Config!$B$1-AR4)/Config!$B$1),0))</f>
        <v>187</v>
      </c>
      <c r="AT5" s="14">
        <f>IF(ROUND((AS4*Config!$B$39)*((Config!$B$1-AS4)/Config!$B$1),0)+AS4&gt;=Config!$B$1,Config!$B$1-AS4,ROUND((AS4*Config!$B$39)*((Config!$B$1-AS4)/Config!$B$1),0))</f>
        <v>178</v>
      </c>
      <c r="AU5" s="14">
        <f>IF(ROUND((AT4*Config!$B$39)*((Config!$B$1-AT4)/Config!$B$1),0)+AT4&gt;=Config!$B$1,Config!$B$1-AT4,ROUND((AT4*Config!$B$39)*((Config!$B$1-AT4)/Config!$B$1),0))</f>
        <v>170</v>
      </c>
      <c r="AV5" s="14">
        <f>IF(ROUND((AU4*Config!$B$39)*((Config!$B$1-AU4)/Config!$B$1),0)+AU4&gt;=Config!$B$1,Config!$B$1-AU4,ROUND((AU4*Config!$B$39)*((Config!$B$1-AU4)/Config!$B$1),0))</f>
        <v>161</v>
      </c>
      <c r="AW5" s="14">
        <f>IF(ROUND((AV4*Config!$B$39)*((Config!$B$1-AV4)/Config!$B$1),0)+AV4&gt;=Config!$B$1,Config!$B$1-AV4,ROUND((AV4*Config!$B$39)*((Config!$B$1-AV4)/Config!$B$1),0))</f>
        <v>151</v>
      </c>
      <c r="AX5" s="14">
        <f>IF(ROUND((AW4*Config!$B$39)*((Config!$B$1-AW4)/Config!$B$1),0)+AW4&gt;=Config!$B$1,Config!$B$1-AW4,ROUND((AW4*Config!$B$39)*((Config!$B$1-AW4)/Config!$B$1),0))</f>
        <v>142</v>
      </c>
      <c r="AY5" s="14">
        <f>IF(ROUND((AX4*Config!$B$39)*((Config!$B$1-AX4)/Config!$B$1),0)+AX4&gt;=Config!$B$1,Config!$B$1-AX4,ROUND((AX4*Config!$B$39)*((Config!$B$1-AX4)/Config!$B$1),0))</f>
        <v>133</v>
      </c>
      <c r="AZ5" s="14">
        <f>IF(ROUND((AY4*Config!$B$39)*((Config!$B$1-AY4)/Config!$B$1),0)+AY4&gt;=Config!$B$1,Config!$B$1-AY4,ROUND((AY4*Config!$B$39)*((Config!$B$1-AY4)/Config!$B$1),0))</f>
        <v>125</v>
      </c>
      <c r="BA5" s="14">
        <f>IF(ROUND((AZ4*Config!$B$39)*((Config!$B$1-AZ4)/Config!$B$1),0)+AZ4&gt;=Config!$B$1,Config!$B$1-AZ4,ROUND((AZ4*Config!$B$39)*((Config!$B$1-AZ4)/Config!$B$1),0))</f>
        <v>116</v>
      </c>
      <c r="BB5" s="14">
        <f>IF(ROUND((BA4*Config!$B$39)*((Config!$B$1-BA4)/Config!$B$1),0)+BA4&gt;=Config!$B$1,Config!$B$1-BA4,ROUND((BA4*Config!$B$39)*((Config!$B$1-BA4)/Config!$B$1),0))</f>
        <v>108</v>
      </c>
      <c r="BC5" s="14">
        <f>IF(ROUND((BB4*Config!$B$39)*((Config!$B$1-BB4)/Config!$B$1),0)+BB4&gt;=Config!$B$1,Config!$B$1-BB4,ROUND((BB4*Config!$B$39)*((Config!$B$1-BB4)/Config!$B$1),0))</f>
        <v>100</v>
      </c>
      <c r="BD5" s="14">
        <f>IF(ROUND((BC4*Config!$B$39)*((Config!$B$1-BC4)/Config!$B$1),0)+BC4&gt;=Config!$B$1,Config!$B$1-BC4,ROUND((BC4*Config!$B$39)*((Config!$B$1-BC4)/Config!$B$1),0))</f>
        <v>92</v>
      </c>
      <c r="BE5" s="14">
        <f>IF(ROUND((BD4*Config!$B$39)*((Config!$B$1-BD4)/Config!$B$1),0)+BD4&gt;=Config!$B$1,Config!$B$1-BD4,ROUND((BD4*Config!$B$39)*((Config!$B$1-BD4)/Config!$B$1),0))</f>
        <v>85</v>
      </c>
      <c r="BF5" s="14">
        <f>IF(ROUND((BE4*Config!$B$39)*((Config!$B$1-BE4)/Config!$B$1),0)+BE4&gt;=Config!$B$1,Config!$B$1-BE4,ROUND((BE4*Config!$B$39)*((Config!$B$1-BE4)/Config!$B$1),0))</f>
        <v>78</v>
      </c>
      <c r="BG5" s="14">
        <f>IF(ROUND((BF4*Config!$B$39)*((Config!$B$1-BF4)/Config!$B$1),0)+BF4&gt;=Config!$B$1,Config!$B$1-BF4,ROUND((BF4*Config!$B$39)*((Config!$B$1-BF4)/Config!$B$1),0))</f>
        <v>72</v>
      </c>
      <c r="BH5" s="14">
        <f>IF(ROUND((BG4*Config!$B$39)*((Config!$B$1-BG4)/Config!$B$1),0)+BG4&gt;=Config!$B$1,Config!$B$1-BG4,ROUND((BG4*Config!$B$39)*((Config!$B$1-BG4)/Config!$B$1),0))</f>
        <v>65</v>
      </c>
      <c r="BI5" s="14">
        <f>IF(ROUND((BH4*Config!$B$39)*((Config!$B$1-BH4)/Config!$B$1),0)+BH4&gt;=Config!$B$1,Config!$B$1-BH4,ROUND((BH4*Config!$B$39)*((Config!$B$1-BH4)/Config!$B$1),0))</f>
        <v>60</v>
      </c>
      <c r="BJ5" s="14">
        <f>IF(ROUND((BI4*Config!$B$39)*((Config!$B$1-BI4)/Config!$B$1),0)+BI4&gt;=Config!$B$1,Config!$B$1-BI4,ROUND((BI4*Config!$B$39)*((Config!$B$1-BI4)/Config!$B$1),0))</f>
        <v>55</v>
      </c>
      <c r="BK5" s="14">
        <f>IF(ROUND((BJ4*Config!$B$39)*((Config!$B$1-BJ4)/Config!$B$1),0)+BJ4&gt;=Config!$B$1,Config!$B$1-BJ4,ROUND((BJ4*Config!$B$39)*((Config!$B$1-BJ4)/Config!$B$1),0))</f>
        <v>50</v>
      </c>
      <c r="BL5" s="14">
        <f>IF(ROUND((BK4*Config!$B$39)*((Config!$B$1-BK4)/Config!$B$1),0)+BK4&gt;=Config!$B$1,Config!$B$1-BK4,ROUND((BK4*Config!$B$39)*((Config!$B$1-BK4)/Config!$B$1),0))</f>
        <v>45</v>
      </c>
      <c r="BM5" s="14">
        <f>IF(ROUND((BL4*Config!$B$39)*((Config!$B$1-BL4)/Config!$B$1),0)+BL4&gt;=Config!$B$1,Config!$B$1-BL4,ROUND((BL4*Config!$B$39)*((Config!$B$1-BL4)/Config!$B$1),0))</f>
        <v>41</v>
      </c>
      <c r="BN5" s="14">
        <f>IF(ROUND((BM4*Config!$B$39)*((Config!$B$1-BM4)/Config!$B$1),0)+BM4&gt;=Config!$B$1,Config!$B$1-BM4,ROUND((BM4*Config!$B$39)*((Config!$B$1-BM4)/Config!$B$1),0))</f>
        <v>38</v>
      </c>
      <c r="BO5" s="14">
        <f>IF(ROUND((BN4*Config!$B$39)*((Config!$B$1-BN4)/Config!$B$1),0)+BN4&gt;=Config!$B$1,Config!$B$1-BN4,ROUND((BN4*Config!$B$39)*((Config!$B$1-BN4)/Config!$B$1),0))</f>
        <v>34</v>
      </c>
      <c r="BP5" s="14">
        <f>IF(ROUND((BO4*Config!$B$39)*((Config!$B$1-BO4)/Config!$B$1),0)+BO4&gt;=Config!$B$1,Config!$B$1-BO4,ROUND((BO4*Config!$B$39)*((Config!$B$1-BO4)/Config!$B$1),0))</f>
        <v>31</v>
      </c>
    </row>
    <row r="6" spans="1:68" outlineLevel="1" collapsed="1" x14ac:dyDescent="0.25">
      <c r="A6" s="15" t="s">
        <v>28</v>
      </c>
      <c r="B6" s="14">
        <f>ROUNDDOWN(B4*Config!$B$9,0)</f>
        <v>0</v>
      </c>
      <c r="C6" s="14">
        <f>ROUNDDOWN(C4*Config!$B$9,0)</f>
        <v>0</v>
      </c>
      <c r="D6" s="14">
        <f>ROUNDDOWN(D4*Config!$B$9,0)</f>
        <v>0</v>
      </c>
      <c r="E6" s="14">
        <f>ROUND(E4*Config!$B$9,0)</f>
        <v>32</v>
      </c>
      <c r="F6" s="14">
        <f>ROUND(F4*Config!$B$9,0)</f>
        <v>35</v>
      </c>
      <c r="G6" s="14">
        <f>ROUND(G4*Config!$B$9,0)</f>
        <v>38</v>
      </c>
      <c r="H6" s="14">
        <f>ROUND(H4*Config!$B$9,0)</f>
        <v>42</v>
      </c>
      <c r="I6" s="14">
        <f>ROUND(I4*Config!$B$9,0)</f>
        <v>45</v>
      </c>
      <c r="J6" s="14">
        <f>ROUND(J4*Config!$B$9,0)</f>
        <v>50</v>
      </c>
      <c r="K6" s="14">
        <f>ROUND(K4*Config!$B$9,0)</f>
        <v>54</v>
      </c>
      <c r="L6" s="14">
        <f>ROUND(L4*Config!$B$9,0)</f>
        <v>59</v>
      </c>
      <c r="M6" s="14">
        <f>ROUND(M4*Config!$B$9,0)</f>
        <v>65</v>
      </c>
      <c r="N6" s="14">
        <f>ROUND(N4*Config!$B$9,0)</f>
        <v>70</v>
      </c>
      <c r="O6" s="14">
        <f>ROUND(O4*Config!$B$9,0)</f>
        <v>77</v>
      </c>
      <c r="P6" s="14">
        <f>ROUND(P4*Config!$B$9,0)</f>
        <v>83</v>
      </c>
      <c r="Q6" s="14">
        <f>ROUND(Q4*Config!$B$9,0)</f>
        <v>90</v>
      </c>
      <c r="R6" s="14">
        <f>ROUND(R4*Config!$B$9,0)</f>
        <v>98</v>
      </c>
      <c r="S6" s="14">
        <f>ROUND(S4*Config!$B$9,0)</f>
        <v>106</v>
      </c>
      <c r="T6" s="14">
        <f>ROUND(T4*Config!$B$9,0)</f>
        <v>115</v>
      </c>
      <c r="U6" s="14">
        <f>ROUND(U4*Config!$B$9,0)</f>
        <v>124</v>
      </c>
      <c r="V6" s="14">
        <f>ROUND(V4*Config!$B$9,0)</f>
        <v>134</v>
      </c>
      <c r="W6" s="14">
        <f>ROUND(W4*Config!$B$9,0)</f>
        <v>145</v>
      </c>
      <c r="X6" s="14">
        <f>ROUND(X4*Config!$B$9,0)</f>
        <v>156</v>
      </c>
      <c r="Y6" s="14">
        <f>ROUND(Y4*Config!$B$9,0)</f>
        <v>167</v>
      </c>
      <c r="Z6" s="14">
        <f>ROUND(Z4*Config!$B$9,0)</f>
        <v>180</v>
      </c>
      <c r="AA6" s="14">
        <f>ROUND(AA4*Config!$B$9,0)</f>
        <v>192</v>
      </c>
      <c r="AB6" s="14">
        <f>ROUND(AB4*Config!$B$9,0)</f>
        <v>205</v>
      </c>
      <c r="AC6" s="14">
        <f>ROUND(AC4*Config!$B$9,0)</f>
        <v>219</v>
      </c>
      <c r="AD6" s="14">
        <f>ROUND(AD4*Config!$B$9,0)</f>
        <v>233</v>
      </c>
      <c r="AE6" s="14">
        <f>ROUND(AE4*Config!$B$9,0)</f>
        <v>247</v>
      </c>
      <c r="AF6" s="14">
        <f>ROUND(AF4*Config!$B$9,0)</f>
        <v>262</v>
      </c>
      <c r="AG6" s="14">
        <f>ROUND(AG4*Config!$B$9,0)</f>
        <v>277</v>
      </c>
      <c r="AH6" s="14">
        <f>ROUND(AH4*Config!$B$9,0)</f>
        <v>292</v>
      </c>
      <c r="AI6" s="14">
        <f>ROUND(AI4*Config!$B$9,0)</f>
        <v>307</v>
      </c>
      <c r="AJ6" s="14">
        <f>ROUND(AJ4*Config!$B$9,0)</f>
        <v>322</v>
      </c>
      <c r="AK6" s="14">
        <f>ROUND(AK4*Config!$B$9,0)</f>
        <v>337</v>
      </c>
      <c r="AL6" s="14">
        <f>ROUND(AL4*Config!$B$9,0)</f>
        <v>352</v>
      </c>
      <c r="AM6" s="14">
        <f>ROUND(AM4*Config!$B$9,0)</f>
        <v>367</v>
      </c>
      <c r="AN6" s="14">
        <f>ROUND(AN4*Config!$B$9,0)</f>
        <v>382</v>
      </c>
      <c r="AO6" s="14">
        <f>ROUND(AO4*Config!$B$9,0)</f>
        <v>396</v>
      </c>
      <c r="AP6" s="14">
        <f>ROUND(AP4*Config!$B$9,0)</f>
        <v>410</v>
      </c>
      <c r="AQ6" s="14">
        <f>ROUND(AQ4*Config!$B$9,0)</f>
        <v>423</v>
      </c>
      <c r="AR6" s="14">
        <f>ROUND(AR4*Config!$B$9,0)</f>
        <v>436</v>
      </c>
      <c r="AS6" s="14">
        <f>ROUND(AS4*Config!$B$9,0)</f>
        <v>448</v>
      </c>
      <c r="AT6" s="14">
        <f>ROUND(AT4*Config!$B$9,0)</f>
        <v>460</v>
      </c>
      <c r="AU6" s="14">
        <f>ROUND(AU4*Config!$B$9,0)</f>
        <v>471</v>
      </c>
      <c r="AV6" s="14">
        <f>ROUND(AV4*Config!$B$9,0)</f>
        <v>482</v>
      </c>
      <c r="AW6" s="14">
        <f>ROUND(AW4*Config!$B$9,0)</f>
        <v>492</v>
      </c>
      <c r="AX6" s="14">
        <f>ROUND(AX4*Config!$B$9,0)</f>
        <v>501</v>
      </c>
      <c r="AY6" s="14">
        <f>ROUND(AY4*Config!$B$9,0)</f>
        <v>510</v>
      </c>
      <c r="AZ6" s="14">
        <f>ROUND(AZ4*Config!$B$9,0)</f>
        <v>518</v>
      </c>
      <c r="BA6" s="14">
        <f>ROUND(BA4*Config!$B$9,0)</f>
        <v>526</v>
      </c>
      <c r="BB6" s="14">
        <f>ROUND(BB4*Config!$B$9,0)</f>
        <v>533</v>
      </c>
      <c r="BC6" s="14">
        <f>ROUND(BC4*Config!$B$9,0)</f>
        <v>540</v>
      </c>
      <c r="BD6" s="14">
        <f>ROUND(BD4*Config!$B$9,0)</f>
        <v>546</v>
      </c>
      <c r="BE6" s="14">
        <f>ROUND(BE4*Config!$B$9,0)</f>
        <v>552</v>
      </c>
      <c r="BF6" s="14">
        <f>ROUND(BF4*Config!$B$9,0)</f>
        <v>557</v>
      </c>
      <c r="BG6" s="14">
        <f>ROUND(BG4*Config!$B$9,0)</f>
        <v>562</v>
      </c>
      <c r="BH6" s="14">
        <f>ROUND(BH4*Config!$B$9,0)</f>
        <v>566</v>
      </c>
      <c r="BI6" s="14">
        <f>ROUND(BI4*Config!$B$9,0)</f>
        <v>570</v>
      </c>
      <c r="BJ6" s="14">
        <f>ROUND(BJ4*Config!$B$9,0)</f>
        <v>573</v>
      </c>
      <c r="BK6" s="14">
        <f>ROUND(BK4*Config!$B$9,0)</f>
        <v>577</v>
      </c>
      <c r="BL6" s="14">
        <f>ROUND(BL4*Config!$B$9,0)</f>
        <v>580</v>
      </c>
      <c r="BM6" s="14">
        <f>ROUND(BM4*Config!$B$9,0)</f>
        <v>582</v>
      </c>
      <c r="BN6" s="14">
        <f>ROUND(BN4*Config!$B$9,0)</f>
        <v>585</v>
      </c>
      <c r="BO6" s="14">
        <f>ROUND(BO4*Config!$B$9,0)</f>
        <v>587</v>
      </c>
      <c r="BP6" s="14">
        <f>ROUND(BP4*Config!$B$9,0)</f>
        <v>589</v>
      </c>
    </row>
    <row r="7" spans="1:68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x14ac:dyDescent="0.25">
      <c r="A8" s="7" t="s">
        <v>24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 spans="1:68" outlineLevel="1" collapsed="1" x14ac:dyDescent="0.25">
      <c r="A9" s="15" t="s">
        <v>29</v>
      </c>
      <c r="B9" s="14">
        <f>IF(OR(MONTH(B1)=7,MONTH(B1)=8),B6*Config!$B$18,B6*Config!$B$17)</f>
        <v>0</v>
      </c>
      <c r="C9" s="14">
        <f>IF(OR(MONTH(C1)=7,MONTH(C1)=8),C6*Config!$B$18,C6*Config!$B$17)</f>
        <v>0</v>
      </c>
      <c r="D9" s="14">
        <f>IF(OR(MONTH(D1)=7,MONTH(D1)=8),D6*Config!$B$18,D6*Config!$B$17)</f>
        <v>0</v>
      </c>
      <c r="E9" s="14">
        <f>IF(OR(MONTH(E1)=7,MONTH(E1)=8),E6*Config!$B$18,E6*Config!$B$17)</f>
        <v>5120</v>
      </c>
      <c r="F9" s="14">
        <f>IF(OR(MONTH(F1)=7,MONTH(F1)=8),F6*Config!$B$18,F6*Config!$B$17)</f>
        <v>5600</v>
      </c>
      <c r="G9" s="14">
        <f>IF(OR(MONTH(G1)=7,MONTH(G1)=8),G6*Config!$B$18,G6*Config!$B$17)</f>
        <v>6080</v>
      </c>
      <c r="H9" s="14">
        <f>IF(OR(MONTH(H1)=7,MONTH(H1)=8),H6*Config!$B$18,H6*Config!$B$17)</f>
        <v>6720</v>
      </c>
      <c r="I9" s="14">
        <f>IF(OR(MONTH(I1)=7,MONTH(I1)=8),I6*Config!$B$18,I6*Config!$B$17)</f>
        <v>7200</v>
      </c>
      <c r="J9" s="14">
        <f>IF(OR(MONTH(J1)=7,MONTH(J1)=8),J6*Config!$B$18,J6*Config!$B$17)</f>
        <v>8000</v>
      </c>
      <c r="K9" s="14">
        <f>IF(OR(MONTH(K1)=7,MONTH(K1)=8),K6*Config!$B$18,K6*Config!$B$17)</f>
        <v>8640</v>
      </c>
      <c r="L9" s="14">
        <f>IF(OR(MONTH(L1)=7,MONTH(L1)=8),L6*Config!$B$18,L6*Config!$B$17)</f>
        <v>9440</v>
      </c>
      <c r="M9" s="14">
        <f>IF(OR(MONTH(M1)=7,MONTH(M1)=8),M6*Config!$B$18,M6*Config!$B$17)</f>
        <v>10400</v>
      </c>
      <c r="N9" s="14">
        <f>IF(OR(MONTH(N1)=7,MONTH(N1)=8),N6*Config!$B$18,N6*Config!$B$17)</f>
        <v>11200</v>
      </c>
      <c r="O9" s="14">
        <f>IF(OR(MONTH(O1)=7,MONTH(O1)=8),O6*Config!$B$18,O6*Config!$B$17)</f>
        <v>15708</v>
      </c>
      <c r="P9" s="14">
        <f>IF(OR(MONTH(P1)=7,MONTH(P1)=8),P6*Config!$B$18,P6*Config!$B$17)</f>
        <v>16932</v>
      </c>
      <c r="Q9" s="14">
        <f>IF(OR(MONTH(Q1)=7,MONTH(Q1)=8),Q6*Config!$B$18,Q6*Config!$B$17)</f>
        <v>14400</v>
      </c>
      <c r="R9" s="14">
        <f>IF(OR(MONTH(R1)=7,MONTH(R1)=8),R6*Config!$B$18,R6*Config!$B$17)</f>
        <v>15680</v>
      </c>
      <c r="S9" s="14">
        <f>IF(OR(MONTH(S1)=7,MONTH(S1)=8),S6*Config!$B$18,S6*Config!$B$17)</f>
        <v>16960</v>
      </c>
      <c r="T9" s="14">
        <f>IF(OR(MONTH(T1)=7,MONTH(T1)=8),T6*Config!$B$18,T6*Config!$B$17)</f>
        <v>18400</v>
      </c>
      <c r="U9" s="14">
        <f>IF(OR(MONTH(U1)=7,MONTH(U1)=8),U6*Config!$B$18,U6*Config!$B$17)</f>
        <v>19840</v>
      </c>
      <c r="V9" s="14">
        <f>IF(OR(MONTH(V1)=7,MONTH(V1)=8),V6*Config!$B$18,V6*Config!$B$17)</f>
        <v>21440</v>
      </c>
      <c r="W9" s="14">
        <f>IF(OR(MONTH(W1)=7,MONTH(W1)=8),W6*Config!$B$18,W6*Config!$B$17)</f>
        <v>23200</v>
      </c>
      <c r="X9" s="14">
        <f>IF(OR(MONTH(X1)=7,MONTH(X1)=8),X6*Config!$B$18,X6*Config!$B$17)</f>
        <v>24960</v>
      </c>
      <c r="Y9" s="14">
        <f>IF(OR(MONTH(Y1)=7,MONTH(Y1)=8),Y6*Config!$B$18,Y6*Config!$B$17)</f>
        <v>26720</v>
      </c>
      <c r="Z9" s="14">
        <f>IF(OR(MONTH(Z1)=7,MONTH(Z1)=8),Z6*Config!$B$18,Z6*Config!$B$17)</f>
        <v>28800</v>
      </c>
      <c r="AA9" s="14">
        <f>IF(OR(MONTH(AA1)=7,MONTH(AA1)=8),AA6*Config!$B$18,AA6*Config!$B$17)</f>
        <v>39168</v>
      </c>
      <c r="AB9" s="14">
        <f>IF(OR(MONTH(AB1)=7,MONTH(AB1)=8),AB6*Config!$B$18,AB6*Config!$B$17)</f>
        <v>41820</v>
      </c>
      <c r="AC9" s="14">
        <f>IF(OR(MONTH(AC1)=7,MONTH(AC1)=8),AC6*Config!$B$18,AC6*Config!$B$17)</f>
        <v>35040</v>
      </c>
      <c r="AD9" s="14">
        <f>IF(OR(MONTH(AD1)=7,MONTH(AD1)=8),AD6*Config!$B$18,AD6*Config!$B$17)</f>
        <v>37280</v>
      </c>
      <c r="AE9" s="14">
        <f>IF(OR(MONTH(AE1)=7,MONTH(AE1)=8),AE6*Config!$B$18,AE6*Config!$B$17)</f>
        <v>39520</v>
      </c>
      <c r="AF9" s="14">
        <f>IF(OR(MONTH(AF1)=7,MONTH(AF1)=8),AF6*Config!$B$18,AF6*Config!$B$17)</f>
        <v>41920</v>
      </c>
      <c r="AG9" s="14">
        <f>IF(OR(MONTH(AG1)=7,MONTH(AG1)=8),AG6*Config!$B$18,AG6*Config!$B$17)</f>
        <v>44320</v>
      </c>
      <c r="AH9" s="14">
        <f>IF(OR(MONTH(AH1)=7,MONTH(AH1)=8),AH6*Config!$B$18,AH6*Config!$B$17)</f>
        <v>46720</v>
      </c>
      <c r="AI9" s="14">
        <f>IF(OR(MONTH(AI1)=7,MONTH(AI1)=8),AI6*Config!$B$18,AI6*Config!$B$17)</f>
        <v>49120</v>
      </c>
      <c r="AJ9" s="14">
        <f>IF(OR(MONTH(AJ1)=7,MONTH(AJ1)=8),AJ6*Config!$B$18,AJ6*Config!$B$17)</f>
        <v>51520</v>
      </c>
      <c r="AK9" s="14">
        <f>IF(OR(MONTH(AK1)=7,MONTH(AK1)=8),AK6*Config!$B$18,AK6*Config!$B$17)</f>
        <v>53920</v>
      </c>
      <c r="AL9" s="14">
        <f>IF(OR(MONTH(AL1)=7,MONTH(AL1)=8),AL6*Config!$B$18,AL6*Config!$B$17)</f>
        <v>56320</v>
      </c>
      <c r="AM9" s="14">
        <f>IF(OR(MONTH(AM1)=7,MONTH(AM1)=8),AM6*Config!$B$18,AM6*Config!$B$17)</f>
        <v>74868</v>
      </c>
      <c r="AN9" s="14">
        <f>IF(OR(MONTH(AN1)=7,MONTH(AN1)=8),AN6*Config!$B$18,AN6*Config!$B$17)</f>
        <v>77928</v>
      </c>
      <c r="AO9" s="14">
        <f>IF(OR(MONTH(AO1)=7,MONTH(AO1)=8),AO6*Config!$B$18,AO6*Config!$B$17)</f>
        <v>63360</v>
      </c>
      <c r="AP9" s="14">
        <f>IF(OR(MONTH(AP1)=7,MONTH(AP1)=8),AP6*Config!$B$18,AP6*Config!$B$17)</f>
        <v>65600</v>
      </c>
      <c r="AQ9" s="14">
        <f>IF(OR(MONTH(AQ1)=7,MONTH(AQ1)=8),AQ6*Config!$B$18,AQ6*Config!$B$17)</f>
        <v>67680</v>
      </c>
      <c r="AR9" s="14">
        <f>IF(OR(MONTH(AR1)=7,MONTH(AR1)=8),AR6*Config!$B$18,AR6*Config!$B$17)</f>
        <v>69760</v>
      </c>
      <c r="AS9" s="14">
        <f>IF(OR(MONTH(AS1)=7,MONTH(AS1)=8),AS6*Config!$B$18,AS6*Config!$B$17)</f>
        <v>71680</v>
      </c>
      <c r="AT9" s="14">
        <f>IF(OR(MONTH(AT1)=7,MONTH(AT1)=8),AT6*Config!$B$18,AT6*Config!$B$17)</f>
        <v>73600</v>
      </c>
      <c r="AU9" s="14">
        <f>IF(OR(MONTH(AU1)=7,MONTH(AU1)=8),AU6*Config!$B$18,AU6*Config!$B$17)</f>
        <v>75360</v>
      </c>
      <c r="AV9" s="14">
        <f>IF(OR(MONTH(AV1)=7,MONTH(AV1)=8),AV6*Config!$B$18,AV6*Config!$B$17)</f>
        <v>77120</v>
      </c>
      <c r="AW9" s="14">
        <f>IF(OR(MONTH(AW1)=7,MONTH(AW1)=8),AW6*Config!$B$18,AW6*Config!$B$17)</f>
        <v>78720</v>
      </c>
      <c r="AX9" s="14">
        <f>IF(OR(MONTH(AX1)=7,MONTH(AX1)=8),AX6*Config!$B$18,AX6*Config!$B$17)</f>
        <v>80160</v>
      </c>
      <c r="AY9" s="14">
        <f>IF(OR(MONTH(AY1)=7,MONTH(AY1)=8),AY6*Config!$B$18,AY6*Config!$B$17)</f>
        <v>104040</v>
      </c>
      <c r="AZ9" s="14">
        <f>IF(OR(MONTH(AZ1)=7,MONTH(AZ1)=8),AZ6*Config!$B$18,AZ6*Config!$B$17)</f>
        <v>105672</v>
      </c>
      <c r="BA9" s="14">
        <f>IF(OR(MONTH(BA1)=7,MONTH(BA1)=8),BA6*Config!$B$18,BA6*Config!$B$17)</f>
        <v>84160</v>
      </c>
      <c r="BB9" s="14">
        <f>IF(OR(MONTH(BB1)=7,MONTH(BB1)=8),BB6*Config!$B$18,BB6*Config!$B$17)</f>
        <v>85280</v>
      </c>
      <c r="BC9" s="14">
        <f>IF(OR(MONTH(BC1)=7,MONTH(BC1)=8),BC6*Config!$B$18,BC6*Config!$B$17)</f>
        <v>86400</v>
      </c>
      <c r="BD9" s="14">
        <f>IF(OR(MONTH(BD1)=7,MONTH(BD1)=8),BD6*Config!$B$18,BD6*Config!$B$17)</f>
        <v>87360</v>
      </c>
      <c r="BE9" s="14">
        <f>IF(OR(MONTH(BE1)=7,MONTH(BE1)=8),BE6*Config!$B$18,BE6*Config!$B$17)</f>
        <v>88320</v>
      </c>
      <c r="BF9" s="14">
        <f>IF(OR(MONTH(BF1)=7,MONTH(BF1)=8),BF6*Config!$B$18,BF6*Config!$B$17)</f>
        <v>89120</v>
      </c>
      <c r="BG9" s="14">
        <f>IF(OR(MONTH(BG1)=7,MONTH(BG1)=8),BG6*Config!$B$18,BG6*Config!$B$17)</f>
        <v>89920</v>
      </c>
      <c r="BH9" s="14">
        <f>IF(OR(MONTH(BH1)=7,MONTH(BH1)=8),BH6*Config!$B$18,BH6*Config!$B$17)</f>
        <v>90560</v>
      </c>
      <c r="BI9" s="14">
        <f>IF(OR(MONTH(BI1)=7,MONTH(BI1)=8),BI6*Config!$B$18,BI6*Config!$B$17)</f>
        <v>91200</v>
      </c>
      <c r="BJ9" s="14">
        <f>IF(OR(MONTH(BJ1)=7,MONTH(BJ1)=8),BJ6*Config!$B$18,BJ6*Config!$B$17)</f>
        <v>91680</v>
      </c>
      <c r="BK9" s="14">
        <f>IF(OR(MONTH(BK1)=7,MONTH(BK1)=8),BK6*Config!$B$18,BK6*Config!$B$17)</f>
        <v>117708</v>
      </c>
      <c r="BL9" s="14">
        <f>IF(OR(MONTH(BL1)=7,MONTH(BL1)=8),BL6*Config!$B$18,BL6*Config!$B$17)</f>
        <v>118320</v>
      </c>
      <c r="BM9" s="14">
        <f>IF(OR(MONTH(BM1)=7,MONTH(BM1)=8),BM6*Config!$B$18,BM6*Config!$B$17)</f>
        <v>93120</v>
      </c>
      <c r="BN9" s="14">
        <f>IF(OR(MONTH(BN1)=7,MONTH(BN1)=8),BN6*Config!$B$18,BN6*Config!$B$17)</f>
        <v>93600</v>
      </c>
      <c r="BO9" s="14">
        <f>IF(OR(MONTH(BO1)=7,MONTH(BO1)=8),BO6*Config!$B$18,BO6*Config!$B$17)</f>
        <v>93920</v>
      </c>
      <c r="BP9" s="14">
        <f>IF(OR(MONTH(BP1)=7,MONTH(BP1)=8),BP6*Config!$B$18,BP6*Config!$B$17)</f>
        <v>94240</v>
      </c>
    </row>
    <row r="10" spans="1:68" outlineLevel="1" collapsed="1" x14ac:dyDescent="0.25">
      <c r="A10" s="15" t="s">
        <v>30</v>
      </c>
      <c r="B10" s="14">
        <f>B9*Config!$B$15</f>
        <v>0</v>
      </c>
      <c r="C10" s="14">
        <f>C9*Config!$B$15</f>
        <v>0</v>
      </c>
      <c r="D10" s="14">
        <f>D9*Config!$B$15</f>
        <v>0</v>
      </c>
      <c r="E10" s="14">
        <f>E9*Config!$B$15</f>
        <v>4608</v>
      </c>
      <c r="F10" s="14">
        <f>F9*Config!$B$15</f>
        <v>5040</v>
      </c>
      <c r="G10" s="14">
        <f>G9*Config!$B$15</f>
        <v>5472</v>
      </c>
      <c r="H10" s="14">
        <f>H9*Config!$B$15</f>
        <v>6048</v>
      </c>
      <c r="I10" s="14">
        <f>I9*Config!$B$15</f>
        <v>6480</v>
      </c>
      <c r="J10" s="14">
        <f>J9*Config!$B$15</f>
        <v>7200</v>
      </c>
      <c r="K10" s="14">
        <f>K9*Config!$B$15</f>
        <v>7776</v>
      </c>
      <c r="L10" s="14">
        <f>L9*Config!$B$15</f>
        <v>8496</v>
      </c>
      <c r="M10" s="14">
        <f>M9*Config!$B$15</f>
        <v>9360</v>
      </c>
      <c r="N10" s="14">
        <f>N9*Config!$B$15</f>
        <v>10080</v>
      </c>
      <c r="O10" s="14">
        <f>O9*Config!$B$15</f>
        <v>14137.2</v>
      </c>
      <c r="P10" s="14">
        <f>P9*Config!$B$15</f>
        <v>15238.800000000001</v>
      </c>
      <c r="Q10" s="14">
        <f>Q9*Config!$B$15</f>
        <v>12960</v>
      </c>
      <c r="R10" s="14">
        <f>R9*Config!$B$15</f>
        <v>14112</v>
      </c>
      <c r="S10" s="14">
        <f>S9*Config!$B$15</f>
        <v>15264</v>
      </c>
      <c r="T10" s="14">
        <f>T9*Config!$B$15</f>
        <v>16560</v>
      </c>
      <c r="U10" s="14">
        <f>U9*Config!$B$15</f>
        <v>17856</v>
      </c>
      <c r="V10" s="14">
        <f>V9*Config!$B$15</f>
        <v>19296</v>
      </c>
      <c r="W10" s="14">
        <f>W9*Config!$B$15</f>
        <v>20880</v>
      </c>
      <c r="X10" s="14">
        <f>X9*Config!$B$15</f>
        <v>22464</v>
      </c>
      <c r="Y10" s="14">
        <f>Y9*Config!$B$15</f>
        <v>24048</v>
      </c>
      <c r="Z10" s="14">
        <f>Z9*Config!$B$15</f>
        <v>25920</v>
      </c>
      <c r="AA10" s="14">
        <f>AA9*Config!$B$15</f>
        <v>35251.200000000004</v>
      </c>
      <c r="AB10" s="14">
        <f>AB9*Config!$B$15</f>
        <v>37638</v>
      </c>
      <c r="AC10" s="14">
        <f>AC9*Config!$B$15</f>
        <v>31536</v>
      </c>
      <c r="AD10" s="14">
        <f>AD9*Config!$B$15</f>
        <v>33552</v>
      </c>
      <c r="AE10" s="14">
        <f>AE9*Config!$B$15</f>
        <v>35568</v>
      </c>
      <c r="AF10" s="14">
        <f>AF9*Config!$B$15</f>
        <v>37728</v>
      </c>
      <c r="AG10" s="14">
        <f>AG9*Config!$B$15</f>
        <v>39888</v>
      </c>
      <c r="AH10" s="14">
        <f>AH9*Config!$B$15</f>
        <v>42048</v>
      </c>
      <c r="AI10" s="14">
        <f>AI9*Config!$B$15</f>
        <v>44208</v>
      </c>
      <c r="AJ10" s="14">
        <f>AJ9*Config!$B$15</f>
        <v>46368</v>
      </c>
      <c r="AK10" s="14">
        <f>AK9*Config!$B$15</f>
        <v>48528</v>
      </c>
      <c r="AL10" s="14">
        <f>AL9*Config!$B$15</f>
        <v>50688</v>
      </c>
      <c r="AM10" s="14">
        <f>AM9*Config!$B$15</f>
        <v>67381.2</v>
      </c>
      <c r="AN10" s="14">
        <f>AN9*Config!$B$15</f>
        <v>70135.199999999997</v>
      </c>
      <c r="AO10" s="14">
        <f>AO9*Config!$B$15</f>
        <v>57024</v>
      </c>
      <c r="AP10" s="14">
        <f>AP9*Config!$B$15</f>
        <v>59040</v>
      </c>
      <c r="AQ10" s="14">
        <f>AQ9*Config!$B$15</f>
        <v>60912</v>
      </c>
      <c r="AR10" s="14">
        <f>AR9*Config!$B$15</f>
        <v>62784</v>
      </c>
      <c r="AS10" s="14">
        <f>AS9*Config!$B$15</f>
        <v>64512</v>
      </c>
      <c r="AT10" s="14">
        <f>AT9*Config!$B$15</f>
        <v>66240</v>
      </c>
      <c r="AU10" s="14">
        <f>AU9*Config!$B$15</f>
        <v>67824</v>
      </c>
      <c r="AV10" s="14">
        <f>AV9*Config!$B$15</f>
        <v>69408</v>
      </c>
      <c r="AW10" s="14">
        <f>AW9*Config!$B$15</f>
        <v>70848</v>
      </c>
      <c r="AX10" s="14">
        <f>AX9*Config!$B$15</f>
        <v>72144</v>
      </c>
      <c r="AY10" s="14">
        <f>AY9*Config!$B$15</f>
        <v>93636</v>
      </c>
      <c r="AZ10" s="14">
        <f>AZ9*Config!$B$15</f>
        <v>95104.8</v>
      </c>
      <c r="BA10" s="14">
        <f>BA9*Config!$B$15</f>
        <v>75744</v>
      </c>
      <c r="BB10" s="14">
        <f>BB9*Config!$B$15</f>
        <v>76752</v>
      </c>
      <c r="BC10" s="14">
        <f>BC9*Config!$B$15</f>
        <v>77760</v>
      </c>
      <c r="BD10" s="14">
        <f>BD9*Config!$B$15</f>
        <v>78624</v>
      </c>
      <c r="BE10" s="14">
        <f>BE9*Config!$B$15</f>
        <v>79488</v>
      </c>
      <c r="BF10" s="14">
        <f>BF9*Config!$B$15</f>
        <v>80208</v>
      </c>
      <c r="BG10" s="14">
        <f>BG9*Config!$B$15</f>
        <v>80928</v>
      </c>
      <c r="BH10" s="14">
        <f>BH9*Config!$B$15</f>
        <v>81504</v>
      </c>
      <c r="BI10" s="14">
        <f>BI9*Config!$B$15</f>
        <v>82080</v>
      </c>
      <c r="BJ10" s="14">
        <f>BJ9*Config!$B$15</f>
        <v>82512</v>
      </c>
      <c r="BK10" s="14">
        <f>BK9*Config!$B$15</f>
        <v>105937.2</v>
      </c>
      <c r="BL10" s="14">
        <f>BL9*Config!$B$15</f>
        <v>106488</v>
      </c>
      <c r="BM10" s="14">
        <f>BM9*Config!$B$15</f>
        <v>83808</v>
      </c>
      <c r="BN10" s="14">
        <f>BN9*Config!$B$15</f>
        <v>84240</v>
      </c>
      <c r="BO10" s="14">
        <f>BO9*Config!$B$15</f>
        <v>84528</v>
      </c>
      <c r="BP10" s="14">
        <f>BP9*Config!$B$15</f>
        <v>84816</v>
      </c>
    </row>
    <row r="11" spans="1:68" outlineLevel="1" collapsed="1" x14ac:dyDescent="0.25">
      <c r="A11" s="15" t="s">
        <v>31</v>
      </c>
      <c r="B11" s="14">
        <f>B10*Config!$B$23*Config!$B$22</f>
        <v>0</v>
      </c>
      <c r="C11" s="14">
        <f>C10*Config!$B$23*Config!$B$22</f>
        <v>0</v>
      </c>
      <c r="D11" s="14">
        <f>D10*Config!$B$23*Config!$B$22</f>
        <v>0</v>
      </c>
      <c r="E11" s="14">
        <f>E10*Config!$B$23*Config!$B$22</f>
        <v>921.6</v>
      </c>
      <c r="F11" s="14">
        <f>F10*Config!$B$23*Config!$B$22</f>
        <v>1008</v>
      </c>
      <c r="G11" s="14">
        <f>G10*Config!$B$23*Config!$B$22</f>
        <v>1094.4000000000001</v>
      </c>
      <c r="H11" s="14">
        <f>H10*Config!$B$23*Config!$B$22</f>
        <v>1209.6000000000001</v>
      </c>
      <c r="I11" s="14">
        <f>I10*Config!$B$23*Config!$B$22</f>
        <v>1296</v>
      </c>
      <c r="J11" s="14">
        <f>J10*Config!$B$23*Config!$B$22</f>
        <v>1440</v>
      </c>
      <c r="K11" s="14">
        <f>K10*Config!$B$23*Config!$B$22</f>
        <v>1555.2</v>
      </c>
      <c r="L11" s="14">
        <f>L10*Config!$B$23*Config!$B$22</f>
        <v>1699.2</v>
      </c>
      <c r="M11" s="14">
        <f>M10*Config!$B$23*Config!$B$22</f>
        <v>1872</v>
      </c>
      <c r="N11" s="14">
        <f>N10*Config!$B$23*Config!$B$22</f>
        <v>2016</v>
      </c>
      <c r="O11" s="14">
        <f>O10*Config!$B$23*Config!$B$22</f>
        <v>2827.4400000000005</v>
      </c>
      <c r="P11" s="14">
        <f>P10*Config!$B$23*Config!$B$22</f>
        <v>3047.76</v>
      </c>
      <c r="Q11" s="14">
        <f>Q10*Config!$B$23*Config!$B$22</f>
        <v>2592</v>
      </c>
      <c r="R11" s="14">
        <f>R10*Config!$B$23*Config!$B$22</f>
        <v>2822.4</v>
      </c>
      <c r="S11" s="14">
        <f>S10*Config!$B$23*Config!$B$22</f>
        <v>3052.8</v>
      </c>
      <c r="T11" s="14">
        <f>T10*Config!$B$23*Config!$B$22</f>
        <v>3312</v>
      </c>
      <c r="U11" s="14">
        <f>U10*Config!$B$23*Config!$B$22</f>
        <v>3571.2000000000003</v>
      </c>
      <c r="V11" s="14">
        <f>V10*Config!$B$23*Config!$B$22</f>
        <v>3859.2000000000003</v>
      </c>
      <c r="W11" s="14">
        <f>W10*Config!$B$23*Config!$B$22</f>
        <v>4176</v>
      </c>
      <c r="X11" s="14">
        <f>X10*Config!$B$23*Config!$B$22</f>
        <v>4492.8</v>
      </c>
      <c r="Y11" s="14">
        <f>Y10*Config!$B$23*Config!$B$22</f>
        <v>4809.6000000000004</v>
      </c>
      <c r="Z11" s="14">
        <f>Z10*Config!$B$23*Config!$B$22</f>
        <v>5184</v>
      </c>
      <c r="AA11" s="14">
        <f>AA10*Config!$B$23*Config!$B$22</f>
        <v>7050.2400000000016</v>
      </c>
      <c r="AB11" s="14">
        <f>AB10*Config!$B$23*Config!$B$22</f>
        <v>7527.6</v>
      </c>
      <c r="AC11" s="14">
        <f>AC10*Config!$B$23*Config!$B$22</f>
        <v>6307.2000000000007</v>
      </c>
      <c r="AD11" s="14">
        <f>AD10*Config!$B$23*Config!$B$22</f>
        <v>6710.4000000000005</v>
      </c>
      <c r="AE11" s="14">
        <f>AE10*Config!$B$23*Config!$B$22</f>
        <v>7113.6</v>
      </c>
      <c r="AF11" s="14">
        <f>AF10*Config!$B$23*Config!$B$22</f>
        <v>7545.6</v>
      </c>
      <c r="AG11" s="14">
        <f>AG10*Config!$B$23*Config!$B$22</f>
        <v>7977.6</v>
      </c>
      <c r="AH11" s="14">
        <f>AH10*Config!$B$23*Config!$B$22</f>
        <v>8409.6</v>
      </c>
      <c r="AI11" s="14">
        <f>AI10*Config!$B$23*Config!$B$22</f>
        <v>8841.6</v>
      </c>
      <c r="AJ11" s="14">
        <f>AJ10*Config!$B$23*Config!$B$22</f>
        <v>9273.6</v>
      </c>
      <c r="AK11" s="14">
        <f>AK10*Config!$B$23*Config!$B$22</f>
        <v>9705.6</v>
      </c>
      <c r="AL11" s="14">
        <f>AL10*Config!$B$23*Config!$B$22</f>
        <v>10137.6</v>
      </c>
      <c r="AM11" s="14">
        <f>AM10*Config!$B$23*Config!$B$22</f>
        <v>13476.24</v>
      </c>
      <c r="AN11" s="14">
        <f>AN10*Config!$B$23*Config!$B$22</f>
        <v>14027.04</v>
      </c>
      <c r="AO11" s="14">
        <f>AO10*Config!$B$23*Config!$B$22</f>
        <v>11404.800000000001</v>
      </c>
      <c r="AP11" s="14">
        <f>AP10*Config!$B$23*Config!$B$22</f>
        <v>11808</v>
      </c>
      <c r="AQ11" s="14">
        <f>AQ10*Config!$B$23*Config!$B$22</f>
        <v>12182.400000000001</v>
      </c>
      <c r="AR11" s="14">
        <f>AR10*Config!$B$23*Config!$B$22</f>
        <v>12556.800000000001</v>
      </c>
      <c r="AS11" s="14">
        <f>AS10*Config!$B$23*Config!$B$22</f>
        <v>12902.400000000001</v>
      </c>
      <c r="AT11" s="14">
        <f>AT10*Config!$B$23*Config!$B$22</f>
        <v>13248</v>
      </c>
      <c r="AU11" s="14">
        <f>AU10*Config!$B$23*Config!$B$22</f>
        <v>13564.800000000001</v>
      </c>
      <c r="AV11" s="14">
        <f>AV10*Config!$B$23*Config!$B$22</f>
        <v>13881.6</v>
      </c>
      <c r="AW11" s="14">
        <f>AW10*Config!$B$23*Config!$B$22</f>
        <v>14169.6</v>
      </c>
      <c r="AX11" s="14">
        <f>AX10*Config!$B$23*Config!$B$22</f>
        <v>14428.800000000001</v>
      </c>
      <c r="AY11" s="14">
        <f>AY10*Config!$B$23*Config!$B$22</f>
        <v>18727.2</v>
      </c>
      <c r="AZ11" s="14">
        <f>AZ10*Config!$B$23*Config!$B$22</f>
        <v>19020.960000000003</v>
      </c>
      <c r="BA11" s="14">
        <f>BA10*Config!$B$23*Config!$B$22</f>
        <v>15148.800000000001</v>
      </c>
      <c r="BB11" s="14">
        <f>BB10*Config!$B$23*Config!$B$22</f>
        <v>15350.400000000001</v>
      </c>
      <c r="BC11" s="14">
        <f>BC10*Config!$B$23*Config!$B$22</f>
        <v>15552</v>
      </c>
      <c r="BD11" s="14">
        <f>BD10*Config!$B$23*Config!$B$22</f>
        <v>15724.800000000001</v>
      </c>
      <c r="BE11" s="14">
        <f>BE10*Config!$B$23*Config!$B$22</f>
        <v>15897.6</v>
      </c>
      <c r="BF11" s="14">
        <f>BF10*Config!$B$23*Config!$B$22</f>
        <v>16041.6</v>
      </c>
      <c r="BG11" s="14">
        <f>BG10*Config!$B$23*Config!$B$22</f>
        <v>16185.6</v>
      </c>
      <c r="BH11" s="14">
        <f>BH10*Config!$B$23*Config!$B$22</f>
        <v>16300.800000000001</v>
      </c>
      <c r="BI11" s="14">
        <f>BI10*Config!$B$23*Config!$B$22</f>
        <v>16416</v>
      </c>
      <c r="BJ11" s="14">
        <f>BJ10*Config!$B$23*Config!$B$22</f>
        <v>16502.400000000001</v>
      </c>
      <c r="BK11" s="14">
        <f>BK10*Config!$B$23*Config!$B$22</f>
        <v>21187.440000000002</v>
      </c>
      <c r="BL11" s="14">
        <f>BL10*Config!$B$23*Config!$B$22</f>
        <v>21297.600000000002</v>
      </c>
      <c r="BM11" s="14">
        <f>BM10*Config!$B$23*Config!$B$22</f>
        <v>16761.600000000002</v>
      </c>
      <c r="BN11" s="14">
        <f>BN10*Config!$B$23*Config!$B$22</f>
        <v>16848</v>
      </c>
      <c r="BO11" s="14">
        <f>BO10*Config!$B$23*Config!$B$22</f>
        <v>16905.600000000002</v>
      </c>
      <c r="BP11" s="14">
        <f>BP10*Config!$B$23*Config!$B$22</f>
        <v>16963.2</v>
      </c>
    </row>
    <row r="12" spans="1:68" x14ac:dyDescent="0.25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</row>
    <row r="13" spans="1:68" ht="15.75" outlineLevel="1" collapsed="1" thickBot="1" x14ac:dyDescent="0.3">
      <c r="A13" s="24" t="s">
        <v>32</v>
      </c>
      <c r="B13" s="25">
        <f>B11</f>
        <v>0</v>
      </c>
      <c r="C13" s="25">
        <f t="shared" ref="C13:F13" si="50">C11</f>
        <v>0</v>
      </c>
      <c r="D13" s="25">
        <f t="shared" si="50"/>
        <v>0</v>
      </c>
      <c r="E13" s="25">
        <f t="shared" si="50"/>
        <v>921.6</v>
      </c>
      <c r="F13" s="25">
        <f t="shared" si="50"/>
        <v>1008</v>
      </c>
      <c r="G13" s="25">
        <f t="shared" ref="G13:H13" si="51">G11</f>
        <v>1094.4000000000001</v>
      </c>
      <c r="H13" s="25">
        <f t="shared" si="51"/>
        <v>1209.6000000000001</v>
      </c>
      <c r="I13" s="25">
        <f t="shared" ref="I13:Z13" si="52">I11</f>
        <v>1296</v>
      </c>
      <c r="J13" s="25">
        <f t="shared" si="52"/>
        <v>1440</v>
      </c>
      <c r="K13" s="25">
        <f t="shared" si="52"/>
        <v>1555.2</v>
      </c>
      <c r="L13" s="25">
        <f t="shared" si="52"/>
        <v>1699.2</v>
      </c>
      <c r="M13" s="25">
        <f t="shared" si="52"/>
        <v>1872</v>
      </c>
      <c r="N13" s="25">
        <f t="shared" si="52"/>
        <v>2016</v>
      </c>
      <c r="O13" s="25">
        <f t="shared" si="52"/>
        <v>2827.4400000000005</v>
      </c>
      <c r="P13" s="25">
        <f t="shared" si="52"/>
        <v>3047.76</v>
      </c>
      <c r="Q13" s="25">
        <f t="shared" si="52"/>
        <v>2592</v>
      </c>
      <c r="R13" s="25">
        <f t="shared" si="52"/>
        <v>2822.4</v>
      </c>
      <c r="S13" s="25">
        <f t="shared" si="52"/>
        <v>3052.8</v>
      </c>
      <c r="T13" s="25">
        <f t="shared" si="52"/>
        <v>3312</v>
      </c>
      <c r="U13" s="25">
        <f t="shared" si="52"/>
        <v>3571.2000000000003</v>
      </c>
      <c r="V13" s="25">
        <f t="shared" si="52"/>
        <v>3859.2000000000003</v>
      </c>
      <c r="W13" s="25">
        <f t="shared" si="52"/>
        <v>4176</v>
      </c>
      <c r="X13" s="25">
        <f t="shared" si="52"/>
        <v>4492.8</v>
      </c>
      <c r="Y13" s="25">
        <f t="shared" si="52"/>
        <v>4809.6000000000004</v>
      </c>
      <c r="Z13" s="25">
        <f t="shared" si="52"/>
        <v>5184</v>
      </c>
      <c r="AA13" s="25">
        <f t="shared" ref="AA13:AN13" si="53">AA11</f>
        <v>7050.2400000000016</v>
      </c>
      <c r="AB13" s="25">
        <f t="shared" si="53"/>
        <v>7527.6</v>
      </c>
      <c r="AC13" s="25">
        <f t="shared" si="53"/>
        <v>6307.2000000000007</v>
      </c>
      <c r="AD13" s="25">
        <f t="shared" si="53"/>
        <v>6710.4000000000005</v>
      </c>
      <c r="AE13" s="25">
        <f t="shared" si="53"/>
        <v>7113.6</v>
      </c>
      <c r="AF13" s="25">
        <f t="shared" si="53"/>
        <v>7545.6</v>
      </c>
      <c r="AG13" s="25">
        <f t="shared" si="53"/>
        <v>7977.6</v>
      </c>
      <c r="AH13" s="25">
        <f t="shared" si="53"/>
        <v>8409.6</v>
      </c>
      <c r="AI13" s="25">
        <f t="shared" si="53"/>
        <v>8841.6</v>
      </c>
      <c r="AJ13" s="25">
        <f t="shared" si="53"/>
        <v>9273.6</v>
      </c>
      <c r="AK13" s="25">
        <f t="shared" si="53"/>
        <v>9705.6</v>
      </c>
      <c r="AL13" s="25">
        <f t="shared" si="53"/>
        <v>10137.6</v>
      </c>
      <c r="AM13" s="25">
        <f t="shared" si="53"/>
        <v>13476.24</v>
      </c>
      <c r="AN13" s="25">
        <f t="shared" si="53"/>
        <v>14027.04</v>
      </c>
      <c r="AO13" s="25">
        <f t="shared" ref="AO13:AR13" si="54">AO11</f>
        <v>11404.800000000001</v>
      </c>
      <c r="AP13" s="25">
        <f t="shared" si="54"/>
        <v>11808</v>
      </c>
      <c r="AQ13" s="25">
        <f t="shared" si="54"/>
        <v>12182.400000000001</v>
      </c>
      <c r="AR13" s="25">
        <f t="shared" si="54"/>
        <v>12556.800000000001</v>
      </c>
      <c r="AS13" s="25">
        <f t="shared" ref="AS13:BN13" si="55">AS11</f>
        <v>12902.400000000001</v>
      </c>
      <c r="AT13" s="25">
        <f t="shared" si="55"/>
        <v>13248</v>
      </c>
      <c r="AU13" s="25">
        <f t="shared" si="55"/>
        <v>13564.800000000001</v>
      </c>
      <c r="AV13" s="25">
        <f t="shared" si="55"/>
        <v>13881.6</v>
      </c>
      <c r="AW13" s="25">
        <f t="shared" si="55"/>
        <v>14169.6</v>
      </c>
      <c r="AX13" s="25">
        <f t="shared" si="55"/>
        <v>14428.800000000001</v>
      </c>
      <c r="AY13" s="25">
        <f t="shared" si="55"/>
        <v>18727.2</v>
      </c>
      <c r="AZ13" s="25">
        <f t="shared" si="55"/>
        <v>19020.960000000003</v>
      </c>
      <c r="BA13" s="25">
        <f t="shared" si="55"/>
        <v>15148.800000000001</v>
      </c>
      <c r="BB13" s="25">
        <f t="shared" si="55"/>
        <v>15350.400000000001</v>
      </c>
      <c r="BC13" s="25">
        <f t="shared" si="55"/>
        <v>15552</v>
      </c>
      <c r="BD13" s="25">
        <f t="shared" si="55"/>
        <v>15724.800000000001</v>
      </c>
      <c r="BE13" s="25">
        <f t="shared" si="55"/>
        <v>15897.6</v>
      </c>
      <c r="BF13" s="25">
        <f t="shared" si="55"/>
        <v>16041.6</v>
      </c>
      <c r="BG13" s="25">
        <f t="shared" si="55"/>
        <v>16185.6</v>
      </c>
      <c r="BH13" s="25">
        <f t="shared" si="55"/>
        <v>16300.800000000001</v>
      </c>
      <c r="BI13" s="25">
        <f t="shared" si="55"/>
        <v>16416</v>
      </c>
      <c r="BJ13" s="25">
        <f t="shared" si="55"/>
        <v>16502.400000000001</v>
      </c>
      <c r="BK13" s="25">
        <f t="shared" si="55"/>
        <v>21187.440000000002</v>
      </c>
      <c r="BL13" s="25">
        <f t="shared" si="55"/>
        <v>21297.600000000002</v>
      </c>
      <c r="BM13" s="25">
        <f t="shared" si="55"/>
        <v>16761.600000000002</v>
      </c>
      <c r="BN13" s="25">
        <f t="shared" si="55"/>
        <v>16848</v>
      </c>
      <c r="BO13" s="25">
        <f t="shared" ref="BO13:BP13" si="56">BO11</f>
        <v>16905.600000000002</v>
      </c>
      <c r="BP13" s="25">
        <f t="shared" si="56"/>
        <v>16963.2</v>
      </c>
    </row>
    <row r="14" spans="1:68" ht="15.75" thickTop="1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</row>
    <row r="15" spans="1:68" x14ac:dyDescent="0.25">
      <c r="A15" s="7" t="s">
        <v>33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pans="1:68" x14ac:dyDescent="0.25">
      <c r="A16" s="20" t="s">
        <v>34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 outlineLevel="1" collapsed="1" x14ac:dyDescent="0.25">
      <c r="A17" s="15" t="s">
        <v>35</v>
      </c>
      <c r="B17" s="14">
        <v>0</v>
      </c>
      <c r="C17" s="14">
        <v>0</v>
      </c>
      <c r="D17" s="14">
        <v>0</v>
      </c>
      <c r="E17" s="14">
        <f>Config!$B$33</f>
        <v>186.61</v>
      </c>
      <c r="F17" s="14">
        <f>Config!$B$33</f>
        <v>186.61</v>
      </c>
      <c r="G17" s="14">
        <f>Config!$B$33</f>
        <v>186.61</v>
      </c>
      <c r="H17" s="14">
        <f>Config!$B$33</f>
        <v>186.61</v>
      </c>
      <c r="I17" s="14">
        <f>Config!$B$33</f>
        <v>186.61</v>
      </c>
      <c r="J17" s="14">
        <f>Config!$B$33</f>
        <v>186.61</v>
      </c>
      <c r="K17" s="14">
        <f>Config!$B$33</f>
        <v>186.61</v>
      </c>
      <c r="L17" s="14">
        <f>Config!$B$33</f>
        <v>186.61</v>
      </c>
      <c r="M17" s="14">
        <f>Config!$B$33</f>
        <v>186.61</v>
      </c>
      <c r="N17" s="14">
        <f>Config!$B$33</f>
        <v>186.61</v>
      </c>
      <c r="O17" s="14">
        <f>Config!$B$33</f>
        <v>186.61</v>
      </c>
      <c r="P17" s="14">
        <f>Config!$B$33</f>
        <v>186.61</v>
      </c>
      <c r="Q17" s="14">
        <f>Config!$B$33</f>
        <v>186.61</v>
      </c>
      <c r="R17" s="14">
        <f>Config!$B$33</f>
        <v>186.61</v>
      </c>
      <c r="S17" s="14">
        <f>Config!$B$33</f>
        <v>186.61</v>
      </c>
      <c r="T17" s="14">
        <f>Config!$B$33</f>
        <v>186.61</v>
      </c>
      <c r="U17" s="14">
        <f>Config!$B$33</f>
        <v>186.61</v>
      </c>
      <c r="V17" s="14">
        <f>Config!$B$33</f>
        <v>186.61</v>
      </c>
      <c r="W17" s="14">
        <f>Config!$B$33</f>
        <v>186.61</v>
      </c>
      <c r="X17" s="14">
        <f>Config!$B$33</f>
        <v>186.61</v>
      </c>
      <c r="Y17" s="14">
        <f>Config!$B$33</f>
        <v>186.61</v>
      </c>
      <c r="Z17" s="14">
        <f>Config!$B$33</f>
        <v>186.61</v>
      </c>
      <c r="AA17" s="14">
        <f>Config!$B$33</f>
        <v>186.61</v>
      </c>
      <c r="AB17" s="14">
        <f>Config!$B$33</f>
        <v>186.61</v>
      </c>
      <c r="AC17" s="14">
        <f>Config!$B$33</f>
        <v>186.61</v>
      </c>
      <c r="AD17" s="14">
        <f>Config!$B$33</f>
        <v>186.61</v>
      </c>
      <c r="AE17" s="14">
        <f>Config!$B$33</f>
        <v>186.61</v>
      </c>
      <c r="AF17" s="14">
        <f>Config!$B$33</f>
        <v>186.61</v>
      </c>
      <c r="AG17" s="14">
        <f>Config!$B$33</f>
        <v>186.61</v>
      </c>
      <c r="AH17" s="14">
        <f>Config!$B$33</f>
        <v>186.61</v>
      </c>
      <c r="AI17" s="14">
        <f>Config!$B$33</f>
        <v>186.61</v>
      </c>
      <c r="AJ17" s="14">
        <f>Config!$B$33</f>
        <v>186.61</v>
      </c>
      <c r="AK17" s="14">
        <f>Config!$B$33</f>
        <v>186.61</v>
      </c>
      <c r="AL17" s="14">
        <f>Config!$B$33</f>
        <v>186.61</v>
      </c>
      <c r="AM17" s="14">
        <f>Config!$B$33</f>
        <v>186.61</v>
      </c>
      <c r="AN17" s="14">
        <f>Config!$B$33</f>
        <v>186.61</v>
      </c>
      <c r="AO17" s="14">
        <f>Config!$B$33</f>
        <v>186.61</v>
      </c>
      <c r="AP17" s="14">
        <f>Config!$B$33</f>
        <v>186.61</v>
      </c>
      <c r="AQ17" s="14">
        <f>Config!$B$33</f>
        <v>186.61</v>
      </c>
      <c r="AR17" s="14">
        <f>Config!$B$33</f>
        <v>186.61</v>
      </c>
      <c r="AS17" s="14">
        <f>Config!$B$33</f>
        <v>186.61</v>
      </c>
      <c r="AT17" s="14">
        <f>Config!$B$33</f>
        <v>186.61</v>
      </c>
      <c r="AU17" s="14">
        <f>Config!$B$33</f>
        <v>186.61</v>
      </c>
      <c r="AV17" s="14">
        <f>Config!$B$33</f>
        <v>186.61</v>
      </c>
      <c r="AW17" s="14">
        <f>Config!$B$33</f>
        <v>186.61</v>
      </c>
      <c r="AX17" s="14">
        <f>Config!$B$33</f>
        <v>186.61</v>
      </c>
      <c r="AY17" s="14">
        <f>Config!$B$33</f>
        <v>186.61</v>
      </c>
      <c r="AZ17" s="14">
        <f>Config!$B$33</f>
        <v>186.61</v>
      </c>
      <c r="BA17" s="14">
        <f>Config!$B$33</f>
        <v>186.61</v>
      </c>
      <c r="BB17" s="14">
        <f>Config!$B$33</f>
        <v>186.61</v>
      </c>
      <c r="BC17" s="14">
        <f>Config!$B$33</f>
        <v>186.61</v>
      </c>
      <c r="BD17" s="14">
        <f>Config!$B$33</f>
        <v>186.61</v>
      </c>
      <c r="BE17" s="14">
        <f>Config!$B$33</f>
        <v>186.61</v>
      </c>
      <c r="BF17" s="14">
        <f>Config!$B$33</f>
        <v>186.61</v>
      </c>
      <c r="BG17" s="14">
        <f>Config!$B$33</f>
        <v>186.61</v>
      </c>
      <c r="BH17" s="14">
        <f>Config!$B$33</f>
        <v>186.61</v>
      </c>
      <c r="BI17" s="14">
        <f>Config!$B$33</f>
        <v>186.61</v>
      </c>
      <c r="BJ17" s="14">
        <f>Config!$B$33</f>
        <v>186.61</v>
      </c>
      <c r="BK17" s="14">
        <f>Config!$B$33</f>
        <v>186.61</v>
      </c>
      <c r="BL17" s="14">
        <f>Config!$B$33</f>
        <v>186.61</v>
      </c>
      <c r="BM17" s="14">
        <f>Config!$B$33</f>
        <v>186.61</v>
      </c>
      <c r="BN17" s="14">
        <f>Config!$B$33</f>
        <v>186.61</v>
      </c>
      <c r="BO17" s="14">
        <f>Config!$B$33</f>
        <v>186.61</v>
      </c>
      <c r="BP17" s="14">
        <f>Config!$B$33</f>
        <v>186.61</v>
      </c>
    </row>
    <row r="18" spans="1:68" outlineLevel="1" collapsed="1" x14ac:dyDescent="0.25">
      <c r="A18" s="15" t="s">
        <v>36</v>
      </c>
      <c r="B18" s="14">
        <v>0</v>
      </c>
      <c r="C18" s="14">
        <v>0</v>
      </c>
      <c r="D18" s="14">
        <v>0</v>
      </c>
      <c r="E18" s="14">
        <f>MAX(Config!$B$31,E4/Config!$A$30*Config!$B$30)</f>
        <v>81.659000000000006</v>
      </c>
      <c r="F18" s="14">
        <f>MAX(Config!$B$31,F4/Config!$A$30*Config!$B$30)</f>
        <v>81.659000000000006</v>
      </c>
      <c r="G18" s="14">
        <f>MAX(Config!$B$31,G4/Config!$A$30*Config!$B$30)</f>
        <v>81.659000000000006</v>
      </c>
      <c r="H18" s="14">
        <f>MAX(Config!$B$31,H4/Config!$A$30*Config!$B$30)</f>
        <v>81.659000000000006</v>
      </c>
      <c r="I18" s="14">
        <f>MAX(Config!$B$31,I4/Config!$A$30*Config!$B$30)</f>
        <v>81.659000000000006</v>
      </c>
      <c r="J18" s="14">
        <f>MAX(Config!$B$31,J4/Config!$A$30*Config!$B$30)</f>
        <v>81.659000000000006</v>
      </c>
      <c r="K18" s="14">
        <f>MAX(Config!$B$31,K4/Config!$A$30*Config!$B$30)</f>
        <v>81.659000000000006</v>
      </c>
      <c r="L18" s="14">
        <f>MAX(Config!$B$31,L4/Config!$A$30*Config!$B$30)</f>
        <v>81.659000000000006</v>
      </c>
      <c r="M18" s="14">
        <f>MAX(Config!$B$31,M4/Config!$A$30*Config!$B$30)</f>
        <v>81.659000000000006</v>
      </c>
      <c r="N18" s="14">
        <f>MAX(Config!$B$31,N4/Config!$A$30*Config!$B$30)</f>
        <v>81.659000000000006</v>
      </c>
      <c r="O18" s="14">
        <f>MAX(Config!$B$31,O4/Config!$A$30*Config!$B$30)</f>
        <v>81.659000000000006</v>
      </c>
      <c r="P18" s="14">
        <f>MAX(Config!$B$31,P4/Config!$A$30*Config!$B$30)</f>
        <v>81.659000000000006</v>
      </c>
      <c r="Q18" s="14">
        <f>MAX(Config!$B$31,Q4/Config!$A$30*Config!$B$30)</f>
        <v>81.659000000000006</v>
      </c>
      <c r="R18" s="14">
        <f>MAX(Config!$B$31,R4/Config!$A$30*Config!$B$30)</f>
        <v>81.659000000000006</v>
      </c>
      <c r="S18" s="14">
        <f>MAX(Config!$B$31,S4/Config!$A$30*Config!$B$30)</f>
        <v>81.659000000000006</v>
      </c>
      <c r="T18" s="14">
        <f>MAX(Config!$B$31,T4/Config!$A$30*Config!$B$30)</f>
        <v>81.659000000000006</v>
      </c>
      <c r="U18" s="14">
        <f>MAX(Config!$B$31,U4/Config!$A$30*Config!$B$30)</f>
        <v>81.659000000000006</v>
      </c>
      <c r="V18" s="14">
        <f>MAX(Config!$B$31,V4/Config!$A$30*Config!$B$30)</f>
        <v>81.659000000000006</v>
      </c>
      <c r="W18" s="14">
        <f>MAX(Config!$B$31,W4/Config!$A$30*Config!$B$30)</f>
        <v>81.659000000000006</v>
      </c>
      <c r="X18" s="14">
        <f>MAX(Config!$B$31,X4/Config!$A$30*Config!$B$30)</f>
        <v>81.659000000000006</v>
      </c>
      <c r="Y18" s="14">
        <f>MAX(Config!$B$31,Y4/Config!$A$30*Config!$B$30)</f>
        <v>81.659000000000006</v>
      </c>
      <c r="Z18" s="14">
        <f>MAX(Config!$B$31,Z4/Config!$A$30*Config!$B$30)</f>
        <v>81.659000000000006</v>
      </c>
      <c r="AA18" s="14">
        <f>MAX(Config!$B$31,AA4/Config!$A$30*Config!$B$30)</f>
        <v>81.659000000000006</v>
      </c>
      <c r="AB18" s="14">
        <f>MAX(Config!$B$31,AB4/Config!$A$30*Config!$B$30)</f>
        <v>81.659000000000006</v>
      </c>
      <c r="AC18" s="14">
        <f>MAX(Config!$B$31,AC4/Config!$A$30*Config!$B$30)</f>
        <v>81.659000000000006</v>
      </c>
      <c r="AD18" s="14">
        <f>MAX(Config!$B$31,AD4/Config!$A$30*Config!$B$30)</f>
        <v>81.659000000000006</v>
      </c>
      <c r="AE18" s="14">
        <f>MAX(Config!$B$31,AE4/Config!$A$30*Config!$B$30)</f>
        <v>81.659000000000006</v>
      </c>
      <c r="AF18" s="14">
        <f>MAX(Config!$B$31,AF4/Config!$A$30*Config!$B$30)</f>
        <v>81.659000000000006</v>
      </c>
      <c r="AG18" s="14">
        <f>MAX(Config!$B$31,AG4/Config!$A$30*Config!$B$30)</f>
        <v>81.659000000000006</v>
      </c>
      <c r="AH18" s="14">
        <f>MAX(Config!$B$31,AH4/Config!$A$30*Config!$B$30)</f>
        <v>81.659000000000006</v>
      </c>
      <c r="AI18" s="14">
        <f>MAX(Config!$B$31,AI4/Config!$A$30*Config!$B$30)</f>
        <v>81.659000000000006</v>
      </c>
      <c r="AJ18" s="14">
        <f>MAX(Config!$B$31,AJ4/Config!$A$30*Config!$B$30)</f>
        <v>81.659000000000006</v>
      </c>
      <c r="AK18" s="14">
        <f>MAX(Config!$B$31,AK4/Config!$A$30*Config!$B$30)</f>
        <v>83.390170800000007</v>
      </c>
      <c r="AL18" s="14">
        <f>MAX(Config!$B$31,AL4/Config!$A$30*Config!$B$30)</f>
        <v>87.097489400000001</v>
      </c>
      <c r="AM18" s="14">
        <f>MAX(Config!$B$31,AM4/Config!$A$30*Config!$B$30)</f>
        <v>90.755812599999999</v>
      </c>
      <c r="AN18" s="14">
        <f>MAX(Config!$B$31,AN4/Config!$A$30*Config!$B$30)</f>
        <v>94.348808600000012</v>
      </c>
      <c r="AO18" s="14">
        <f>MAX(Config!$B$31,AO4/Config!$A$30*Config!$B$30)</f>
        <v>97.86014560000001</v>
      </c>
      <c r="AP18" s="14">
        <f>MAX(Config!$B$31,AP4/Config!$A$30*Config!$B$30)</f>
        <v>101.2734918</v>
      </c>
      <c r="AQ18" s="14">
        <f>MAX(Config!$B$31,AQ4/Config!$A$30*Config!$B$30)</f>
        <v>104.57251540000001</v>
      </c>
      <c r="AR18" s="14">
        <f>MAX(Config!$B$31,AR4/Config!$A$30*Config!$B$30)</f>
        <v>107.7572164</v>
      </c>
      <c r="AS18" s="14">
        <f>MAX(Config!$B$31,AS4/Config!$A$30*Config!$B$30)</f>
        <v>110.811263</v>
      </c>
      <c r="AT18" s="14">
        <f>MAX(Config!$B$31,AT4/Config!$A$30*Config!$B$30)</f>
        <v>113.7183234</v>
      </c>
      <c r="AU18" s="14">
        <f>MAX(Config!$B$31,AU4/Config!$A$30*Config!$B$30)</f>
        <v>116.49472940000001</v>
      </c>
      <c r="AV18" s="14">
        <f>MAX(Config!$B$31,AV4/Config!$A$30*Config!$B$30)</f>
        <v>119.12414920000002</v>
      </c>
      <c r="AW18" s="14">
        <f>MAX(Config!$B$31,AW4/Config!$A$30*Config!$B$30)</f>
        <v>121.59025100000001</v>
      </c>
      <c r="AX18" s="14">
        <f>MAX(Config!$B$31,AX4/Config!$A$30*Config!$B$30)</f>
        <v>123.90936660000001</v>
      </c>
      <c r="AY18" s="14">
        <f>MAX(Config!$B$31,AY4/Config!$A$30*Config!$B$30)</f>
        <v>126.08149600000002</v>
      </c>
      <c r="AZ18" s="14">
        <f>MAX(Config!$B$31,AZ4/Config!$A$30*Config!$B$30)</f>
        <v>128.12297100000001</v>
      </c>
      <c r="BA18" s="14">
        <f>MAX(Config!$B$31,BA4/Config!$A$30*Config!$B$30)</f>
        <v>130.01745980000001</v>
      </c>
      <c r="BB18" s="14">
        <f>MAX(Config!$B$31,BB4/Config!$A$30*Config!$B$30)</f>
        <v>131.78129419999999</v>
      </c>
      <c r="BC18" s="14">
        <f>MAX(Config!$B$31,BC4/Config!$A$30*Config!$B$30)</f>
        <v>133.4144742</v>
      </c>
      <c r="BD18" s="14">
        <f>MAX(Config!$B$31,BD4/Config!$A$30*Config!$B$30)</f>
        <v>134.91699980000001</v>
      </c>
      <c r="BE18" s="14">
        <f>MAX(Config!$B$31,BE4/Config!$A$30*Config!$B$30)</f>
        <v>136.30520280000002</v>
      </c>
      <c r="BF18" s="14">
        <f>MAX(Config!$B$31,BF4/Config!$A$30*Config!$B$30)</f>
        <v>137.57908319999999</v>
      </c>
      <c r="BG18" s="14">
        <f>MAX(Config!$B$31,BG4/Config!$A$30*Config!$B$30)</f>
        <v>138.75497279999999</v>
      </c>
      <c r="BH18" s="14">
        <f>MAX(Config!$B$31,BH4/Config!$A$30*Config!$B$30)</f>
        <v>139.81653980000002</v>
      </c>
      <c r="BI18" s="14">
        <f>MAX(Config!$B$31,BI4/Config!$A$30*Config!$B$30)</f>
        <v>140.79644780000001</v>
      </c>
      <c r="BJ18" s="14">
        <f>MAX(Config!$B$31,BJ4/Config!$A$30*Config!$B$30)</f>
        <v>141.6946968</v>
      </c>
      <c r="BK18" s="14">
        <f>MAX(Config!$B$31,BK4/Config!$A$30*Config!$B$30)</f>
        <v>142.51128680000002</v>
      </c>
      <c r="BL18" s="14">
        <f>MAX(Config!$B$31,BL4/Config!$A$30*Config!$B$30)</f>
        <v>143.24621780000001</v>
      </c>
      <c r="BM18" s="14">
        <f>MAX(Config!$B$31,BM4/Config!$A$30*Config!$B$30)</f>
        <v>143.91582160000002</v>
      </c>
      <c r="BN18" s="14">
        <f>MAX(Config!$B$31,BN4/Config!$A$30*Config!$B$30)</f>
        <v>144.53643</v>
      </c>
      <c r="BO18" s="14">
        <f>MAX(Config!$B$31,BO4/Config!$A$30*Config!$B$30)</f>
        <v>145.09171120000002</v>
      </c>
      <c r="BP18" s="14">
        <f>MAX(Config!$B$31,BP4/Config!$A$30*Config!$B$30)</f>
        <v>145.59799699999999</v>
      </c>
    </row>
    <row r="19" spans="1:68" outlineLevel="1" collapsed="1" x14ac:dyDescent="0.25">
      <c r="A19" s="15" t="s">
        <v>37</v>
      </c>
      <c r="B19" s="14">
        <v>0</v>
      </c>
      <c r="C19" s="14">
        <v>0</v>
      </c>
      <c r="D19" s="14">
        <v>0</v>
      </c>
      <c r="E19" s="14">
        <v>0</v>
      </c>
      <c r="F19" s="14">
        <f>F5*Config!$B$25</f>
        <v>900</v>
      </c>
      <c r="G19" s="14">
        <f>G5*Config!$B$25</f>
        <v>1000</v>
      </c>
      <c r="H19" s="14">
        <f>H5*Config!$B$25</f>
        <v>1080</v>
      </c>
      <c r="I19" s="14">
        <f>I5*Config!$B$25</f>
        <v>1180</v>
      </c>
      <c r="J19" s="14">
        <f>J5*Config!$B$25</f>
        <v>1280</v>
      </c>
      <c r="K19" s="14">
        <f>K5*Config!$B$25</f>
        <v>1380</v>
      </c>
      <c r="L19" s="14">
        <f>L5*Config!$B$25</f>
        <v>1500</v>
      </c>
      <c r="M19" s="14">
        <f>M5*Config!$B$25</f>
        <v>1620</v>
      </c>
      <c r="N19" s="14">
        <f>N5*Config!$B$25</f>
        <v>1740</v>
      </c>
      <c r="O19" s="14">
        <f>O5*Config!$B$25</f>
        <v>1880</v>
      </c>
      <c r="P19" s="14">
        <f>P5*Config!$B$25</f>
        <v>2020</v>
      </c>
      <c r="Q19" s="14">
        <f>Q5*Config!$B$25</f>
        <v>2180</v>
      </c>
      <c r="R19" s="14">
        <f>R5*Config!$B$25</f>
        <v>2320</v>
      </c>
      <c r="S19" s="14">
        <f>S5*Config!$B$25</f>
        <v>2480</v>
      </c>
      <c r="T19" s="14">
        <f>T5*Config!$B$25</f>
        <v>2660</v>
      </c>
      <c r="U19" s="14">
        <f>U5*Config!$B$25</f>
        <v>2820</v>
      </c>
      <c r="V19" s="14">
        <f>V5*Config!$B$25</f>
        <v>3000</v>
      </c>
      <c r="W19" s="14">
        <f>W5*Config!$B$25</f>
        <v>3160</v>
      </c>
      <c r="X19" s="14">
        <f>X5*Config!$B$25</f>
        <v>3340</v>
      </c>
      <c r="Y19" s="14">
        <f>Y5*Config!$B$25</f>
        <v>3500</v>
      </c>
      <c r="Z19" s="14">
        <f>Z5*Config!$B$25</f>
        <v>3680</v>
      </c>
      <c r="AA19" s="14">
        <f>AA5*Config!$B$25</f>
        <v>3820</v>
      </c>
      <c r="AB19" s="14">
        <f>AB5*Config!$B$25</f>
        <v>3980</v>
      </c>
      <c r="AC19" s="14">
        <f>AC5*Config!$B$25</f>
        <v>4120</v>
      </c>
      <c r="AD19" s="14">
        <f>AD5*Config!$B$25</f>
        <v>4240</v>
      </c>
      <c r="AE19" s="14">
        <f>AE5*Config!$B$25</f>
        <v>4340</v>
      </c>
      <c r="AF19" s="14">
        <f>AF5*Config!$B$25</f>
        <v>4440</v>
      </c>
      <c r="AG19" s="14">
        <f>AG5*Config!$B$25</f>
        <v>4520</v>
      </c>
      <c r="AH19" s="14">
        <f>AH5*Config!$B$25</f>
        <v>4560</v>
      </c>
      <c r="AI19" s="14">
        <f>AI5*Config!$B$25</f>
        <v>4600</v>
      </c>
      <c r="AJ19" s="14">
        <f>AJ5*Config!$B$25</f>
        <v>4600</v>
      </c>
      <c r="AK19" s="14">
        <f>AK5*Config!$B$25</f>
        <v>4580</v>
      </c>
      <c r="AL19" s="14">
        <f>AL5*Config!$B$25</f>
        <v>4540</v>
      </c>
      <c r="AM19" s="14">
        <f>AM5*Config!$B$25</f>
        <v>4480</v>
      </c>
      <c r="AN19" s="14">
        <f>AN5*Config!$B$25</f>
        <v>4400</v>
      </c>
      <c r="AO19" s="14">
        <f>AO5*Config!$B$25</f>
        <v>4300</v>
      </c>
      <c r="AP19" s="14">
        <f>AP5*Config!$B$25</f>
        <v>4180</v>
      </c>
      <c r="AQ19" s="14">
        <f>AQ5*Config!$B$25</f>
        <v>4040</v>
      </c>
      <c r="AR19" s="14">
        <f>AR5*Config!$B$25</f>
        <v>3900</v>
      </c>
      <c r="AS19" s="14">
        <f>AS5*Config!$B$25</f>
        <v>3740</v>
      </c>
      <c r="AT19" s="14">
        <f>AT5*Config!$B$25</f>
        <v>3560</v>
      </c>
      <c r="AU19" s="14">
        <f>AU5*Config!$B$25</f>
        <v>3400</v>
      </c>
      <c r="AV19" s="14">
        <f>AV5*Config!$B$25</f>
        <v>3220</v>
      </c>
      <c r="AW19" s="14">
        <f>AW5*Config!$B$25</f>
        <v>3020</v>
      </c>
      <c r="AX19" s="14">
        <f>AX5*Config!$B$25</f>
        <v>2840</v>
      </c>
      <c r="AY19" s="14">
        <f>AY5*Config!$B$25</f>
        <v>2660</v>
      </c>
      <c r="AZ19" s="14">
        <f>AZ5*Config!$B$25</f>
        <v>2500</v>
      </c>
      <c r="BA19" s="14">
        <f>BA5*Config!$B$25</f>
        <v>2320</v>
      </c>
      <c r="BB19" s="14">
        <f>BB5*Config!$B$25</f>
        <v>2160</v>
      </c>
      <c r="BC19" s="14">
        <f>BC5*Config!$B$25</f>
        <v>2000</v>
      </c>
      <c r="BD19" s="14">
        <f>BD5*Config!$B$25</f>
        <v>1840</v>
      </c>
      <c r="BE19" s="14">
        <f>BE5*Config!$B$25</f>
        <v>1700</v>
      </c>
      <c r="BF19" s="14">
        <f>BF5*Config!$B$25</f>
        <v>1560</v>
      </c>
      <c r="BG19" s="14">
        <f>BG5*Config!$B$25</f>
        <v>1440</v>
      </c>
      <c r="BH19" s="14">
        <f>BH5*Config!$B$25</f>
        <v>1300</v>
      </c>
      <c r="BI19" s="14">
        <f>BI5*Config!$B$25</f>
        <v>1200</v>
      </c>
      <c r="BJ19" s="14">
        <f>BJ5*Config!$B$25</f>
        <v>1100</v>
      </c>
      <c r="BK19" s="14">
        <f>BK5*Config!$B$25</f>
        <v>1000</v>
      </c>
      <c r="BL19" s="14">
        <f>BL5*Config!$B$25</f>
        <v>900</v>
      </c>
      <c r="BM19" s="14">
        <f>BM5*Config!$B$25</f>
        <v>820</v>
      </c>
      <c r="BN19" s="14">
        <f>BN5*Config!$B$25</f>
        <v>760</v>
      </c>
      <c r="BO19" s="14">
        <f>BO5*Config!$B$25</f>
        <v>680</v>
      </c>
      <c r="BP19" s="14">
        <f>BP5*Config!$B$25</f>
        <v>620</v>
      </c>
    </row>
    <row r="20" spans="1:68" x14ac:dyDescent="0.25">
      <c r="A20" s="15" t="s">
        <v>41</v>
      </c>
      <c r="B20" s="14">
        <v>0</v>
      </c>
      <c r="C20" s="14">
        <v>0</v>
      </c>
      <c r="D20" s="14">
        <v>0</v>
      </c>
      <c r="E20" s="14">
        <f>Config!$B$37/Config!$B$38</f>
        <v>522.66666666666663</v>
      </c>
      <c r="F20" s="14">
        <f>Config!$B$37/Config!$B$38</f>
        <v>522.66666666666663</v>
      </c>
      <c r="G20" s="14">
        <f>Config!$B$37/Config!$B$38</f>
        <v>522.66666666666663</v>
      </c>
      <c r="H20" s="14">
        <f>Config!$B$37/Config!$B$38</f>
        <v>522.66666666666663</v>
      </c>
      <c r="I20" s="14">
        <f>Config!$B$37/Config!$B$38</f>
        <v>522.66666666666663</v>
      </c>
      <c r="J20" s="14">
        <f>Config!$B$37/Config!$B$38</f>
        <v>522.66666666666663</v>
      </c>
      <c r="K20" s="14">
        <f>Config!$B$37/Config!$B$38</f>
        <v>522.66666666666663</v>
      </c>
      <c r="L20" s="14">
        <f>Config!$B$37/Config!$B$38</f>
        <v>522.66666666666663</v>
      </c>
      <c r="M20" s="14">
        <f>Config!$B$37/Config!$B$38</f>
        <v>522.66666666666663</v>
      </c>
      <c r="N20" s="14">
        <f>Config!$B$37/Config!$B$38</f>
        <v>522.66666666666663</v>
      </c>
      <c r="O20" s="14">
        <f>Config!$B$37/Config!$B$38</f>
        <v>522.66666666666663</v>
      </c>
      <c r="P20" s="14">
        <f>Config!$B$37/Config!$B$38</f>
        <v>522.66666666666663</v>
      </c>
      <c r="Q20" s="14">
        <f>Config!$B$37/Config!$B$38</f>
        <v>522.66666666666663</v>
      </c>
      <c r="R20" s="14">
        <f>Config!$B$37/Config!$B$38</f>
        <v>522.66666666666663</v>
      </c>
      <c r="S20" s="14">
        <f>Config!$B$37/Config!$B$38</f>
        <v>522.66666666666663</v>
      </c>
      <c r="T20" s="14">
        <f>Config!$B$37/Config!$B$38</f>
        <v>522.66666666666663</v>
      </c>
      <c r="U20" s="14">
        <f>Config!$B$37/Config!$B$38</f>
        <v>522.66666666666663</v>
      </c>
      <c r="V20" s="14">
        <f>Config!$B$37/Config!$B$38</f>
        <v>522.66666666666663</v>
      </c>
      <c r="W20" s="14">
        <f>Config!$B$37/Config!$B$38</f>
        <v>522.66666666666663</v>
      </c>
      <c r="X20" s="14">
        <f>Config!$B$37/Config!$B$38</f>
        <v>522.66666666666663</v>
      </c>
      <c r="Y20" s="14">
        <f>Config!$B$37/Config!$B$38</f>
        <v>522.66666666666663</v>
      </c>
      <c r="Z20" s="14">
        <f>Config!$B$37/Config!$B$38</f>
        <v>522.66666666666663</v>
      </c>
      <c r="AA20" s="14">
        <f>Config!$B$37/Config!$B$38</f>
        <v>522.66666666666663</v>
      </c>
      <c r="AB20" s="14">
        <f>Config!$B$37/Config!$B$38</f>
        <v>522.66666666666663</v>
      </c>
      <c r="AC20" s="14">
        <f>Config!$B$37/Config!$B$38</f>
        <v>522.66666666666663</v>
      </c>
      <c r="AD20" s="14">
        <f>Config!$B$37/Config!$B$38</f>
        <v>522.66666666666663</v>
      </c>
      <c r="AE20" s="14">
        <f>Config!$B$37/Config!$B$38</f>
        <v>522.66666666666663</v>
      </c>
      <c r="AF20" s="14">
        <f>Config!$B$37/Config!$B$38</f>
        <v>522.66666666666663</v>
      </c>
      <c r="AG20" s="14">
        <f>Config!$B$37/Config!$B$38</f>
        <v>522.66666666666663</v>
      </c>
      <c r="AH20" s="14">
        <f>Config!$B$37/Config!$B$38</f>
        <v>522.66666666666663</v>
      </c>
      <c r="AI20" s="14">
        <f>Config!$B$37/Config!$B$38</f>
        <v>522.66666666666663</v>
      </c>
      <c r="AJ20" s="14">
        <f>Config!$B$37/Config!$B$38</f>
        <v>522.66666666666663</v>
      </c>
      <c r="AK20" s="14">
        <f>Config!$B$37/Config!$B$38</f>
        <v>522.66666666666663</v>
      </c>
      <c r="AL20" s="14">
        <f>Config!$B$37/Config!$B$38</f>
        <v>522.66666666666663</v>
      </c>
      <c r="AM20" s="14">
        <f>Config!$B$37/Config!$B$38</f>
        <v>522.66666666666663</v>
      </c>
      <c r="AN20" s="14">
        <f>Config!$B$37/Config!$B$38</f>
        <v>522.66666666666663</v>
      </c>
      <c r="AO20" s="14">
        <f>Config!$B$37/Config!$B$38</f>
        <v>522.66666666666663</v>
      </c>
      <c r="AP20" s="14">
        <f>Config!$B$37/Config!$B$38</f>
        <v>522.66666666666663</v>
      </c>
      <c r="AQ20" s="14">
        <f>Config!$B$37/Config!$B$38</f>
        <v>522.66666666666663</v>
      </c>
      <c r="AR20" s="14">
        <f>Config!$B$37/Config!$B$38</f>
        <v>522.66666666666663</v>
      </c>
      <c r="AS20" s="14">
        <f>Config!$B$37/Config!$B$38</f>
        <v>522.66666666666663</v>
      </c>
      <c r="AT20" s="14">
        <f>Config!$B$37/Config!$B$38</f>
        <v>522.66666666666663</v>
      </c>
      <c r="AU20" s="14">
        <f>Config!$B$37/Config!$B$38</f>
        <v>522.66666666666663</v>
      </c>
      <c r="AV20" s="14">
        <f>Config!$B$37/Config!$B$38</f>
        <v>522.66666666666663</v>
      </c>
      <c r="AW20" s="14">
        <f>Config!$B$37/Config!$B$38</f>
        <v>522.66666666666663</v>
      </c>
      <c r="AX20" s="14">
        <f>Config!$B$37/Config!$B$38</f>
        <v>522.66666666666663</v>
      </c>
      <c r="AY20" s="14">
        <f>Config!$B$37/Config!$B$38</f>
        <v>522.66666666666663</v>
      </c>
      <c r="AZ20" s="14">
        <f>Config!$B$37/Config!$B$38</f>
        <v>522.66666666666663</v>
      </c>
      <c r="BA20" s="14">
        <f>Config!$B$37/Config!$B$38</f>
        <v>522.66666666666663</v>
      </c>
      <c r="BB20" s="14">
        <f>Config!$B$37/Config!$B$38</f>
        <v>522.66666666666663</v>
      </c>
      <c r="BC20" s="14">
        <f>Config!$B$37/Config!$B$38</f>
        <v>522.66666666666663</v>
      </c>
      <c r="BD20" s="14">
        <f>Config!$B$37/Config!$B$38</f>
        <v>522.66666666666663</v>
      </c>
      <c r="BE20" s="14">
        <f>Config!$B$37/Config!$B$38</f>
        <v>522.66666666666663</v>
      </c>
      <c r="BF20" s="14">
        <f>Config!$B$37/Config!$B$38</f>
        <v>522.66666666666663</v>
      </c>
      <c r="BG20" s="14">
        <f>Config!$B$37/Config!$B$38</f>
        <v>522.66666666666663</v>
      </c>
      <c r="BH20" s="14">
        <f>Config!$B$37/Config!$B$38</f>
        <v>522.66666666666663</v>
      </c>
      <c r="BI20" s="14">
        <f>Config!$B$37/Config!$B$38</f>
        <v>522.66666666666663</v>
      </c>
      <c r="BJ20" s="14">
        <f>Config!$B$37/Config!$B$38</f>
        <v>522.66666666666663</v>
      </c>
      <c r="BK20" s="14">
        <f>Config!$B$37/Config!$B$38</f>
        <v>522.66666666666663</v>
      </c>
      <c r="BL20" s="14">
        <f>Config!$B$37/Config!$B$38</f>
        <v>522.66666666666663</v>
      </c>
      <c r="BM20" s="14">
        <f>Config!$B$37/Config!$B$38</f>
        <v>522.66666666666663</v>
      </c>
      <c r="BN20" s="14">
        <f>Config!$B$37/Config!$B$38</f>
        <v>522.66666666666663</v>
      </c>
      <c r="BO20" s="14">
        <f>Config!$B$37/Config!$B$38</f>
        <v>522.66666666666663</v>
      </c>
      <c r="BP20" s="14">
        <f>Config!$B$37/Config!$B$38</f>
        <v>522.66666666666663</v>
      </c>
    </row>
    <row r="21" spans="1:68" x14ac:dyDescent="0.25">
      <c r="A21" s="15" t="s">
        <v>57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x14ac:dyDescent="0.25">
      <c r="A22" s="21" t="s">
        <v>46</v>
      </c>
      <c r="B22" s="14">
        <v>5040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</row>
    <row r="23" spans="1:68" x14ac:dyDescent="0.25">
      <c r="A23" s="21" t="s">
        <v>47</v>
      </c>
      <c r="B23" s="14">
        <v>1000</v>
      </c>
      <c r="C23" s="14">
        <v>3000</v>
      </c>
      <c r="D23" s="14">
        <v>3000</v>
      </c>
      <c r="E23" s="14">
        <v>1000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</row>
    <row r="24" spans="1:68" outlineLevel="1" collapsed="1" x14ac:dyDescent="0.25">
      <c r="A24" s="21" t="s">
        <v>48</v>
      </c>
      <c r="B24" s="14">
        <f t="shared" ref="B24:AN24" si="57">IF(OR(MONTH(B1)=2,MONTH(B1)=4,MONTH(B1)=11),60,0)</f>
        <v>0</v>
      </c>
      <c r="C24" s="14">
        <f t="shared" si="57"/>
        <v>0</v>
      </c>
      <c r="D24" s="14">
        <f t="shared" si="57"/>
        <v>0</v>
      </c>
      <c r="E24" s="14">
        <f t="shared" si="57"/>
        <v>0</v>
      </c>
      <c r="F24" s="14">
        <f t="shared" si="57"/>
        <v>0</v>
      </c>
      <c r="G24" s="14">
        <f t="shared" si="57"/>
        <v>60</v>
      </c>
      <c r="H24" s="14">
        <f t="shared" si="57"/>
        <v>0</v>
      </c>
      <c r="I24" s="14">
        <f t="shared" si="57"/>
        <v>0</v>
      </c>
      <c r="J24" s="14">
        <f t="shared" si="57"/>
        <v>60</v>
      </c>
      <c r="K24" s="14">
        <f t="shared" si="57"/>
        <v>0</v>
      </c>
      <c r="L24" s="14">
        <f t="shared" si="57"/>
        <v>60</v>
      </c>
      <c r="M24" s="14">
        <f t="shared" si="57"/>
        <v>0</v>
      </c>
      <c r="N24" s="14">
        <f t="shared" si="57"/>
        <v>0</v>
      </c>
      <c r="O24" s="14">
        <f t="shared" si="57"/>
        <v>0</v>
      </c>
      <c r="P24" s="14">
        <f t="shared" si="57"/>
        <v>0</v>
      </c>
      <c r="Q24" s="14">
        <f t="shared" si="57"/>
        <v>0</v>
      </c>
      <c r="R24" s="14">
        <f t="shared" si="57"/>
        <v>0</v>
      </c>
      <c r="S24" s="14">
        <f t="shared" si="57"/>
        <v>60</v>
      </c>
      <c r="T24" s="14">
        <f t="shared" si="57"/>
        <v>0</v>
      </c>
      <c r="U24" s="14">
        <f t="shared" si="57"/>
        <v>0</v>
      </c>
      <c r="V24" s="14">
        <f t="shared" si="57"/>
        <v>60</v>
      </c>
      <c r="W24" s="14">
        <f t="shared" si="57"/>
        <v>0</v>
      </c>
      <c r="X24" s="14">
        <f t="shared" si="57"/>
        <v>60</v>
      </c>
      <c r="Y24" s="14">
        <f t="shared" si="57"/>
        <v>0</v>
      </c>
      <c r="Z24" s="14">
        <f t="shared" si="57"/>
        <v>0</v>
      </c>
      <c r="AA24" s="14">
        <f t="shared" si="57"/>
        <v>0</v>
      </c>
      <c r="AB24" s="14">
        <f t="shared" si="57"/>
        <v>0</v>
      </c>
      <c r="AC24" s="14">
        <f t="shared" si="57"/>
        <v>0</v>
      </c>
      <c r="AD24" s="14">
        <f t="shared" si="57"/>
        <v>0</v>
      </c>
      <c r="AE24" s="14">
        <f t="shared" si="57"/>
        <v>60</v>
      </c>
      <c r="AF24" s="14">
        <f t="shared" si="57"/>
        <v>0</v>
      </c>
      <c r="AG24" s="14">
        <f t="shared" si="57"/>
        <v>0</v>
      </c>
      <c r="AH24" s="14">
        <f t="shared" si="57"/>
        <v>60</v>
      </c>
      <c r="AI24" s="14">
        <f t="shared" si="57"/>
        <v>0</v>
      </c>
      <c r="AJ24" s="14">
        <f t="shared" si="57"/>
        <v>60</v>
      </c>
      <c r="AK24" s="14">
        <f t="shared" si="57"/>
        <v>0</v>
      </c>
      <c r="AL24" s="14">
        <f t="shared" si="57"/>
        <v>0</v>
      </c>
      <c r="AM24" s="14">
        <f t="shared" si="57"/>
        <v>0</v>
      </c>
      <c r="AN24" s="14">
        <f t="shared" si="57"/>
        <v>0</v>
      </c>
      <c r="AO24" s="14">
        <f t="shared" ref="AO24:AR24" si="58">IF(OR(MONTH(AO1)=2,MONTH(AO1)=4,MONTH(AO1)=11),60,0)</f>
        <v>0</v>
      </c>
      <c r="AP24" s="14">
        <f t="shared" si="58"/>
        <v>0</v>
      </c>
      <c r="AQ24" s="14">
        <f t="shared" si="58"/>
        <v>60</v>
      </c>
      <c r="AR24" s="14">
        <f t="shared" si="58"/>
        <v>0</v>
      </c>
      <c r="AS24" s="14">
        <f t="shared" ref="AS24:BN24" si="59">IF(OR(MONTH(AS1)=2,MONTH(AS1)=4,MONTH(AS1)=11),60,0)</f>
        <v>0</v>
      </c>
      <c r="AT24" s="14">
        <f t="shared" si="59"/>
        <v>60</v>
      </c>
      <c r="AU24" s="14">
        <f t="shared" si="59"/>
        <v>0</v>
      </c>
      <c r="AV24" s="14">
        <f t="shared" si="59"/>
        <v>60</v>
      </c>
      <c r="AW24" s="14">
        <f t="shared" si="59"/>
        <v>0</v>
      </c>
      <c r="AX24" s="14">
        <f t="shared" si="59"/>
        <v>0</v>
      </c>
      <c r="AY24" s="14">
        <f t="shared" si="59"/>
        <v>0</v>
      </c>
      <c r="AZ24" s="14">
        <f t="shared" si="59"/>
        <v>0</v>
      </c>
      <c r="BA24" s="14">
        <f t="shared" si="59"/>
        <v>0</v>
      </c>
      <c r="BB24" s="14">
        <f t="shared" si="59"/>
        <v>0</v>
      </c>
      <c r="BC24" s="14">
        <f t="shared" si="59"/>
        <v>60</v>
      </c>
      <c r="BD24" s="14">
        <f t="shared" si="59"/>
        <v>0</v>
      </c>
      <c r="BE24" s="14">
        <f t="shared" si="59"/>
        <v>0</v>
      </c>
      <c r="BF24" s="14">
        <f t="shared" si="59"/>
        <v>60</v>
      </c>
      <c r="BG24" s="14">
        <f t="shared" si="59"/>
        <v>0</v>
      </c>
      <c r="BH24" s="14">
        <f t="shared" si="59"/>
        <v>60</v>
      </c>
      <c r="BI24" s="14">
        <f t="shared" si="59"/>
        <v>0</v>
      </c>
      <c r="BJ24" s="14">
        <f t="shared" si="59"/>
        <v>0</v>
      </c>
      <c r="BK24" s="14">
        <f t="shared" si="59"/>
        <v>0</v>
      </c>
      <c r="BL24" s="14">
        <f t="shared" si="59"/>
        <v>0</v>
      </c>
      <c r="BM24" s="14">
        <f t="shared" si="59"/>
        <v>0</v>
      </c>
      <c r="BN24" s="14">
        <f t="shared" si="59"/>
        <v>0</v>
      </c>
      <c r="BO24" s="14">
        <f t="shared" ref="BO24:BP24" si="60">IF(OR(MONTH(BO1)=2,MONTH(BO1)=4,MONTH(BO1)=11),60,0)</f>
        <v>60</v>
      </c>
      <c r="BP24" s="14">
        <f t="shared" si="60"/>
        <v>0</v>
      </c>
    </row>
    <row r="25" spans="1:68" x14ac:dyDescent="0.25">
      <c r="A25" s="21" t="s">
        <v>58</v>
      </c>
      <c r="B25" s="14">
        <v>0</v>
      </c>
      <c r="C25" s="14">
        <v>0</v>
      </c>
      <c r="D25" s="14">
        <v>0</v>
      </c>
      <c r="E25" s="14">
        <v>2830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</row>
    <row r="26" spans="1:68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1:68" x14ac:dyDescent="0.25">
      <c r="A27" s="20" t="s">
        <v>38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 outlineLevel="1" x14ac:dyDescent="0.25">
      <c r="A28" s="15" t="s">
        <v>39</v>
      </c>
      <c r="B28" s="14">
        <v>0</v>
      </c>
      <c r="C28" s="14">
        <v>0</v>
      </c>
      <c r="D28" s="14">
        <v>0</v>
      </c>
      <c r="E28" s="14">
        <v>1501.82</v>
      </c>
      <c r="F28" s="14">
        <v>1501.82</v>
      </c>
      <c r="G28" s="14">
        <v>1501.82</v>
      </c>
      <c r="H28" s="14">
        <v>1501.82</v>
      </c>
      <c r="I28" s="14">
        <v>1501.82</v>
      </c>
      <c r="J28" s="14">
        <v>1501.82</v>
      </c>
      <c r="K28" s="14">
        <v>1501.82</v>
      </c>
      <c r="L28" s="14">
        <v>1501.82</v>
      </c>
      <c r="M28" s="14">
        <v>1501.82</v>
      </c>
      <c r="N28" s="14">
        <v>1501.82</v>
      </c>
      <c r="O28" s="14">
        <v>1501.82</v>
      </c>
      <c r="P28" s="14">
        <v>1501.82</v>
      </c>
      <c r="Q28" s="14">
        <v>1501.82</v>
      </c>
      <c r="R28" s="14">
        <v>1501.82</v>
      </c>
      <c r="S28" s="14">
        <v>1501.82</v>
      </c>
      <c r="T28" s="14">
        <v>1501.82</v>
      </c>
      <c r="U28" s="14">
        <v>1501.82</v>
      </c>
      <c r="V28" s="14">
        <v>1501.82</v>
      </c>
      <c r="W28" s="14">
        <v>1501.82</v>
      </c>
      <c r="X28" s="14">
        <v>1501.82</v>
      </c>
      <c r="Y28" s="14">
        <v>1501.82</v>
      </c>
      <c r="Z28" s="14">
        <v>1501.82</v>
      </c>
      <c r="AA28" s="14">
        <v>1501.82</v>
      </c>
      <c r="AB28" s="14">
        <v>1501.82</v>
      </c>
      <c r="AC28" s="14">
        <v>1501.82</v>
      </c>
      <c r="AD28" s="14">
        <v>1501.82</v>
      </c>
      <c r="AE28" s="14">
        <v>1501.82</v>
      </c>
      <c r="AF28" s="14">
        <v>1501.82</v>
      </c>
      <c r="AG28" s="14">
        <v>1501.82</v>
      </c>
      <c r="AH28" s="14">
        <v>1501.82</v>
      </c>
      <c r="AI28" s="14">
        <v>1501.82</v>
      </c>
      <c r="AJ28" s="14">
        <v>1501.82</v>
      </c>
      <c r="AK28" s="14">
        <v>1501.82</v>
      </c>
      <c r="AL28" s="14">
        <v>1501.82</v>
      </c>
      <c r="AM28" s="14">
        <v>1501.82</v>
      </c>
      <c r="AN28" s="14">
        <v>1501.82</v>
      </c>
      <c r="AO28" s="14">
        <v>1501.82</v>
      </c>
      <c r="AP28" s="14">
        <v>1501.82</v>
      </c>
      <c r="AQ28" s="14">
        <v>1501.82</v>
      </c>
      <c r="AR28" s="14">
        <v>1501.82</v>
      </c>
      <c r="AS28" s="14">
        <v>1501.82</v>
      </c>
      <c r="AT28" s="14">
        <v>1501.82</v>
      </c>
      <c r="AU28" s="14">
        <v>1501.82</v>
      </c>
      <c r="AV28" s="14">
        <v>1501.82</v>
      </c>
      <c r="AW28" s="14">
        <v>1501.82</v>
      </c>
      <c r="AX28" s="14">
        <v>1501.82</v>
      </c>
      <c r="AY28" s="14">
        <v>1501.82</v>
      </c>
      <c r="AZ28" s="14">
        <v>1501.82</v>
      </c>
      <c r="BA28" s="14">
        <v>1501.82</v>
      </c>
      <c r="BB28" s="14">
        <v>1501.82</v>
      </c>
      <c r="BC28" s="14">
        <v>1501.82</v>
      </c>
      <c r="BD28" s="14">
        <v>1501.82</v>
      </c>
      <c r="BE28" s="14">
        <v>1501.82</v>
      </c>
      <c r="BF28" s="14">
        <v>1501.82</v>
      </c>
      <c r="BG28" s="14">
        <v>1501.82</v>
      </c>
      <c r="BH28" s="14">
        <v>1501.82</v>
      </c>
      <c r="BI28" s="14">
        <v>1501.82</v>
      </c>
      <c r="BJ28" s="14">
        <v>1501.82</v>
      </c>
      <c r="BK28" s="14">
        <v>1501.82</v>
      </c>
      <c r="BL28" s="14">
        <v>1501.82</v>
      </c>
      <c r="BM28" s="14">
        <v>1501.82</v>
      </c>
      <c r="BN28" s="14">
        <v>1501.82</v>
      </c>
      <c r="BO28" s="14">
        <v>1501.82</v>
      </c>
      <c r="BP28" s="14">
        <v>1501.82</v>
      </c>
    </row>
    <row r="29" spans="1:68" ht="13.5" customHeight="1" x14ac:dyDescent="0.25">
      <c r="A29" s="15" t="s">
        <v>40</v>
      </c>
      <c r="B29" s="14">
        <v>40</v>
      </c>
      <c r="C29" s="14">
        <v>40</v>
      </c>
      <c r="D29" s="14">
        <v>40</v>
      </c>
      <c r="E29" s="14">
        <v>40</v>
      </c>
      <c r="F29" s="14">
        <v>40</v>
      </c>
      <c r="G29" s="14">
        <v>40</v>
      </c>
      <c r="H29" s="14">
        <v>40</v>
      </c>
      <c r="I29" s="14">
        <v>40</v>
      </c>
      <c r="J29" s="14">
        <v>40</v>
      </c>
      <c r="K29" s="14">
        <v>40</v>
      </c>
      <c r="L29" s="14">
        <v>40</v>
      </c>
      <c r="M29" s="14">
        <v>40</v>
      </c>
      <c r="N29" s="14">
        <v>40</v>
      </c>
      <c r="O29" s="14">
        <v>40</v>
      </c>
      <c r="P29" s="14">
        <v>40</v>
      </c>
      <c r="Q29" s="14">
        <v>40</v>
      </c>
      <c r="R29" s="14">
        <v>40</v>
      </c>
      <c r="S29" s="14">
        <v>40</v>
      </c>
      <c r="T29" s="14">
        <v>40</v>
      </c>
      <c r="U29" s="14">
        <v>40</v>
      </c>
      <c r="V29" s="14">
        <v>40</v>
      </c>
      <c r="W29" s="14">
        <v>40</v>
      </c>
      <c r="X29" s="14">
        <v>40</v>
      </c>
      <c r="Y29" s="14">
        <v>40</v>
      </c>
      <c r="Z29" s="14">
        <v>40</v>
      </c>
      <c r="AA29" s="14">
        <v>40</v>
      </c>
      <c r="AB29" s="14">
        <v>40</v>
      </c>
      <c r="AC29" s="14">
        <v>40</v>
      </c>
      <c r="AD29" s="14">
        <v>40</v>
      </c>
      <c r="AE29" s="14">
        <v>40</v>
      </c>
      <c r="AF29" s="14">
        <v>40</v>
      </c>
      <c r="AG29" s="14">
        <v>40</v>
      </c>
      <c r="AH29" s="14">
        <v>40</v>
      </c>
      <c r="AI29" s="14">
        <v>40</v>
      </c>
      <c r="AJ29" s="14">
        <v>40</v>
      </c>
      <c r="AK29" s="14">
        <v>40</v>
      </c>
      <c r="AL29" s="14">
        <v>40</v>
      </c>
      <c r="AM29" s="14">
        <v>40</v>
      </c>
      <c r="AN29" s="14">
        <v>40</v>
      </c>
      <c r="AO29" s="14">
        <v>40</v>
      </c>
      <c r="AP29" s="14">
        <v>40</v>
      </c>
      <c r="AQ29" s="14">
        <v>40</v>
      </c>
      <c r="AR29" s="14">
        <v>40</v>
      </c>
      <c r="AS29" s="14">
        <v>40</v>
      </c>
      <c r="AT29" s="14">
        <v>40</v>
      </c>
      <c r="AU29" s="14">
        <v>40</v>
      </c>
      <c r="AV29" s="14">
        <v>40</v>
      </c>
      <c r="AW29" s="14">
        <v>40</v>
      </c>
      <c r="AX29" s="14">
        <v>40</v>
      </c>
      <c r="AY29" s="14">
        <v>40</v>
      </c>
      <c r="AZ29" s="14">
        <v>40</v>
      </c>
      <c r="BA29" s="14">
        <v>40</v>
      </c>
      <c r="BB29" s="14">
        <v>40</v>
      </c>
      <c r="BC29" s="14">
        <v>40</v>
      </c>
      <c r="BD29" s="14">
        <v>40</v>
      </c>
      <c r="BE29" s="14">
        <v>40</v>
      </c>
      <c r="BF29" s="14">
        <v>40</v>
      </c>
      <c r="BG29" s="14">
        <v>40</v>
      </c>
      <c r="BH29" s="14">
        <v>40</v>
      </c>
      <c r="BI29" s="14">
        <v>40</v>
      </c>
      <c r="BJ29" s="14">
        <v>40</v>
      </c>
      <c r="BK29" s="14">
        <v>40</v>
      </c>
      <c r="BL29" s="14">
        <v>40</v>
      </c>
      <c r="BM29" s="14">
        <v>40</v>
      </c>
      <c r="BN29" s="14">
        <v>40</v>
      </c>
      <c r="BO29" s="14">
        <v>40</v>
      </c>
      <c r="BP29" s="14">
        <v>40</v>
      </c>
    </row>
    <row r="30" spans="1:68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</row>
    <row r="31" spans="1:68" ht="15.75" outlineLevel="1" collapsed="1" thickBot="1" x14ac:dyDescent="0.3">
      <c r="A31" s="24" t="s">
        <v>50</v>
      </c>
      <c r="B31" s="25">
        <f t="shared" ref="B31:AN31" si="61">SUM(B17:B29)</f>
        <v>6080</v>
      </c>
      <c r="C31" s="25">
        <f t="shared" si="61"/>
        <v>3040</v>
      </c>
      <c r="D31" s="25">
        <f t="shared" si="61"/>
        <v>3040</v>
      </c>
      <c r="E31" s="25">
        <f t="shared" si="61"/>
        <v>6162.755666666666</v>
      </c>
      <c r="F31" s="25">
        <f t="shared" si="61"/>
        <v>3232.7556666666669</v>
      </c>
      <c r="G31" s="25">
        <f t="shared" si="61"/>
        <v>3392.7556666666669</v>
      </c>
      <c r="H31" s="25">
        <f t="shared" si="61"/>
        <v>3412.7556666666669</v>
      </c>
      <c r="I31" s="25">
        <f t="shared" si="61"/>
        <v>3512.7556666666669</v>
      </c>
      <c r="J31" s="25">
        <f t="shared" si="61"/>
        <v>3672.7556666666669</v>
      </c>
      <c r="K31" s="25">
        <f t="shared" si="61"/>
        <v>3712.7556666666669</v>
      </c>
      <c r="L31" s="25">
        <f t="shared" si="61"/>
        <v>3892.7556666666669</v>
      </c>
      <c r="M31" s="25">
        <f t="shared" si="61"/>
        <v>3952.7556666666669</v>
      </c>
      <c r="N31" s="25">
        <f t="shared" si="61"/>
        <v>4072.7556666666669</v>
      </c>
      <c r="O31" s="25">
        <f t="shared" si="61"/>
        <v>4212.7556666666669</v>
      </c>
      <c r="P31" s="25">
        <f t="shared" si="61"/>
        <v>4352.7556666666669</v>
      </c>
      <c r="Q31" s="25">
        <f t="shared" si="61"/>
        <v>4512.7556666666669</v>
      </c>
      <c r="R31" s="25">
        <f t="shared" si="61"/>
        <v>4652.7556666666669</v>
      </c>
      <c r="S31" s="25">
        <f t="shared" si="61"/>
        <v>4872.7556666666669</v>
      </c>
      <c r="T31" s="25">
        <f t="shared" si="61"/>
        <v>4992.7556666666669</v>
      </c>
      <c r="U31" s="25">
        <f t="shared" si="61"/>
        <v>5152.7556666666669</v>
      </c>
      <c r="V31" s="25">
        <f t="shared" si="61"/>
        <v>5392.7556666666669</v>
      </c>
      <c r="W31" s="25">
        <f t="shared" si="61"/>
        <v>5492.7556666666669</v>
      </c>
      <c r="X31" s="25">
        <f t="shared" si="61"/>
        <v>5732.7556666666669</v>
      </c>
      <c r="Y31" s="25">
        <f t="shared" si="61"/>
        <v>5832.7556666666669</v>
      </c>
      <c r="Z31" s="25">
        <f t="shared" si="61"/>
        <v>6012.7556666666669</v>
      </c>
      <c r="AA31" s="25">
        <f t="shared" si="61"/>
        <v>6152.7556666666669</v>
      </c>
      <c r="AB31" s="25">
        <f t="shared" si="61"/>
        <v>6312.7556666666669</v>
      </c>
      <c r="AC31" s="25">
        <f t="shared" si="61"/>
        <v>6452.7556666666669</v>
      </c>
      <c r="AD31" s="25">
        <f t="shared" si="61"/>
        <v>6572.7556666666669</v>
      </c>
      <c r="AE31" s="25">
        <f t="shared" si="61"/>
        <v>6732.7556666666669</v>
      </c>
      <c r="AF31" s="25">
        <f t="shared" si="61"/>
        <v>6772.7556666666669</v>
      </c>
      <c r="AG31" s="25">
        <f t="shared" si="61"/>
        <v>6852.7556666666669</v>
      </c>
      <c r="AH31" s="25">
        <f t="shared" si="61"/>
        <v>6952.7556666666669</v>
      </c>
      <c r="AI31" s="25">
        <f t="shared" si="61"/>
        <v>6932.7556666666669</v>
      </c>
      <c r="AJ31" s="25">
        <f t="shared" si="61"/>
        <v>6992.7556666666669</v>
      </c>
      <c r="AK31" s="25">
        <f t="shared" si="61"/>
        <v>6914.4868374666667</v>
      </c>
      <c r="AL31" s="25">
        <f t="shared" si="61"/>
        <v>6878.1941560666664</v>
      </c>
      <c r="AM31" s="25">
        <f t="shared" si="61"/>
        <v>6821.8524792666667</v>
      </c>
      <c r="AN31" s="25">
        <f t="shared" si="61"/>
        <v>6745.445475266667</v>
      </c>
      <c r="AO31" s="25">
        <f t="shared" ref="AO31:AR31" si="62">SUM(AO17:AO29)</f>
        <v>6648.9568122666669</v>
      </c>
      <c r="AP31" s="25">
        <f t="shared" si="62"/>
        <v>6532.3701584666669</v>
      </c>
      <c r="AQ31" s="25">
        <f t="shared" si="62"/>
        <v>6455.6691820666665</v>
      </c>
      <c r="AR31" s="25">
        <f t="shared" si="62"/>
        <v>6258.8538830666666</v>
      </c>
      <c r="AS31" s="25">
        <f t="shared" ref="AS31:BN31" si="63">SUM(AS17:AS29)</f>
        <v>6101.9079296666669</v>
      </c>
      <c r="AT31" s="25">
        <f t="shared" si="63"/>
        <v>5984.8149900666667</v>
      </c>
      <c r="AU31" s="25">
        <f t="shared" si="63"/>
        <v>5767.5913960666667</v>
      </c>
      <c r="AV31" s="25">
        <f t="shared" si="63"/>
        <v>5650.2208158666663</v>
      </c>
      <c r="AW31" s="25">
        <f t="shared" si="63"/>
        <v>5392.6869176666669</v>
      </c>
      <c r="AX31" s="25">
        <f t="shared" si="63"/>
        <v>5215.0060332666662</v>
      </c>
      <c r="AY31" s="25">
        <f t="shared" si="63"/>
        <v>5037.1781626666661</v>
      </c>
      <c r="AZ31" s="25">
        <f t="shared" si="63"/>
        <v>4879.2196376666661</v>
      </c>
      <c r="BA31" s="25">
        <f t="shared" si="63"/>
        <v>4701.1141264666667</v>
      </c>
      <c r="BB31" s="25">
        <f t="shared" si="63"/>
        <v>4542.8779608666664</v>
      </c>
      <c r="BC31" s="25">
        <f t="shared" si="63"/>
        <v>4444.5111408666662</v>
      </c>
      <c r="BD31" s="25">
        <f t="shared" si="63"/>
        <v>4226.0136664666661</v>
      </c>
      <c r="BE31" s="25">
        <f t="shared" si="63"/>
        <v>4087.4018694666665</v>
      </c>
      <c r="BF31" s="25">
        <f t="shared" si="63"/>
        <v>4008.6757498666666</v>
      </c>
      <c r="BG31" s="25">
        <f t="shared" si="63"/>
        <v>3829.8516394666667</v>
      </c>
      <c r="BH31" s="25">
        <f t="shared" si="63"/>
        <v>3750.9132064666665</v>
      </c>
      <c r="BI31" s="25">
        <f t="shared" si="63"/>
        <v>3591.8931144666667</v>
      </c>
      <c r="BJ31" s="25">
        <f t="shared" si="63"/>
        <v>3492.7913634666666</v>
      </c>
      <c r="BK31" s="25">
        <f t="shared" si="63"/>
        <v>3393.6079534666669</v>
      </c>
      <c r="BL31" s="25">
        <f t="shared" si="63"/>
        <v>3294.3428844666669</v>
      </c>
      <c r="BM31" s="25">
        <f t="shared" si="63"/>
        <v>3215.0124882666669</v>
      </c>
      <c r="BN31" s="25">
        <f t="shared" si="63"/>
        <v>3155.6330966666665</v>
      </c>
      <c r="BO31" s="25">
        <f t="shared" ref="BO31:BP31" si="64">SUM(BO17:BO29)</f>
        <v>3136.188377866667</v>
      </c>
      <c r="BP31" s="25">
        <f t="shared" si="64"/>
        <v>3016.6946636666662</v>
      </c>
    </row>
    <row r="32" spans="1:68" ht="16.5" thickTop="1" thickBot="1" x14ac:dyDescent="0.3">
      <c r="A32" s="26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</row>
    <row r="33" spans="1:68" ht="15.75" outlineLevel="1" collapsed="1" thickTop="1" x14ac:dyDescent="0.25">
      <c r="A33" s="27" t="s">
        <v>54</v>
      </c>
      <c r="B33" s="28">
        <f t="shared" ref="B33:AN33" si="65">B13-B31</f>
        <v>-6080</v>
      </c>
      <c r="C33" s="28">
        <f t="shared" si="65"/>
        <v>-3040</v>
      </c>
      <c r="D33" s="28">
        <f t="shared" si="65"/>
        <v>-3040</v>
      </c>
      <c r="E33" s="28">
        <f t="shared" si="65"/>
        <v>-5241.1556666666656</v>
      </c>
      <c r="F33" s="28">
        <f t="shared" si="65"/>
        <v>-2224.7556666666669</v>
      </c>
      <c r="G33" s="28">
        <f t="shared" si="65"/>
        <v>-2298.3556666666668</v>
      </c>
      <c r="H33" s="28">
        <f t="shared" si="65"/>
        <v>-2203.1556666666665</v>
      </c>
      <c r="I33" s="28">
        <f t="shared" si="65"/>
        <v>-2216.7556666666669</v>
      </c>
      <c r="J33" s="28">
        <f t="shared" si="65"/>
        <v>-2232.7556666666669</v>
      </c>
      <c r="K33" s="28">
        <f t="shared" si="65"/>
        <v>-2157.5556666666671</v>
      </c>
      <c r="L33" s="28">
        <f t="shared" si="65"/>
        <v>-2193.5556666666671</v>
      </c>
      <c r="M33" s="28">
        <f t="shared" si="65"/>
        <v>-2080.7556666666669</v>
      </c>
      <c r="N33" s="28">
        <f t="shared" si="65"/>
        <v>-2056.7556666666669</v>
      </c>
      <c r="O33" s="28">
        <f t="shared" si="65"/>
        <v>-1385.3156666666664</v>
      </c>
      <c r="P33" s="28">
        <f t="shared" si="65"/>
        <v>-1304.9956666666667</v>
      </c>
      <c r="Q33" s="28">
        <f t="shared" si="65"/>
        <v>-1920.7556666666669</v>
      </c>
      <c r="R33" s="28">
        <f t="shared" si="65"/>
        <v>-1830.3556666666668</v>
      </c>
      <c r="S33" s="28">
        <f t="shared" si="65"/>
        <v>-1819.9556666666667</v>
      </c>
      <c r="T33" s="28">
        <f t="shared" si="65"/>
        <v>-1680.7556666666669</v>
      </c>
      <c r="U33" s="28">
        <f t="shared" si="65"/>
        <v>-1581.5556666666666</v>
      </c>
      <c r="V33" s="28">
        <f t="shared" si="65"/>
        <v>-1533.5556666666666</v>
      </c>
      <c r="W33" s="28">
        <f t="shared" si="65"/>
        <v>-1316.7556666666669</v>
      </c>
      <c r="X33" s="28">
        <f t="shared" si="65"/>
        <v>-1239.9556666666667</v>
      </c>
      <c r="Y33" s="28">
        <f t="shared" si="65"/>
        <v>-1023.1556666666665</v>
      </c>
      <c r="Z33" s="28">
        <f t="shared" si="65"/>
        <v>-828.75566666666691</v>
      </c>
      <c r="AA33" s="28">
        <f t="shared" si="65"/>
        <v>897.48433333333469</v>
      </c>
      <c r="AB33" s="28">
        <f t="shared" si="65"/>
        <v>1214.8443333333335</v>
      </c>
      <c r="AC33" s="28">
        <f t="shared" si="65"/>
        <v>-145.55566666666618</v>
      </c>
      <c r="AD33" s="28">
        <f t="shared" si="65"/>
        <v>137.64433333333363</v>
      </c>
      <c r="AE33" s="28">
        <f t="shared" si="65"/>
        <v>380.84433333333345</v>
      </c>
      <c r="AF33" s="28">
        <f t="shared" si="65"/>
        <v>772.84433333333345</v>
      </c>
      <c r="AG33" s="28">
        <f t="shared" si="65"/>
        <v>1124.8443333333335</v>
      </c>
      <c r="AH33" s="28">
        <f t="shared" si="65"/>
        <v>1456.8443333333335</v>
      </c>
      <c r="AI33" s="28">
        <f t="shared" si="65"/>
        <v>1908.8443333333335</v>
      </c>
      <c r="AJ33" s="28">
        <f t="shared" si="65"/>
        <v>2280.8443333333335</v>
      </c>
      <c r="AK33" s="28">
        <f t="shared" si="65"/>
        <v>2791.1131625333337</v>
      </c>
      <c r="AL33" s="28">
        <f t="shared" si="65"/>
        <v>3259.4058439333339</v>
      </c>
      <c r="AM33" s="28">
        <f t="shared" si="65"/>
        <v>6654.3875207333331</v>
      </c>
      <c r="AN33" s="28">
        <f t="shared" si="65"/>
        <v>7281.5945247333339</v>
      </c>
      <c r="AO33" s="28">
        <f t="shared" ref="AO33:AR33" si="66">AO13-AO31</f>
        <v>4755.8431877333342</v>
      </c>
      <c r="AP33" s="28">
        <f t="shared" si="66"/>
        <v>5275.6298415333331</v>
      </c>
      <c r="AQ33" s="28">
        <f t="shared" si="66"/>
        <v>5726.7308179333349</v>
      </c>
      <c r="AR33" s="28">
        <f t="shared" si="66"/>
        <v>6297.9461169333345</v>
      </c>
      <c r="AS33" s="28">
        <f t="shared" ref="AS33:BN33" si="67">AS13-AS31</f>
        <v>6800.4920703333346</v>
      </c>
      <c r="AT33" s="28">
        <f t="shared" si="67"/>
        <v>7263.1850099333333</v>
      </c>
      <c r="AU33" s="28">
        <f t="shared" si="67"/>
        <v>7797.2086039333344</v>
      </c>
      <c r="AV33" s="28">
        <f t="shared" si="67"/>
        <v>8231.3791841333332</v>
      </c>
      <c r="AW33" s="28">
        <f t="shared" si="67"/>
        <v>8776.9130823333326</v>
      </c>
      <c r="AX33" s="28">
        <f t="shared" si="67"/>
        <v>9213.7939667333339</v>
      </c>
      <c r="AY33" s="28">
        <f t="shared" si="67"/>
        <v>13690.021837333334</v>
      </c>
      <c r="AZ33" s="28">
        <f t="shared" si="67"/>
        <v>14141.740362333338</v>
      </c>
      <c r="BA33" s="28">
        <f t="shared" si="67"/>
        <v>10447.685873533334</v>
      </c>
      <c r="BB33" s="28">
        <f t="shared" si="67"/>
        <v>10807.522039133335</v>
      </c>
      <c r="BC33" s="28">
        <f t="shared" si="67"/>
        <v>11107.488859133333</v>
      </c>
      <c r="BD33" s="28">
        <f t="shared" si="67"/>
        <v>11498.786333533335</v>
      </c>
      <c r="BE33" s="28">
        <f t="shared" si="67"/>
        <v>11810.198130533334</v>
      </c>
      <c r="BF33" s="28">
        <f t="shared" si="67"/>
        <v>12032.924250133334</v>
      </c>
      <c r="BG33" s="28">
        <f t="shared" si="67"/>
        <v>12355.748360533333</v>
      </c>
      <c r="BH33" s="28">
        <f t="shared" si="67"/>
        <v>12549.886793533335</v>
      </c>
      <c r="BI33" s="28">
        <f t="shared" si="67"/>
        <v>12824.106885533332</v>
      </c>
      <c r="BJ33" s="28">
        <f t="shared" si="67"/>
        <v>13009.608636533336</v>
      </c>
      <c r="BK33" s="28">
        <f t="shared" si="67"/>
        <v>17793.832046533335</v>
      </c>
      <c r="BL33" s="28">
        <f t="shared" si="67"/>
        <v>18003.257115533335</v>
      </c>
      <c r="BM33" s="28">
        <f t="shared" si="67"/>
        <v>13546.587511733334</v>
      </c>
      <c r="BN33" s="28">
        <f t="shared" si="67"/>
        <v>13692.366903333334</v>
      </c>
      <c r="BO33" s="28">
        <f t="shared" ref="BO33:BP33" si="68">BO13-BO31</f>
        <v>13769.411622133335</v>
      </c>
      <c r="BP33" s="28">
        <f t="shared" si="68"/>
        <v>13946.505336333335</v>
      </c>
    </row>
    <row r="34" spans="1:68" outlineLevel="1" collapsed="1" x14ac:dyDescent="0.25">
      <c r="A34" s="15" t="s">
        <v>52</v>
      </c>
      <c r="B34" s="14">
        <f>IF(B33&gt;0,B33*Config!$B$35,0)</f>
        <v>0</v>
      </c>
      <c r="C34" s="14">
        <f>IF(C33&gt;0,C33*Config!$B$35,0)</f>
        <v>0</v>
      </c>
      <c r="D34" s="14">
        <f>IF(D33&gt;0,D33*Config!$B$35,0)</f>
        <v>0</v>
      </c>
      <c r="E34" s="14">
        <f>IF(E33&gt;0,E33*Config!$B$35,0)</f>
        <v>0</v>
      </c>
      <c r="F34" s="14">
        <f>IF(F33&gt;0,F33*Config!$B$35,0)</f>
        <v>0</v>
      </c>
      <c r="G34" s="14">
        <f>IF(G33&gt;0,G33*Config!$B$35,0)</f>
        <v>0</v>
      </c>
      <c r="H34" s="14">
        <f>IF(H33&gt;0,H33*Config!$B$35,0)</f>
        <v>0</v>
      </c>
      <c r="I34" s="14">
        <f>IF(I33&gt;0,I33*Config!$B$35,0)</f>
        <v>0</v>
      </c>
      <c r="J34" s="14">
        <f>IF(J33&gt;0,J33*Config!$B$35,0)</f>
        <v>0</v>
      </c>
      <c r="K34" s="14">
        <f>IF(K33&gt;0,K33*Config!$B$35,0)</f>
        <v>0</v>
      </c>
      <c r="L34" s="14">
        <f>IF(L33&gt;0,L33*Config!$B$35,0)</f>
        <v>0</v>
      </c>
      <c r="M34" s="14">
        <f>IF(M33&gt;0,M33*Config!$B$35,0)</f>
        <v>0</v>
      </c>
      <c r="N34" s="14">
        <f>IF(N33&gt;0,N33*Config!$B$35,0)</f>
        <v>0</v>
      </c>
      <c r="O34" s="14">
        <f>IF(O33&gt;0,O33*Config!$B$35,0)</f>
        <v>0</v>
      </c>
      <c r="P34" s="14">
        <f>IF(P33&gt;0,P33*Config!$B$35,0)</f>
        <v>0</v>
      </c>
      <c r="Q34" s="14">
        <f>IF(Q33&gt;0,Q33*Config!$B$35,0)</f>
        <v>0</v>
      </c>
      <c r="R34" s="14">
        <f>IF(R33&gt;0,R33*Config!$B$35,0)</f>
        <v>0</v>
      </c>
      <c r="S34" s="14">
        <f>IF(S33&gt;0,S33*Config!$B$35,0)</f>
        <v>0</v>
      </c>
      <c r="T34" s="14">
        <f>IF(T33&gt;0,T33*Config!$B$35,0)</f>
        <v>0</v>
      </c>
      <c r="U34" s="14">
        <f>IF(U33&gt;0,U33*Config!$B$35,0)</f>
        <v>0</v>
      </c>
      <c r="V34" s="14">
        <f>IF(V33&gt;0,V33*Config!$B$35,0)</f>
        <v>0</v>
      </c>
      <c r="W34" s="14">
        <f>IF(W33&gt;0,W33*Config!$B$35,0)</f>
        <v>0</v>
      </c>
      <c r="X34" s="14">
        <f>IF(X33&gt;0,X33*Config!$B$35,0)</f>
        <v>0</v>
      </c>
      <c r="Y34" s="14">
        <f>IF(Y33&gt;0,Y33*Config!$B$35,0)</f>
        <v>0</v>
      </c>
      <c r="Z34" s="14">
        <f>IF(Z33&gt;0,Z33*Config!$B$35,0)</f>
        <v>0</v>
      </c>
      <c r="AA34" s="14">
        <f>IF(AA33&gt;0,AA33*Config!$B$35,0)</f>
        <v>44.87421666666674</v>
      </c>
      <c r="AB34" s="14">
        <f>IF(AB33&gt;0,AB33*Config!$B$35,0)</f>
        <v>60.742216666666678</v>
      </c>
      <c r="AC34" s="14">
        <f>IF(AC33&gt;0,AC33*Config!$B$35,0)</f>
        <v>0</v>
      </c>
      <c r="AD34" s="14">
        <f>IF(AD33&gt;0,AD33*Config!$B$35,0)</f>
        <v>6.8822166666666824</v>
      </c>
      <c r="AE34" s="14">
        <f>IF(AE33&gt;0,AE33*Config!$B$35,0)</f>
        <v>19.042216666666672</v>
      </c>
      <c r="AF34" s="14">
        <f>IF(AF33&gt;0,AF33*Config!$B$35,0)</f>
        <v>38.642216666666677</v>
      </c>
      <c r="AG34" s="14">
        <f>IF(AG33&gt;0,AG33*Config!$B$35,0)</f>
        <v>56.242216666666678</v>
      </c>
      <c r="AH34" s="14">
        <f>IF(AH33&gt;0,AH33*Config!$B$35,0)</f>
        <v>72.842216666666673</v>
      </c>
      <c r="AI34" s="14">
        <f>IF(AI33&gt;0,AI33*Config!$B$35,0)</f>
        <v>95.442216666666681</v>
      </c>
      <c r="AJ34" s="14">
        <f>IF(AJ33&gt;0,AJ33*Config!$B$35,0)</f>
        <v>114.04221666666668</v>
      </c>
      <c r="AK34" s="14">
        <f>IF(AK33&gt;0,AK33*Config!$B$35,0)</f>
        <v>139.55565812666669</v>
      </c>
      <c r="AL34" s="14">
        <f>IF(AL33&gt;0,AL33*Config!$B$35,0)</f>
        <v>162.97029219666672</v>
      </c>
      <c r="AM34" s="14">
        <f>IF(AM33&gt;0,AM33*Config!$B$35,0)</f>
        <v>332.71937603666669</v>
      </c>
      <c r="AN34" s="14">
        <f>IF(AN33&gt;0,AN33*Config!$B$35,0)</f>
        <v>364.07972623666672</v>
      </c>
      <c r="AO34" s="14">
        <f>IF(AO33&gt;0,AO33*Config!$B$35,0)</f>
        <v>237.79215938666673</v>
      </c>
      <c r="AP34" s="14">
        <f>IF(AP33&gt;0,AP33*Config!$B$35,0)</f>
        <v>263.78149207666667</v>
      </c>
      <c r="AQ34" s="14">
        <f>IF(AQ33&gt;0,AQ33*Config!$B$35,0)</f>
        <v>286.33654089666675</v>
      </c>
      <c r="AR34" s="14">
        <f>IF(AR33&gt;0,AR33*Config!$B$35,0)</f>
        <v>314.89730584666677</v>
      </c>
      <c r="AS34" s="14">
        <f>IF(AS33&gt;0,AS33*Config!$B$35,0)</f>
        <v>340.02460351666673</v>
      </c>
      <c r="AT34" s="14">
        <f>IF(AT33&gt;0,AT33*Config!$B$35,0)</f>
        <v>363.15925049666669</v>
      </c>
      <c r="AU34" s="14">
        <f>IF(AU33&gt;0,AU33*Config!$B$35,0)</f>
        <v>389.86043019666675</v>
      </c>
      <c r="AV34" s="14">
        <f>IF(AV33&gt;0,AV33*Config!$B$35,0)</f>
        <v>411.5689592066667</v>
      </c>
      <c r="AW34" s="14">
        <f>IF(AW33&gt;0,AW33*Config!$B$35,0)</f>
        <v>438.84565411666665</v>
      </c>
      <c r="AX34" s="14">
        <f>IF(AX33&gt;0,AX33*Config!$B$35,0)</f>
        <v>460.68969833666671</v>
      </c>
      <c r="AY34" s="14">
        <f>IF(AY33&gt;0,AY33*Config!$B$35,0)</f>
        <v>684.50109186666668</v>
      </c>
      <c r="AZ34" s="14">
        <f>IF(AZ33&gt;0,AZ33*Config!$B$35,0)</f>
        <v>707.08701811666697</v>
      </c>
      <c r="BA34" s="14">
        <f>IF(BA33&gt;0,BA33*Config!$B$35,0)</f>
        <v>522.38429367666674</v>
      </c>
      <c r="BB34" s="14">
        <f>IF(BB33&gt;0,BB33*Config!$B$35,0)</f>
        <v>540.37610195666673</v>
      </c>
      <c r="BC34" s="14">
        <f>IF(BC33&gt;0,BC33*Config!$B$35,0)</f>
        <v>555.37444295666671</v>
      </c>
      <c r="BD34" s="14">
        <f>IF(BD33&gt;0,BD33*Config!$B$35,0)</f>
        <v>574.93931667666675</v>
      </c>
      <c r="BE34" s="14">
        <f>IF(BE33&gt;0,BE33*Config!$B$35,0)</f>
        <v>590.50990652666667</v>
      </c>
      <c r="BF34" s="14">
        <f>IF(BF33&gt;0,BF33*Config!$B$35,0)</f>
        <v>601.64621250666676</v>
      </c>
      <c r="BG34" s="14">
        <f>IF(BG33&gt;0,BG33*Config!$B$35,0)</f>
        <v>617.78741802666673</v>
      </c>
      <c r="BH34" s="14">
        <f>IF(BH33&gt;0,BH33*Config!$B$35,0)</f>
        <v>627.49433967666675</v>
      </c>
      <c r="BI34" s="14">
        <f>IF(BI33&gt;0,BI33*Config!$B$35,0)</f>
        <v>641.20534427666666</v>
      </c>
      <c r="BJ34" s="14">
        <f>IF(BJ33&gt;0,BJ33*Config!$B$35,0)</f>
        <v>650.48043182666686</v>
      </c>
      <c r="BK34" s="14">
        <f>IF(BK33&gt;0,BK33*Config!$B$35,0)</f>
        <v>889.69160232666673</v>
      </c>
      <c r="BL34" s="14">
        <f>IF(BL33&gt;0,BL33*Config!$B$35,0)</f>
        <v>900.16285577666679</v>
      </c>
      <c r="BM34" s="14">
        <f>IF(BM33&gt;0,BM33*Config!$B$35,0)</f>
        <v>677.32937558666674</v>
      </c>
      <c r="BN34" s="14">
        <f>IF(BN33&gt;0,BN33*Config!$B$35,0)</f>
        <v>684.6183451666667</v>
      </c>
      <c r="BO34" s="14">
        <f>IF(BO33&gt;0,BO33*Config!$B$35,0)</f>
        <v>688.47058110666683</v>
      </c>
      <c r="BP34" s="14">
        <f>IF(BP33&gt;0,BP33*Config!$B$35,0)</f>
        <v>697.32526681666684</v>
      </c>
    </row>
    <row r="35" spans="1:68" outlineLevel="1" collapsed="1" x14ac:dyDescent="0.25">
      <c r="A35" s="17" t="s">
        <v>51</v>
      </c>
      <c r="B35" s="14">
        <f>B33-B34</f>
        <v>-6080</v>
      </c>
      <c r="C35" s="14">
        <f t="shared" ref="C35:H35" si="69">C33-C34</f>
        <v>-3040</v>
      </c>
      <c r="D35" s="14">
        <f t="shared" si="69"/>
        <v>-3040</v>
      </c>
      <c r="E35" s="14">
        <f t="shared" si="69"/>
        <v>-5241.1556666666656</v>
      </c>
      <c r="F35" s="14">
        <f t="shared" si="69"/>
        <v>-2224.7556666666669</v>
      </c>
      <c r="G35" s="14">
        <f t="shared" si="69"/>
        <v>-2298.3556666666668</v>
      </c>
      <c r="H35" s="14">
        <f t="shared" si="69"/>
        <v>-2203.1556666666665</v>
      </c>
      <c r="I35" s="14">
        <f t="shared" ref="I35" si="70">I33-I34</f>
        <v>-2216.7556666666669</v>
      </c>
      <c r="J35" s="14">
        <f t="shared" ref="J35" si="71">J33-J34</f>
        <v>-2232.7556666666669</v>
      </c>
      <c r="K35" s="14">
        <f t="shared" ref="K35" si="72">K33-K34</f>
        <v>-2157.5556666666671</v>
      </c>
      <c r="L35" s="14">
        <f t="shared" ref="L35" si="73">L33-L34</f>
        <v>-2193.5556666666671</v>
      </c>
      <c r="M35" s="14">
        <f t="shared" ref="M35" si="74">M33-M34</f>
        <v>-2080.7556666666669</v>
      </c>
      <c r="N35" s="14">
        <f t="shared" ref="N35" si="75">N33-N34</f>
        <v>-2056.7556666666669</v>
      </c>
      <c r="O35" s="14">
        <f t="shared" ref="O35" si="76">O33-O34</f>
        <v>-1385.3156666666664</v>
      </c>
      <c r="P35" s="14">
        <f t="shared" ref="P35" si="77">P33-P34</f>
        <v>-1304.9956666666667</v>
      </c>
      <c r="Q35" s="14">
        <f t="shared" ref="Q35" si="78">Q33-Q34</f>
        <v>-1920.7556666666669</v>
      </c>
      <c r="R35" s="14">
        <f t="shared" ref="R35" si="79">R33-R34</f>
        <v>-1830.3556666666668</v>
      </c>
      <c r="S35" s="14">
        <f t="shared" ref="S35" si="80">S33-S34</f>
        <v>-1819.9556666666667</v>
      </c>
      <c r="T35" s="14">
        <f t="shared" ref="T35" si="81">T33-T34</f>
        <v>-1680.7556666666669</v>
      </c>
      <c r="U35" s="14">
        <f t="shared" ref="U35" si="82">U33-U34</f>
        <v>-1581.5556666666666</v>
      </c>
      <c r="V35" s="14">
        <f t="shared" ref="V35" si="83">V33-V34</f>
        <v>-1533.5556666666666</v>
      </c>
      <c r="W35" s="14">
        <f t="shared" ref="W35" si="84">W33-W34</f>
        <v>-1316.7556666666669</v>
      </c>
      <c r="X35" s="14">
        <f t="shared" ref="X35" si="85">X33-X34</f>
        <v>-1239.9556666666667</v>
      </c>
      <c r="Y35" s="14">
        <f t="shared" ref="Y35" si="86">Y33-Y34</f>
        <v>-1023.1556666666665</v>
      </c>
      <c r="Z35" s="14">
        <f t="shared" ref="Z35" si="87">Z33-Z34</f>
        <v>-828.75566666666691</v>
      </c>
      <c r="AA35" s="14">
        <f t="shared" ref="AA35" si="88">AA33-AA34</f>
        <v>852.61011666666798</v>
      </c>
      <c r="AB35" s="14">
        <f t="shared" ref="AB35" si="89">AB33-AB34</f>
        <v>1154.1021166666667</v>
      </c>
      <c r="AC35" s="14">
        <f t="shared" ref="AC35" si="90">AC33-AC34</f>
        <v>-145.55566666666618</v>
      </c>
      <c r="AD35" s="14">
        <f t="shared" ref="AD35" si="91">AD33-AD34</f>
        <v>130.76211666666694</v>
      </c>
      <c r="AE35" s="14">
        <f t="shared" ref="AE35" si="92">AE33-AE34</f>
        <v>361.80211666666679</v>
      </c>
      <c r="AF35" s="14">
        <f t="shared" ref="AF35" si="93">AF33-AF34</f>
        <v>734.20211666666683</v>
      </c>
      <c r="AG35" s="14">
        <f t="shared" ref="AG35" si="94">AG33-AG34</f>
        <v>1068.6021166666667</v>
      </c>
      <c r="AH35" s="14">
        <f t="shared" ref="AH35" si="95">AH33-AH34</f>
        <v>1384.0021166666668</v>
      </c>
      <c r="AI35" s="14">
        <f t="shared" ref="AI35" si="96">AI33-AI34</f>
        <v>1813.4021166666669</v>
      </c>
      <c r="AJ35" s="14">
        <f t="shared" ref="AJ35" si="97">AJ33-AJ34</f>
        <v>2166.8021166666667</v>
      </c>
      <c r="AK35" s="14">
        <f t="shared" ref="AK35" si="98">AK33-AK34</f>
        <v>2651.5575044066672</v>
      </c>
      <c r="AL35" s="14">
        <f t="shared" ref="AL35" si="99">AL33-AL34</f>
        <v>3096.4355517366671</v>
      </c>
      <c r="AM35" s="14">
        <f t="shared" ref="AM35" si="100">AM33-AM34</f>
        <v>6321.6681446966668</v>
      </c>
      <c r="AN35" s="14">
        <f t="shared" ref="AN35" si="101">AN33-AN34</f>
        <v>6917.514798496667</v>
      </c>
      <c r="AO35" s="14">
        <f t="shared" ref="AO35" si="102">AO33-AO34</f>
        <v>4518.0510283466674</v>
      </c>
      <c r="AP35" s="14">
        <f t="shared" ref="AP35" si="103">AP33-AP34</f>
        <v>5011.8483494566663</v>
      </c>
      <c r="AQ35" s="14">
        <f t="shared" ref="AQ35" si="104">AQ33-AQ34</f>
        <v>5440.3942770366684</v>
      </c>
      <c r="AR35" s="14">
        <f t="shared" ref="AR35:BM35" si="105">AR33-AR34</f>
        <v>5983.0488110866681</v>
      </c>
      <c r="AS35" s="14">
        <f t="shared" si="105"/>
        <v>6460.4674668166681</v>
      </c>
      <c r="AT35" s="14">
        <f t="shared" si="105"/>
        <v>6900.0257594366667</v>
      </c>
      <c r="AU35" s="14">
        <f t="shared" si="105"/>
        <v>7407.3481737366674</v>
      </c>
      <c r="AV35" s="14">
        <f t="shared" si="105"/>
        <v>7819.8102249266667</v>
      </c>
      <c r="AW35" s="14">
        <f t="shared" si="105"/>
        <v>8338.0674282166656</v>
      </c>
      <c r="AX35" s="14">
        <f t="shared" si="105"/>
        <v>8753.104268396668</v>
      </c>
      <c r="AY35" s="14">
        <f t="shared" si="105"/>
        <v>13005.520745466667</v>
      </c>
      <c r="AZ35" s="14">
        <f t="shared" si="105"/>
        <v>13434.653344216671</v>
      </c>
      <c r="BA35" s="14">
        <f t="shared" si="105"/>
        <v>9925.3015798566666</v>
      </c>
      <c r="BB35" s="14">
        <f t="shared" si="105"/>
        <v>10267.145937176669</v>
      </c>
      <c r="BC35" s="14">
        <f t="shared" si="105"/>
        <v>10552.114416176666</v>
      </c>
      <c r="BD35" s="14">
        <f t="shared" si="105"/>
        <v>10923.847016856667</v>
      </c>
      <c r="BE35" s="14">
        <f t="shared" si="105"/>
        <v>11219.688224006668</v>
      </c>
      <c r="BF35" s="14">
        <f t="shared" si="105"/>
        <v>11431.278037626667</v>
      </c>
      <c r="BG35" s="14">
        <f t="shared" si="105"/>
        <v>11737.960942506666</v>
      </c>
      <c r="BH35" s="14">
        <f t="shared" si="105"/>
        <v>11922.392453856668</v>
      </c>
      <c r="BI35" s="14">
        <f t="shared" si="105"/>
        <v>12182.901541256666</v>
      </c>
      <c r="BJ35" s="14">
        <f t="shared" si="105"/>
        <v>12359.128204706669</v>
      </c>
      <c r="BK35" s="14">
        <f t="shared" si="105"/>
        <v>16904.140444206667</v>
      </c>
      <c r="BL35" s="14">
        <f t="shared" si="105"/>
        <v>17103.094259756668</v>
      </c>
      <c r="BM35" s="14">
        <f t="shared" si="105"/>
        <v>12869.258136146667</v>
      </c>
      <c r="BN35" s="14">
        <f t="shared" ref="BN35:BP35" si="106">BN33-BN34</f>
        <v>13007.748558166666</v>
      </c>
      <c r="BO35" s="14">
        <f t="shared" si="106"/>
        <v>13080.941041026668</v>
      </c>
      <c r="BP35" s="14">
        <f t="shared" si="106"/>
        <v>13249.180069516669</v>
      </c>
    </row>
    <row r="36" spans="1:68" outlineLevel="1" x14ac:dyDescent="0.25">
      <c r="A36" s="22" t="s">
        <v>71</v>
      </c>
      <c r="B36" s="14">
        <f>B35</f>
        <v>-6080</v>
      </c>
      <c r="C36" s="14">
        <f>B36+C35</f>
        <v>-9120</v>
      </c>
      <c r="D36" s="14">
        <f t="shared" ref="D36:O36" si="107">C36+D35</f>
        <v>-12160</v>
      </c>
      <c r="E36" s="14">
        <f t="shared" si="107"/>
        <v>-17401.155666666666</v>
      </c>
      <c r="F36" s="14">
        <f t="shared" si="107"/>
        <v>-19625.911333333333</v>
      </c>
      <c r="G36" s="14">
        <f t="shared" si="107"/>
        <v>-21924.267</v>
      </c>
      <c r="H36" s="14">
        <f t="shared" si="107"/>
        <v>-24127.422666666665</v>
      </c>
      <c r="I36" s="14">
        <f t="shared" si="107"/>
        <v>-26344.178333333333</v>
      </c>
      <c r="J36" s="14">
        <f t="shared" si="107"/>
        <v>-28576.934000000001</v>
      </c>
      <c r="K36" s="14">
        <f t="shared" si="107"/>
        <v>-30734.489666666668</v>
      </c>
      <c r="L36" s="14">
        <f t="shared" si="107"/>
        <v>-32928.045333333335</v>
      </c>
      <c r="M36" s="14">
        <f t="shared" si="107"/>
        <v>-35008.800999999999</v>
      </c>
      <c r="N36" s="14">
        <f t="shared" si="107"/>
        <v>-37065.556666666664</v>
      </c>
      <c r="O36" s="14">
        <f t="shared" si="107"/>
        <v>-38450.872333333333</v>
      </c>
      <c r="P36" s="14">
        <f t="shared" ref="P36" si="108">O36+P35</f>
        <v>-39755.868000000002</v>
      </c>
      <c r="Q36" s="14">
        <f t="shared" ref="Q36" si="109">P36+Q35</f>
        <v>-41676.623666666666</v>
      </c>
      <c r="R36" s="14">
        <f t="shared" ref="R36" si="110">Q36+R35</f>
        <v>-43506.979333333336</v>
      </c>
      <c r="S36" s="14">
        <f t="shared" ref="S36" si="111">R36+S35</f>
        <v>-45326.935000000005</v>
      </c>
      <c r="T36" s="14">
        <f t="shared" ref="T36" si="112">S36+T35</f>
        <v>-47007.690666666669</v>
      </c>
      <c r="U36" s="14">
        <f t="shared" ref="U36" si="113">T36+U35</f>
        <v>-48589.246333333336</v>
      </c>
      <c r="V36" s="14">
        <f t="shared" ref="V36" si="114">U36+V35</f>
        <v>-50122.802000000003</v>
      </c>
      <c r="W36" s="14">
        <f t="shared" ref="W36" si="115">V36+W35</f>
        <v>-51439.557666666668</v>
      </c>
      <c r="X36" s="14">
        <f t="shared" ref="X36" si="116">W36+X35</f>
        <v>-52679.513333333336</v>
      </c>
      <c r="Y36" s="14">
        <f t="shared" ref="Y36" si="117">X36+Y35</f>
        <v>-53702.669000000002</v>
      </c>
      <c r="Z36" s="14">
        <f t="shared" ref="Z36" si="118">Y36+Z35</f>
        <v>-54531.424666666666</v>
      </c>
      <c r="AA36" s="14">
        <f t="shared" ref="AA36" si="119">Z36+AA35</f>
        <v>-53678.814549999996</v>
      </c>
      <c r="AB36" s="14">
        <f t="shared" ref="AB36" si="120">AA36+AB35</f>
        <v>-52524.712433333327</v>
      </c>
      <c r="AC36" s="14">
        <f t="shared" ref="AC36" si="121">AB36+AC35</f>
        <v>-52670.268099999994</v>
      </c>
      <c r="AD36" s="14">
        <f t="shared" ref="AD36" si="122">AC36+AD35</f>
        <v>-52539.505983333329</v>
      </c>
      <c r="AE36" s="14">
        <f t="shared" ref="AE36" si="123">AD36+AE35</f>
        <v>-52177.703866666663</v>
      </c>
      <c r="AF36" s="14">
        <f t="shared" ref="AF36" si="124">AE36+AF35</f>
        <v>-51443.501749999996</v>
      </c>
      <c r="AG36" s="14">
        <f t="shared" ref="AG36" si="125">AF36+AG35</f>
        <v>-50374.899633333327</v>
      </c>
      <c r="AH36" s="14">
        <f t="shared" ref="AH36" si="126">AG36+AH35</f>
        <v>-48990.897516666657</v>
      </c>
      <c r="AI36" s="14">
        <f t="shared" ref="AI36" si="127">AH36+AI35</f>
        <v>-47177.495399999993</v>
      </c>
      <c r="AJ36" s="14">
        <f t="shared" ref="AJ36" si="128">AI36+AJ35</f>
        <v>-45010.693283333327</v>
      </c>
      <c r="AK36" s="14">
        <f t="shared" ref="AK36" si="129">AJ36+AK35</f>
        <v>-42359.135778926662</v>
      </c>
      <c r="AL36" s="14">
        <f t="shared" ref="AL36" si="130">AK36+AL35</f>
        <v>-39262.700227189998</v>
      </c>
      <c r="AM36" s="14">
        <f t="shared" ref="AM36" si="131">AL36+AM35</f>
        <v>-32941.03208249333</v>
      </c>
      <c r="AN36" s="14">
        <f t="shared" ref="AN36" si="132">AM36+AN35</f>
        <v>-26023.517283996662</v>
      </c>
      <c r="AO36" s="14">
        <f t="shared" ref="AO36" si="133">AN36+AO35</f>
        <v>-21505.466255649993</v>
      </c>
      <c r="AP36" s="14">
        <f t="shared" ref="AP36" si="134">AO36+AP35</f>
        <v>-16493.617906193329</v>
      </c>
      <c r="AQ36" s="14">
        <f t="shared" ref="AQ36" si="135">AP36+AQ35</f>
        <v>-11053.223629156661</v>
      </c>
      <c r="AR36" s="14">
        <f t="shared" ref="AR36" si="136">AQ36+AR35</f>
        <v>-5070.1748180699924</v>
      </c>
      <c r="AS36" s="14">
        <f t="shared" ref="AS36" si="137">AR36+AS35</f>
        <v>1390.2926487466757</v>
      </c>
      <c r="AT36" s="14">
        <f t="shared" ref="AT36" si="138">AS36+AT35</f>
        <v>8290.3184081833424</v>
      </c>
      <c r="AU36" s="14">
        <f t="shared" ref="AU36" si="139">AT36+AU35</f>
        <v>15697.66658192001</v>
      </c>
      <c r="AV36" s="14">
        <f t="shared" ref="AV36" si="140">AU36+AV35</f>
        <v>23517.476806846676</v>
      </c>
      <c r="AW36" s="14">
        <f t="shared" ref="AW36" si="141">AV36+AW35</f>
        <v>31855.544235063342</v>
      </c>
      <c r="AX36" s="14">
        <f t="shared" ref="AX36" si="142">AW36+AX35</f>
        <v>40608.648503460012</v>
      </c>
      <c r="AY36" s="14">
        <f t="shared" ref="AY36" si="143">AX36+AY35</f>
        <v>53614.169248926679</v>
      </c>
      <c r="AZ36" s="14">
        <f t="shared" ref="AZ36" si="144">AY36+AZ35</f>
        <v>67048.822593143355</v>
      </c>
      <c r="BA36" s="14">
        <f t="shared" ref="BA36" si="145">AZ36+BA35</f>
        <v>76974.124173000018</v>
      </c>
      <c r="BB36" s="14">
        <f t="shared" ref="BB36" si="146">BA36+BB35</f>
        <v>87241.270110176687</v>
      </c>
      <c r="BC36" s="14">
        <f t="shared" ref="BC36" si="147">BB36+BC35</f>
        <v>97793.384526353359</v>
      </c>
      <c r="BD36" s="14">
        <f t="shared" ref="BD36" si="148">BC36+BD35</f>
        <v>108717.23154321003</v>
      </c>
      <c r="BE36" s="14">
        <f t="shared" ref="BE36" si="149">BD36+BE35</f>
        <v>119936.91976721669</v>
      </c>
      <c r="BF36" s="14">
        <f t="shared" ref="BF36" si="150">BE36+BF35</f>
        <v>131368.19780484337</v>
      </c>
      <c r="BG36" s="14">
        <f t="shared" ref="BG36" si="151">BF36+BG35</f>
        <v>143106.15874735004</v>
      </c>
      <c r="BH36" s="14">
        <f t="shared" ref="BH36" si="152">BG36+BH35</f>
        <v>155028.55120120672</v>
      </c>
      <c r="BI36" s="14">
        <f t="shared" ref="BI36" si="153">BH36+BI35</f>
        <v>167211.45274246339</v>
      </c>
      <c r="BJ36" s="14">
        <f t="shared" ref="BJ36" si="154">BI36+BJ35</f>
        <v>179570.58094717006</v>
      </c>
      <c r="BK36" s="14">
        <f t="shared" ref="BK36" si="155">BJ36+BK35</f>
        <v>196474.72139137672</v>
      </c>
      <c r="BL36" s="14">
        <f t="shared" ref="BL36" si="156">BK36+BL35</f>
        <v>213577.81565113339</v>
      </c>
      <c r="BM36" s="14">
        <f t="shared" ref="BM36" si="157">BL36+BM35</f>
        <v>226447.07378728007</v>
      </c>
      <c r="BN36" s="14">
        <f t="shared" ref="BN36" si="158">BM36+BN35</f>
        <v>239454.82234544674</v>
      </c>
      <c r="BO36" s="14">
        <f t="shared" ref="BO36" si="159">BN36+BO35</f>
        <v>252535.76338647341</v>
      </c>
      <c r="BP36" s="14">
        <f t="shared" ref="BP36" si="160">BO36+BP35</f>
        <v>265784.94345599005</v>
      </c>
    </row>
    <row r="37" spans="1:68" outlineLevel="1" x14ac:dyDescent="0.25">
      <c r="A37" s="22" t="s">
        <v>72</v>
      </c>
      <c r="B37" s="14">
        <f>B35</f>
        <v>-6080</v>
      </c>
      <c r="C37" s="14">
        <f>IF(MONTH(C1)=1,0,B37)+C35</f>
        <v>-9120</v>
      </c>
      <c r="D37" s="14">
        <f t="shared" ref="D37:O37" si="161">IF(MONTH(D1)=1,0,C37)+D35</f>
        <v>-12160</v>
      </c>
      <c r="E37" s="14">
        <f t="shared" si="161"/>
        <v>-17401.155666666666</v>
      </c>
      <c r="F37" s="14">
        <f t="shared" si="161"/>
        <v>-19625.911333333333</v>
      </c>
      <c r="G37" s="14">
        <f t="shared" si="161"/>
        <v>-21924.267</v>
      </c>
      <c r="H37" s="14">
        <f t="shared" si="161"/>
        <v>-24127.422666666665</v>
      </c>
      <c r="I37" s="14">
        <f t="shared" si="161"/>
        <v>-2216.7556666666669</v>
      </c>
      <c r="J37" s="14">
        <f t="shared" si="161"/>
        <v>-4449.5113333333338</v>
      </c>
      <c r="K37" s="14">
        <f t="shared" si="161"/>
        <v>-6607.0670000000009</v>
      </c>
      <c r="L37" s="14">
        <f t="shared" si="161"/>
        <v>-8800.622666666668</v>
      </c>
      <c r="M37" s="14">
        <f t="shared" si="161"/>
        <v>-10881.378333333334</v>
      </c>
      <c r="N37" s="14">
        <f t="shared" si="161"/>
        <v>-12938.134000000002</v>
      </c>
      <c r="O37" s="14">
        <f t="shared" si="161"/>
        <v>-14323.449666666667</v>
      </c>
      <c r="P37" s="14">
        <f t="shared" ref="P37:AN37" si="162">IF(MONTH(P1)=1,0,O37)+P35</f>
        <v>-15628.445333333333</v>
      </c>
      <c r="Q37" s="14">
        <f t="shared" si="162"/>
        <v>-17549.201000000001</v>
      </c>
      <c r="R37" s="14">
        <f t="shared" si="162"/>
        <v>-19379.556666666667</v>
      </c>
      <c r="S37" s="14">
        <f t="shared" si="162"/>
        <v>-21199.512333333332</v>
      </c>
      <c r="T37" s="14">
        <f t="shared" si="162"/>
        <v>-22880.268</v>
      </c>
      <c r="U37" s="14">
        <f t="shared" si="162"/>
        <v>-1581.5556666666666</v>
      </c>
      <c r="V37" s="14">
        <f t="shared" si="162"/>
        <v>-3115.1113333333333</v>
      </c>
      <c r="W37" s="14">
        <f t="shared" si="162"/>
        <v>-4431.8670000000002</v>
      </c>
      <c r="X37" s="14">
        <f t="shared" si="162"/>
        <v>-5671.8226666666669</v>
      </c>
      <c r="Y37" s="14">
        <f t="shared" si="162"/>
        <v>-6694.9783333333335</v>
      </c>
      <c r="Z37" s="14">
        <f t="shared" si="162"/>
        <v>-7523.7340000000004</v>
      </c>
      <c r="AA37" s="14">
        <f t="shared" si="162"/>
        <v>-6671.1238833333327</v>
      </c>
      <c r="AB37" s="14">
        <f t="shared" si="162"/>
        <v>-5517.0217666666658</v>
      </c>
      <c r="AC37" s="14">
        <f t="shared" si="162"/>
        <v>-5662.577433333332</v>
      </c>
      <c r="AD37" s="14">
        <f t="shared" si="162"/>
        <v>-5531.8153166666652</v>
      </c>
      <c r="AE37" s="14">
        <f t="shared" si="162"/>
        <v>-5170.0131999999985</v>
      </c>
      <c r="AF37" s="14">
        <f t="shared" si="162"/>
        <v>-4435.8110833333321</v>
      </c>
      <c r="AG37" s="14">
        <f t="shared" si="162"/>
        <v>1068.6021166666667</v>
      </c>
      <c r="AH37" s="14">
        <f t="shared" si="162"/>
        <v>2452.6042333333335</v>
      </c>
      <c r="AI37" s="14">
        <f t="shared" si="162"/>
        <v>4266.0063500000006</v>
      </c>
      <c r="AJ37" s="14">
        <f t="shared" si="162"/>
        <v>6432.8084666666673</v>
      </c>
      <c r="AK37" s="14">
        <f t="shared" si="162"/>
        <v>9084.3659710733336</v>
      </c>
      <c r="AL37" s="14">
        <f t="shared" si="162"/>
        <v>12180.801522810001</v>
      </c>
      <c r="AM37" s="14">
        <f t="shared" si="162"/>
        <v>18502.469667506666</v>
      </c>
      <c r="AN37" s="14">
        <f t="shared" si="162"/>
        <v>25419.984466003334</v>
      </c>
      <c r="AO37" s="14">
        <f t="shared" ref="AO37:AR37" si="163">IF(MONTH(AO1)=1,0,AN37)+AO35</f>
        <v>29938.035494350002</v>
      </c>
      <c r="AP37" s="14">
        <f t="shared" si="163"/>
        <v>34949.883843806667</v>
      </c>
      <c r="AQ37" s="14">
        <f t="shared" si="163"/>
        <v>40390.278120843337</v>
      </c>
      <c r="AR37" s="14">
        <f t="shared" si="163"/>
        <v>46373.326931930002</v>
      </c>
      <c r="AS37" s="14">
        <f t="shared" ref="AS37" si="164">IF(MONTH(AS1)=1,0,AR37)+AS35</f>
        <v>6460.4674668166681</v>
      </c>
      <c r="AT37" s="14">
        <f t="shared" ref="AT37" si="165">IF(MONTH(AT1)=1,0,AS37)+AT35</f>
        <v>13360.493226253335</v>
      </c>
      <c r="AU37" s="14">
        <f t="shared" ref="AU37" si="166">IF(MONTH(AU1)=1,0,AT37)+AU35</f>
        <v>20767.84139999</v>
      </c>
      <c r="AV37" s="14">
        <f t="shared" ref="AV37" si="167">IF(MONTH(AV1)=1,0,AU37)+AV35</f>
        <v>28587.651624916667</v>
      </c>
      <c r="AW37" s="14">
        <f t="shared" ref="AW37" si="168">IF(MONTH(AW1)=1,0,AV37)+AW35</f>
        <v>36925.719053133333</v>
      </c>
      <c r="AX37" s="14">
        <f t="shared" ref="AX37" si="169">IF(MONTH(AX1)=1,0,AW37)+AX35</f>
        <v>45678.823321529999</v>
      </c>
      <c r="AY37" s="14">
        <f t="shared" ref="AY37" si="170">IF(MONTH(AY1)=1,0,AX37)+AY35</f>
        <v>58684.344066996666</v>
      </c>
      <c r="AZ37" s="14">
        <f t="shared" ref="AZ37" si="171">IF(MONTH(AZ1)=1,0,AY37)+AZ35</f>
        <v>72118.997411213335</v>
      </c>
      <c r="BA37" s="14">
        <f t="shared" ref="BA37" si="172">IF(MONTH(BA1)=1,0,AZ37)+BA35</f>
        <v>82044.298991069998</v>
      </c>
      <c r="BB37" s="14">
        <f t="shared" ref="BB37" si="173">IF(MONTH(BB1)=1,0,BA37)+BB35</f>
        <v>92311.444928246667</v>
      </c>
      <c r="BC37" s="14">
        <f t="shared" ref="BC37" si="174">IF(MONTH(BC1)=1,0,BB37)+BC35</f>
        <v>102863.55934442334</v>
      </c>
      <c r="BD37" s="14">
        <f t="shared" ref="BD37" si="175">IF(MONTH(BD1)=1,0,BC37)+BD35</f>
        <v>113787.40636128001</v>
      </c>
      <c r="BE37" s="14">
        <f t="shared" ref="BE37" si="176">IF(MONTH(BE1)=1,0,BD37)+BE35</f>
        <v>11219.688224006668</v>
      </c>
      <c r="BF37" s="14">
        <f t="shared" ref="BF37" si="177">IF(MONTH(BF1)=1,0,BE37)+BF35</f>
        <v>22650.966261633337</v>
      </c>
      <c r="BG37" s="14">
        <f t="shared" ref="BG37" si="178">IF(MONTH(BG1)=1,0,BF37)+BG35</f>
        <v>34388.927204140004</v>
      </c>
      <c r="BH37" s="14">
        <f t="shared" ref="BH37" si="179">IF(MONTH(BH1)=1,0,BG37)+BH35</f>
        <v>46311.319657996675</v>
      </c>
      <c r="BI37" s="14">
        <f t="shared" ref="BI37" si="180">IF(MONTH(BI1)=1,0,BH37)+BI35</f>
        <v>58494.221199253341</v>
      </c>
      <c r="BJ37" s="14">
        <f t="shared" ref="BJ37" si="181">IF(MONTH(BJ1)=1,0,BI37)+BJ35</f>
        <v>70853.349403960005</v>
      </c>
      <c r="BK37" s="14">
        <f t="shared" ref="BK37" si="182">IF(MONTH(BK1)=1,0,BJ37)+BK35</f>
        <v>87757.489848166675</v>
      </c>
      <c r="BL37" s="14">
        <f t="shared" ref="BL37" si="183">IF(MONTH(BL1)=1,0,BK37)+BL35</f>
        <v>104860.58410792335</v>
      </c>
      <c r="BM37" s="14">
        <f t="shared" ref="BM37" si="184">IF(MONTH(BM1)=1,0,BL37)+BM35</f>
        <v>117729.84224407002</v>
      </c>
      <c r="BN37" s="14">
        <f t="shared" ref="BN37" si="185">IF(MONTH(BN1)=1,0,BM37)+BN35</f>
        <v>130737.59080223669</v>
      </c>
      <c r="BO37" s="14">
        <f t="shared" ref="BO37" si="186">IF(MONTH(BO1)=1,0,BN37)+BO35</f>
        <v>143818.53184326336</v>
      </c>
      <c r="BP37" s="14">
        <f t="shared" ref="BP37" si="187">IF(MONTH(BP1)=1,0,BO37)+BP35</f>
        <v>157067.71191278004</v>
      </c>
    </row>
    <row r="38" spans="1:68" ht="15.75" outlineLevel="1" collapsed="1" thickBot="1" x14ac:dyDescent="0.3">
      <c r="A38" s="10" t="s">
        <v>53</v>
      </c>
      <c r="B38" s="16">
        <f>IF(AND(B36&gt;0,MONTH(B1)=12),B37*Config!$B$43,0)</f>
        <v>0</v>
      </c>
      <c r="C38" s="16">
        <f>IF(AND(C36&gt;0,MONTH(C1)=12),C37*Config!$B$43,0)</f>
        <v>0</v>
      </c>
      <c r="D38" s="16">
        <f>IF(AND(D36&gt;0,MONTH(D1)=12),D37*Config!$B$43,0)</f>
        <v>0</v>
      </c>
      <c r="E38" s="16">
        <f>IF(AND(E36&gt;0,MONTH(E1)=12),E37*Config!$B$43,0)</f>
        <v>0</v>
      </c>
      <c r="F38" s="16">
        <f>IF(AND(F36&gt;0,MONTH(F1)=12),F37*Config!$B$43,0)</f>
        <v>0</v>
      </c>
      <c r="G38" s="16">
        <f>IF(AND(G36&gt;0,MONTH(G1)=12),G37*Config!$B$43,0)</f>
        <v>0</v>
      </c>
      <c r="H38" s="16">
        <f>IF(AND(H36&gt;0,MONTH(H1)=12),H37*Config!$B$43,0)</f>
        <v>0</v>
      </c>
      <c r="I38" s="16">
        <f>IF(AND(I36&gt;0,MONTH(I1)=12),I37*Config!$B$43,0)</f>
        <v>0</v>
      </c>
      <c r="J38" s="16">
        <f>IF(AND(J36&gt;0,MONTH(J1)=12),J37*Config!$B$43,0)</f>
        <v>0</v>
      </c>
      <c r="K38" s="16">
        <f>IF(AND(K36&gt;0,MONTH(K1)=12),K37*Config!$B$43,0)</f>
        <v>0</v>
      </c>
      <c r="L38" s="16">
        <f>IF(AND(L36&gt;0,MONTH(L1)=12),L37*Config!$B$43,0)</f>
        <v>0</v>
      </c>
      <c r="M38" s="16">
        <f>IF(AND(M36&gt;0,MONTH(M1)=12),M37*Config!$B$43,0)</f>
        <v>0</v>
      </c>
      <c r="N38" s="16">
        <f>IF(AND(N36&gt;0,MONTH(N1)=12),N37*Config!$B$43,0)</f>
        <v>0</v>
      </c>
      <c r="O38" s="16">
        <f>IF(AND(O36&gt;0,MONTH(O1)=12),O37*Config!$B$43,0)</f>
        <v>0</v>
      </c>
      <c r="P38" s="16">
        <f>IF(AND(P36&gt;0,MONTH(P1)=12),P37*Config!$B$43,0)</f>
        <v>0</v>
      </c>
      <c r="Q38" s="16">
        <f>IF(AND(Q36&gt;0,MONTH(Q1)=12),Q37*Config!$B$43,0)</f>
        <v>0</v>
      </c>
      <c r="R38" s="16">
        <f>IF(AND(R36&gt;0,MONTH(R1)=12),R37*Config!$B$43,0)</f>
        <v>0</v>
      </c>
      <c r="S38" s="16">
        <f>IF(AND(S36&gt;0,MONTH(S1)=12),S37*Config!$B$43,0)</f>
        <v>0</v>
      </c>
      <c r="T38" s="16">
        <f>IF(AND(T36&gt;0,MONTH(T1)=12),T37*Config!$B$43,0)</f>
        <v>0</v>
      </c>
      <c r="U38" s="16">
        <f>IF(AND(U36&gt;0,MONTH(U1)=12),U37*Config!$B$43,0)</f>
        <v>0</v>
      </c>
      <c r="V38" s="16">
        <f>IF(AND(V36&gt;0,MONTH(V1)=12),V37*Config!$B$43,0)</f>
        <v>0</v>
      </c>
      <c r="W38" s="16">
        <f>IF(AND(W36&gt;0,MONTH(W1)=12),W37*Config!$B$43,0)</f>
        <v>0</v>
      </c>
      <c r="X38" s="16">
        <f>IF(AND(X36&gt;0,MONTH(X1)=12),X37*Config!$B$43,0)</f>
        <v>0</v>
      </c>
      <c r="Y38" s="16">
        <f>IF(AND(Y36&gt;0,MONTH(Y1)=12),Y37*Config!$B$43,0)</f>
        <v>0</v>
      </c>
      <c r="Z38" s="16">
        <f>IF(AND(Z36&gt;0,MONTH(Z1)=12),Z37*Config!$B$43,0)</f>
        <v>0</v>
      </c>
      <c r="AA38" s="16">
        <f>IF(AND(AA36&gt;0,MONTH(AA1)=12),AA37*Config!$B$43,0)</f>
        <v>0</v>
      </c>
      <c r="AB38" s="16">
        <f>IF(AND(AB36&gt;0,MONTH(AB1)=12),AB37*Config!$B$43,0)</f>
        <v>0</v>
      </c>
      <c r="AC38" s="16">
        <f>IF(AND(AC36&gt;0,MONTH(AC1)=12),AC37*Config!$B$43,0)</f>
        <v>0</v>
      </c>
      <c r="AD38" s="16">
        <f>IF(AND(AD36&gt;0,MONTH(AD1)=12),AD37*Config!$B$43,0)</f>
        <v>0</v>
      </c>
      <c r="AE38" s="16">
        <f>IF(AND(AE36&gt;0,MONTH(AE1)=12),AE37*Config!$B$43,0)</f>
        <v>0</v>
      </c>
      <c r="AF38" s="16">
        <f>IF(AND(AF36&gt;0,MONTH(AF1)=12),AF37*Config!$B$43,0)</f>
        <v>0</v>
      </c>
      <c r="AG38" s="16">
        <f>IF(AND(AG36&gt;0,MONTH(AG1)=12),AG37*Config!$B$43,0)</f>
        <v>0</v>
      </c>
      <c r="AH38" s="16">
        <f>IF(AND(AH36&gt;0,MONTH(AH1)=12),AH37*Config!$B$43,0)</f>
        <v>0</v>
      </c>
      <c r="AI38" s="16">
        <f>IF(AND(AI36&gt;0,MONTH(AI1)=12),AI37*Config!$B$43,0)</f>
        <v>0</v>
      </c>
      <c r="AJ38" s="16">
        <f>IF(AND(AJ36&gt;0,MONTH(AJ1)=12),AJ37*Config!$B$43,0)</f>
        <v>0</v>
      </c>
      <c r="AK38" s="16">
        <f>IF(AND(AK36&gt;0,MONTH(AK1)=12),AK37*Config!$B$43,0)</f>
        <v>0</v>
      </c>
      <c r="AL38" s="16">
        <f>IF(AND(AL36&gt;0,MONTH(AL1)=12),AL37*Config!$B$43,0)</f>
        <v>0</v>
      </c>
      <c r="AM38" s="16">
        <f>IF(AND(AM36&gt;0,MONTH(AM1)=12),AM37*Config!$B$43,0)</f>
        <v>0</v>
      </c>
      <c r="AN38" s="16">
        <f>IF(AND(AN36&gt;0,MONTH(AN1)=12),AN37*Config!$B$43,0)</f>
        <v>0</v>
      </c>
      <c r="AO38" s="16">
        <f>IF(AND(AO36&gt;0,MONTH(AO1)=12),AO37*Config!$B$43,0)</f>
        <v>0</v>
      </c>
      <c r="AP38" s="16">
        <f>IF(AND(AP36&gt;0,MONTH(AP1)=12),AP37*Config!$B$43,0)</f>
        <v>0</v>
      </c>
      <c r="AQ38" s="16">
        <f>IF(AND(AQ36&gt;0,MONTH(AQ1)=12),AQ37*Config!$B$43,0)</f>
        <v>0</v>
      </c>
      <c r="AR38" s="16">
        <f>IF(AND(AR36&gt;0,MONTH(AR1)=12),AR37*Config!$B$43,0)</f>
        <v>0</v>
      </c>
      <c r="AS38" s="16">
        <f>IF(AND(AS36&gt;0,MONTH(AS1)=12),AS37*Config!$B$43,0)</f>
        <v>0</v>
      </c>
      <c r="AT38" s="16">
        <f>IF(AND(AT36&gt;0,MONTH(AT1)=12),AT37*Config!$B$43,0)</f>
        <v>0</v>
      </c>
      <c r="AU38" s="16">
        <f>IF(AND(AU36&gt;0,MONTH(AU1)=12),AU37*Config!$B$43,0)</f>
        <v>0</v>
      </c>
      <c r="AV38" s="16">
        <f>IF(AND(AV36&gt;0,MONTH(AV1)=12),AV37*Config!$B$43,0)</f>
        <v>0</v>
      </c>
      <c r="AW38" s="16">
        <f>IF(AND(AW36&gt;0,MONTH(AW1)=12),AW37*Config!$B$43,0)</f>
        <v>0</v>
      </c>
      <c r="AX38" s="16">
        <f>IF(AND(AX36&gt;0,MONTH(AX1)=12),AX37*Config!$B$43,0)</f>
        <v>0</v>
      </c>
      <c r="AY38" s="16">
        <f>IF(AND(AY36&gt;0,MONTH(AY1)=12),AY37*Config!$B$43,0)</f>
        <v>0</v>
      </c>
      <c r="AZ38" s="16">
        <f>IF(AND(AZ36&gt;0,MONTH(AZ1)=12),AZ37*Config!$B$43,0)</f>
        <v>0</v>
      </c>
      <c r="BA38" s="16">
        <f>IF(AND(BA36&gt;0,MONTH(BA1)=12),BA37*Config!$B$43,0)</f>
        <v>0</v>
      </c>
      <c r="BB38" s="16">
        <f>IF(AND(BB36&gt;0,MONTH(BB1)=12),BB37*Config!$B$43,0)</f>
        <v>0</v>
      </c>
      <c r="BC38" s="16">
        <f>IF(AND(BC36&gt;0,MONTH(BC1)=12),BC37*Config!$B$43,0)</f>
        <v>0</v>
      </c>
      <c r="BD38" s="16">
        <f>IF(AND(BD36&gt;0,MONTH(BD1)=12),BD37*Config!$B$43,0)</f>
        <v>27593.446042610401</v>
      </c>
      <c r="BE38" s="16">
        <f>IF(AND(BE36&gt;0,MONTH(BE1)=12),BE37*Config!$B$43,0)</f>
        <v>0</v>
      </c>
      <c r="BF38" s="16">
        <f>IF(AND(BF36&gt;0,MONTH(BF1)=12),BF37*Config!$B$43,0)</f>
        <v>0</v>
      </c>
      <c r="BG38" s="16">
        <f>IF(AND(BG36&gt;0,MONTH(BG1)=12),BG37*Config!$B$43,0)</f>
        <v>0</v>
      </c>
      <c r="BH38" s="16">
        <f>IF(AND(BH36&gt;0,MONTH(BH1)=12),BH37*Config!$B$43,0)</f>
        <v>0</v>
      </c>
      <c r="BI38" s="16">
        <f>IF(AND(BI36&gt;0,MONTH(BI1)=12),BI37*Config!$B$43,0)</f>
        <v>0</v>
      </c>
      <c r="BJ38" s="16">
        <f>IF(AND(BJ36&gt;0,MONTH(BJ1)=12),BJ37*Config!$B$43,0)</f>
        <v>0</v>
      </c>
      <c r="BK38" s="16">
        <f>IF(AND(BK36&gt;0,MONTH(BK1)=12),BK37*Config!$B$43,0)</f>
        <v>0</v>
      </c>
      <c r="BL38" s="16">
        <f>IF(AND(BL36&gt;0,MONTH(BL1)=12),BL37*Config!$B$43,0)</f>
        <v>0</v>
      </c>
      <c r="BM38" s="16">
        <f>IF(AND(BM36&gt;0,MONTH(BM1)=12),BM37*Config!$B$43,0)</f>
        <v>0</v>
      </c>
      <c r="BN38" s="16">
        <f>IF(AND(BN36&gt;0,MONTH(BN1)=12),BN37*Config!$B$43,0)</f>
        <v>0</v>
      </c>
      <c r="BO38" s="16">
        <f>IF(AND(BO36&gt;0,MONTH(BO1)=12),BO37*Config!$B$43,0)</f>
        <v>0</v>
      </c>
      <c r="BP38" s="16">
        <f>IF(AND(BP36&gt;0,MONTH(BP1)=12),BP37*Config!$B$43,0)</f>
        <v>38088.920138849157</v>
      </c>
    </row>
    <row r="39" spans="1:68" ht="15.75" outlineLevel="1" collapsed="1" thickBot="1" x14ac:dyDescent="0.3">
      <c r="A39" s="8" t="s">
        <v>56</v>
      </c>
      <c r="B39" s="16">
        <f t="shared" ref="B39:AN39" si="188">B35-B38</f>
        <v>-6080</v>
      </c>
      <c r="C39" s="16">
        <f t="shared" si="188"/>
        <v>-3040</v>
      </c>
      <c r="D39" s="16">
        <f t="shared" si="188"/>
        <v>-3040</v>
      </c>
      <c r="E39" s="16">
        <f t="shared" si="188"/>
        <v>-5241.1556666666656</v>
      </c>
      <c r="F39" s="16">
        <f t="shared" si="188"/>
        <v>-2224.7556666666669</v>
      </c>
      <c r="G39" s="16">
        <f t="shared" si="188"/>
        <v>-2298.3556666666668</v>
      </c>
      <c r="H39" s="16">
        <f t="shared" si="188"/>
        <v>-2203.1556666666665</v>
      </c>
      <c r="I39" s="16">
        <f t="shared" si="188"/>
        <v>-2216.7556666666669</v>
      </c>
      <c r="J39" s="16">
        <f t="shared" si="188"/>
        <v>-2232.7556666666669</v>
      </c>
      <c r="K39" s="16">
        <f t="shared" si="188"/>
        <v>-2157.5556666666671</v>
      </c>
      <c r="L39" s="16">
        <f t="shared" si="188"/>
        <v>-2193.5556666666671</v>
      </c>
      <c r="M39" s="16">
        <f t="shared" si="188"/>
        <v>-2080.7556666666669</v>
      </c>
      <c r="N39" s="16">
        <f t="shared" si="188"/>
        <v>-2056.7556666666669</v>
      </c>
      <c r="O39" s="16">
        <f t="shared" si="188"/>
        <v>-1385.3156666666664</v>
      </c>
      <c r="P39" s="16">
        <f t="shared" si="188"/>
        <v>-1304.9956666666667</v>
      </c>
      <c r="Q39" s="16">
        <f t="shared" si="188"/>
        <v>-1920.7556666666669</v>
      </c>
      <c r="R39" s="16">
        <f t="shared" si="188"/>
        <v>-1830.3556666666668</v>
      </c>
      <c r="S39" s="16">
        <f t="shared" si="188"/>
        <v>-1819.9556666666667</v>
      </c>
      <c r="T39" s="16">
        <f t="shared" si="188"/>
        <v>-1680.7556666666669</v>
      </c>
      <c r="U39" s="16">
        <f t="shared" si="188"/>
        <v>-1581.5556666666666</v>
      </c>
      <c r="V39" s="16">
        <f t="shared" si="188"/>
        <v>-1533.5556666666666</v>
      </c>
      <c r="W39" s="16">
        <f t="shared" si="188"/>
        <v>-1316.7556666666669</v>
      </c>
      <c r="X39" s="16">
        <f t="shared" si="188"/>
        <v>-1239.9556666666667</v>
      </c>
      <c r="Y39" s="16">
        <f t="shared" si="188"/>
        <v>-1023.1556666666665</v>
      </c>
      <c r="Z39" s="16">
        <f t="shared" si="188"/>
        <v>-828.75566666666691</v>
      </c>
      <c r="AA39" s="16">
        <f t="shared" si="188"/>
        <v>852.61011666666798</v>
      </c>
      <c r="AB39" s="16">
        <f t="shared" si="188"/>
        <v>1154.1021166666667</v>
      </c>
      <c r="AC39" s="16">
        <f t="shared" si="188"/>
        <v>-145.55566666666618</v>
      </c>
      <c r="AD39" s="16">
        <f t="shared" si="188"/>
        <v>130.76211666666694</v>
      </c>
      <c r="AE39" s="16">
        <f t="shared" si="188"/>
        <v>361.80211666666679</v>
      </c>
      <c r="AF39" s="16">
        <f t="shared" si="188"/>
        <v>734.20211666666683</v>
      </c>
      <c r="AG39" s="16">
        <f t="shared" si="188"/>
        <v>1068.6021166666667</v>
      </c>
      <c r="AH39" s="16">
        <f t="shared" si="188"/>
        <v>1384.0021166666668</v>
      </c>
      <c r="AI39" s="16">
        <f t="shared" si="188"/>
        <v>1813.4021166666669</v>
      </c>
      <c r="AJ39" s="16">
        <f t="shared" si="188"/>
        <v>2166.8021166666667</v>
      </c>
      <c r="AK39" s="16">
        <f t="shared" si="188"/>
        <v>2651.5575044066672</v>
      </c>
      <c r="AL39" s="16">
        <f t="shared" si="188"/>
        <v>3096.4355517366671</v>
      </c>
      <c r="AM39" s="16">
        <f t="shared" si="188"/>
        <v>6321.6681446966668</v>
      </c>
      <c r="AN39" s="16">
        <f t="shared" si="188"/>
        <v>6917.514798496667</v>
      </c>
      <c r="AO39" s="16">
        <f t="shared" ref="AO39:AR39" si="189">AO35-AO38</f>
        <v>4518.0510283466674</v>
      </c>
      <c r="AP39" s="16">
        <f t="shared" si="189"/>
        <v>5011.8483494566663</v>
      </c>
      <c r="AQ39" s="16">
        <f t="shared" si="189"/>
        <v>5440.3942770366684</v>
      </c>
      <c r="AR39" s="16">
        <f t="shared" si="189"/>
        <v>5983.0488110866681</v>
      </c>
      <c r="AS39" s="16">
        <f t="shared" ref="AS39:BN39" si="190">AS35-AS38</f>
        <v>6460.4674668166681</v>
      </c>
      <c r="AT39" s="16">
        <f t="shared" si="190"/>
        <v>6900.0257594366667</v>
      </c>
      <c r="AU39" s="16">
        <f t="shared" si="190"/>
        <v>7407.3481737366674</v>
      </c>
      <c r="AV39" s="16">
        <f t="shared" si="190"/>
        <v>7819.8102249266667</v>
      </c>
      <c r="AW39" s="16">
        <f t="shared" si="190"/>
        <v>8338.0674282166656</v>
      </c>
      <c r="AX39" s="16">
        <f t="shared" si="190"/>
        <v>8753.104268396668</v>
      </c>
      <c r="AY39" s="16">
        <f t="shared" si="190"/>
        <v>13005.520745466667</v>
      </c>
      <c r="AZ39" s="16">
        <f t="shared" si="190"/>
        <v>13434.653344216671</v>
      </c>
      <c r="BA39" s="16">
        <f t="shared" si="190"/>
        <v>9925.3015798566666</v>
      </c>
      <c r="BB39" s="16">
        <f t="shared" si="190"/>
        <v>10267.145937176669</v>
      </c>
      <c r="BC39" s="16">
        <f t="shared" si="190"/>
        <v>10552.114416176666</v>
      </c>
      <c r="BD39" s="16">
        <f t="shared" si="190"/>
        <v>-16669.599025753734</v>
      </c>
      <c r="BE39" s="16">
        <f t="shared" si="190"/>
        <v>11219.688224006668</v>
      </c>
      <c r="BF39" s="16">
        <f t="shared" si="190"/>
        <v>11431.278037626667</v>
      </c>
      <c r="BG39" s="16">
        <f t="shared" si="190"/>
        <v>11737.960942506666</v>
      </c>
      <c r="BH39" s="16">
        <f t="shared" si="190"/>
        <v>11922.392453856668</v>
      </c>
      <c r="BI39" s="16">
        <f t="shared" si="190"/>
        <v>12182.901541256666</v>
      </c>
      <c r="BJ39" s="16">
        <f t="shared" si="190"/>
        <v>12359.128204706669</v>
      </c>
      <c r="BK39" s="16">
        <f t="shared" si="190"/>
        <v>16904.140444206667</v>
      </c>
      <c r="BL39" s="16">
        <f t="shared" si="190"/>
        <v>17103.094259756668</v>
      </c>
      <c r="BM39" s="16">
        <f t="shared" si="190"/>
        <v>12869.258136146667</v>
      </c>
      <c r="BN39" s="16">
        <f t="shared" si="190"/>
        <v>13007.748558166666</v>
      </c>
      <c r="BO39" s="16">
        <f t="shared" ref="BO39:BP39" si="191">BO35-BO38</f>
        <v>13080.941041026668</v>
      </c>
      <c r="BP39" s="16">
        <f t="shared" si="191"/>
        <v>-24839.740069332489</v>
      </c>
    </row>
    <row r="43" spans="1:68" x14ac:dyDescent="0.25">
      <c r="B43" s="23"/>
    </row>
    <row r="45" spans="1:68" x14ac:dyDescent="0.25">
      <c r="B45" s="15">
        <f>SUM(39:39)</f>
        <v>200102.57727453049</v>
      </c>
    </row>
  </sheetData>
  <pageMargins left="0.7" right="0.7" top="0.75" bottom="0.75" header="0.3" footer="0.3"/>
  <pageSetup paperSize="9" scale="73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opLeftCell="A8" workbookViewId="0">
      <selection activeCell="B31" sqref="B31"/>
    </sheetView>
  </sheetViews>
  <sheetFormatPr baseColWidth="10" defaultRowHeight="15" x14ac:dyDescent="0.25"/>
  <cols>
    <col min="1" max="1" width="33.5703125" style="15" bestFit="1" customWidth="1"/>
    <col min="2" max="24" width="9.42578125" style="15" bestFit="1" customWidth="1"/>
    <col min="25" max="25" width="12" style="15" bestFit="1" customWidth="1"/>
    <col min="26" max="34" width="9.42578125" style="15" bestFit="1" customWidth="1"/>
    <col min="35" max="35" width="16.5703125" style="15" customWidth="1"/>
    <col min="36" max="40" width="9.42578125" style="15" bestFit="1" customWidth="1"/>
    <col min="41" max="16384" width="11.42578125" style="15"/>
  </cols>
  <sheetData>
    <row r="1" spans="1:68" ht="15.75" thickBot="1" x14ac:dyDescent="0.3">
      <c r="A1" s="12" t="s">
        <v>0</v>
      </c>
      <c r="B1" s="19">
        <v>42887</v>
      </c>
      <c r="C1" s="19">
        <v>42917</v>
      </c>
      <c r="D1" s="19">
        <v>42948</v>
      </c>
      <c r="E1" s="19">
        <v>42979</v>
      </c>
      <c r="F1" s="19">
        <v>43009</v>
      </c>
      <c r="G1" s="19">
        <v>43040</v>
      </c>
      <c r="H1" s="19">
        <v>43070</v>
      </c>
      <c r="I1" s="19">
        <v>43101</v>
      </c>
      <c r="J1" s="19">
        <v>43132</v>
      </c>
      <c r="K1" s="19">
        <v>43160</v>
      </c>
      <c r="L1" s="19">
        <v>43191</v>
      </c>
      <c r="M1" s="19">
        <v>43221</v>
      </c>
      <c r="N1" s="19">
        <v>43252</v>
      </c>
      <c r="O1" s="19">
        <v>43282</v>
      </c>
      <c r="P1" s="19">
        <v>43313</v>
      </c>
      <c r="Q1" s="19">
        <v>43344</v>
      </c>
      <c r="R1" s="19">
        <v>43374</v>
      </c>
      <c r="S1" s="19">
        <v>43405</v>
      </c>
      <c r="T1" s="19">
        <v>43435</v>
      </c>
      <c r="U1" s="19">
        <v>43466</v>
      </c>
      <c r="V1" s="19">
        <v>43497</v>
      </c>
      <c r="W1" s="19">
        <v>43525</v>
      </c>
      <c r="X1" s="19">
        <v>43556</v>
      </c>
      <c r="Y1" s="19">
        <v>43586</v>
      </c>
      <c r="Z1" s="19">
        <v>43617</v>
      </c>
      <c r="AA1" s="19">
        <v>43647</v>
      </c>
      <c r="AB1" s="19">
        <v>43678</v>
      </c>
      <c r="AC1" s="19">
        <v>43709</v>
      </c>
      <c r="AD1" s="19">
        <v>43739</v>
      </c>
      <c r="AE1" s="19">
        <v>43770</v>
      </c>
      <c r="AF1" s="19">
        <v>43800</v>
      </c>
      <c r="AG1" s="19">
        <v>43831</v>
      </c>
      <c r="AH1" s="19">
        <v>43862</v>
      </c>
      <c r="AI1" s="19">
        <v>43891</v>
      </c>
      <c r="AJ1" s="19">
        <v>43922</v>
      </c>
      <c r="AK1" s="19">
        <v>43952</v>
      </c>
      <c r="AL1" s="19">
        <v>43983</v>
      </c>
      <c r="AM1" s="19">
        <v>44013</v>
      </c>
      <c r="AN1" s="19">
        <v>44044</v>
      </c>
      <c r="AO1" s="19">
        <v>44075</v>
      </c>
      <c r="AP1" s="19">
        <v>44105</v>
      </c>
      <c r="AQ1" s="19">
        <v>44136</v>
      </c>
      <c r="AR1" s="19">
        <v>44166</v>
      </c>
      <c r="AS1" s="19">
        <v>44197</v>
      </c>
      <c r="AT1" s="19">
        <v>44228</v>
      </c>
      <c r="AU1" s="19">
        <v>44256</v>
      </c>
      <c r="AV1" s="19">
        <v>44287</v>
      </c>
      <c r="AW1" s="19">
        <v>44317</v>
      </c>
      <c r="AX1" s="19">
        <v>44348</v>
      </c>
      <c r="AY1" s="19">
        <v>44378</v>
      </c>
      <c r="AZ1" s="19">
        <v>44409</v>
      </c>
      <c r="BA1" s="19">
        <v>44440</v>
      </c>
      <c r="BB1" s="19">
        <v>44470</v>
      </c>
      <c r="BC1" s="19">
        <v>44501</v>
      </c>
      <c r="BD1" s="19">
        <v>44531</v>
      </c>
      <c r="BE1" s="19">
        <v>44562</v>
      </c>
      <c r="BF1" s="19">
        <v>44593</v>
      </c>
      <c r="BG1" s="19">
        <v>44621</v>
      </c>
      <c r="BH1" s="19">
        <v>44652</v>
      </c>
      <c r="BI1" s="19">
        <v>44682</v>
      </c>
      <c r="BJ1" s="19">
        <v>44713</v>
      </c>
      <c r="BK1" s="19">
        <v>44743</v>
      </c>
      <c r="BL1" s="19">
        <v>44774</v>
      </c>
      <c r="BM1" s="19">
        <v>44805</v>
      </c>
      <c r="BN1" s="19">
        <v>44835</v>
      </c>
      <c r="BO1" s="19">
        <v>44866</v>
      </c>
      <c r="BP1" s="19">
        <v>44896</v>
      </c>
    </row>
    <row r="3" spans="1:68" x14ac:dyDescent="0.25">
      <c r="A3" s="17" t="s">
        <v>59</v>
      </c>
    </row>
    <row r="4" spans="1:68" x14ac:dyDescent="0.25">
      <c r="A4" s="15" t="s">
        <v>60</v>
      </c>
      <c r="B4" s="14"/>
      <c r="C4" s="14">
        <f>B24</f>
        <v>-6242</v>
      </c>
      <c r="D4" s="14">
        <f>C24</f>
        <v>-9382</v>
      </c>
      <c r="E4" s="14">
        <f t="shared" ref="E4:AF4" si="0">D24</f>
        <v>-12422</v>
      </c>
      <c r="F4" s="14">
        <f t="shared" si="0"/>
        <v>-17663.155666666666</v>
      </c>
      <c r="G4" s="14">
        <f t="shared" si="0"/>
        <v>-19887.911333333333</v>
      </c>
      <c r="H4" s="14">
        <f t="shared" si="0"/>
        <v>-22186.267</v>
      </c>
      <c r="I4" s="14">
        <f t="shared" si="0"/>
        <v>-24389.422666666665</v>
      </c>
      <c r="J4" s="14">
        <f t="shared" si="0"/>
        <v>-26606.178333333333</v>
      </c>
      <c r="K4" s="14">
        <f t="shared" si="0"/>
        <v>-28838.934000000001</v>
      </c>
      <c r="L4" s="14">
        <f t="shared" si="0"/>
        <v>-30996.489666666668</v>
      </c>
      <c r="M4" s="14">
        <f t="shared" si="0"/>
        <v>-33190.045333333335</v>
      </c>
      <c r="N4" s="14">
        <f t="shared" si="0"/>
        <v>-35270.800999999999</v>
      </c>
      <c r="O4" s="14">
        <f t="shared" si="0"/>
        <v>-37327.556666666664</v>
      </c>
      <c r="P4" s="14">
        <f t="shared" si="0"/>
        <v>-38712.872333333333</v>
      </c>
      <c r="Q4" s="14">
        <f t="shared" si="0"/>
        <v>-40017.868000000002</v>
      </c>
      <c r="R4" s="14">
        <f t="shared" si="0"/>
        <v>-41938.623666666666</v>
      </c>
      <c r="S4" s="14">
        <f t="shared" si="0"/>
        <v>-43768.979333333336</v>
      </c>
      <c r="T4" s="14">
        <f t="shared" si="0"/>
        <v>-45588.935000000005</v>
      </c>
      <c r="U4" s="14">
        <f t="shared" si="0"/>
        <v>-47269.690666666669</v>
      </c>
      <c r="V4" s="14">
        <f t="shared" si="0"/>
        <v>-48851.246333333336</v>
      </c>
      <c r="W4" s="14">
        <f t="shared" si="0"/>
        <v>-50384.802000000003</v>
      </c>
      <c r="X4" s="14">
        <f t="shared" si="0"/>
        <v>-51701.557666666668</v>
      </c>
      <c r="Y4" s="14">
        <f t="shared" si="0"/>
        <v>-52941.513333333336</v>
      </c>
      <c r="Z4" s="14">
        <f t="shared" si="0"/>
        <v>-53964.669000000002</v>
      </c>
      <c r="AA4" s="14">
        <f t="shared" si="0"/>
        <v>-54793.424666666666</v>
      </c>
      <c r="AB4" s="14">
        <f t="shared" si="0"/>
        <v>-53940.814549999996</v>
      </c>
      <c r="AC4" s="14">
        <f t="shared" si="0"/>
        <v>-52786.712433333327</v>
      </c>
      <c r="AD4" s="14">
        <f t="shared" si="0"/>
        <v>-52932.268099999994</v>
      </c>
      <c r="AE4" s="14">
        <f t="shared" si="0"/>
        <v>-52801.505983333329</v>
      </c>
      <c r="AF4" s="14">
        <f t="shared" si="0"/>
        <v>-52439.703866666663</v>
      </c>
      <c r="AG4" s="14">
        <f t="shared" ref="AG4:AN4" si="1">AF24</f>
        <v>-51705.501749999996</v>
      </c>
      <c r="AH4" s="14">
        <f t="shared" si="1"/>
        <v>-50636.899633333327</v>
      </c>
      <c r="AI4" s="14">
        <f t="shared" si="1"/>
        <v>-49252.897516666657</v>
      </c>
      <c r="AJ4" s="14">
        <f t="shared" si="1"/>
        <v>-47439.495399999993</v>
      </c>
      <c r="AK4" s="14">
        <f t="shared" si="1"/>
        <v>-45272.693283333327</v>
      </c>
      <c r="AL4" s="14">
        <f t="shared" si="1"/>
        <v>-42621.135778926662</v>
      </c>
      <c r="AM4" s="14">
        <f t="shared" si="1"/>
        <v>-39524.700227189998</v>
      </c>
      <c r="AN4" s="14">
        <f t="shared" si="1"/>
        <v>-33203.03208249333</v>
      </c>
      <c r="AO4" s="14">
        <f t="shared" ref="AO4:AR4" si="2">AN24</f>
        <v>-26285.517283996662</v>
      </c>
      <c r="AP4" s="14">
        <f t="shared" si="2"/>
        <v>-21767.466255649993</v>
      </c>
      <c r="AQ4" s="14">
        <f t="shared" si="2"/>
        <v>-16755.617906193329</v>
      </c>
      <c r="AR4" s="14">
        <f t="shared" si="2"/>
        <v>-11315.223629156661</v>
      </c>
      <c r="AS4" s="14">
        <f t="shared" ref="AS4" si="3">AR24</f>
        <v>-5332.1748180699924</v>
      </c>
      <c r="AT4" s="14">
        <f t="shared" ref="AT4" si="4">AS24</f>
        <v>1128.2926487466757</v>
      </c>
      <c r="AU4" s="14">
        <f t="shared" ref="AU4" si="5">AT24</f>
        <v>8028.3184081833424</v>
      </c>
      <c r="AV4" s="14">
        <f t="shared" ref="AV4" si="6">AU24</f>
        <v>15435.66658192001</v>
      </c>
      <c r="AW4" s="14">
        <f t="shared" ref="AW4" si="7">AV24</f>
        <v>23255.476806846676</v>
      </c>
      <c r="AX4" s="14">
        <f t="shared" ref="AX4" si="8">AW24</f>
        <v>31593.544235063342</v>
      </c>
      <c r="AY4" s="14">
        <f t="shared" ref="AY4" si="9">AX24</f>
        <v>40346.648503460012</v>
      </c>
      <c r="AZ4" s="14">
        <f t="shared" ref="AZ4" si="10">AY24</f>
        <v>53352.169248926679</v>
      </c>
      <c r="BA4" s="14">
        <f t="shared" ref="BA4" si="11">AZ24</f>
        <v>66786.822593143355</v>
      </c>
      <c r="BB4" s="14">
        <f t="shared" ref="BB4" si="12">BA24</f>
        <v>76712.124173000018</v>
      </c>
      <c r="BC4" s="14">
        <f t="shared" ref="BC4" si="13">BB24</f>
        <v>86979.270110176687</v>
      </c>
      <c r="BD4" s="14">
        <f t="shared" ref="BD4" si="14">BC24</f>
        <v>97531.384526353359</v>
      </c>
      <c r="BE4" s="14">
        <f t="shared" ref="BE4" si="15">BD24</f>
        <v>80861.785500599624</v>
      </c>
      <c r="BF4" s="14">
        <f t="shared" ref="BF4" si="16">BE24</f>
        <v>92081.473724606287</v>
      </c>
      <c r="BG4" s="14">
        <f t="shared" ref="BG4" si="17">BF24</f>
        <v>103512.75176223295</v>
      </c>
      <c r="BH4" s="14">
        <f t="shared" ref="BH4" si="18">BG24</f>
        <v>115250.71270473962</v>
      </c>
      <c r="BI4" s="14">
        <f t="shared" ref="BI4" si="19">BH24</f>
        <v>127173.10515859629</v>
      </c>
      <c r="BJ4" s="14">
        <f t="shared" ref="BJ4" si="20">BI24</f>
        <v>139356.00669985294</v>
      </c>
      <c r="BK4" s="14">
        <f t="shared" ref="BK4" si="21">BJ24</f>
        <v>151715.13490455961</v>
      </c>
      <c r="BL4" s="14">
        <f t="shared" ref="BL4" si="22">BK24</f>
        <v>168619.27534876627</v>
      </c>
      <c r="BM4" s="14">
        <f t="shared" ref="BM4" si="23">BL24</f>
        <v>185722.36960852295</v>
      </c>
      <c r="BN4" s="14">
        <f t="shared" ref="BN4" si="24">BM24</f>
        <v>198591.62774466962</v>
      </c>
      <c r="BO4" s="14">
        <f t="shared" ref="BO4" si="25">BN24</f>
        <v>211599.37630283629</v>
      </c>
      <c r="BP4" s="14">
        <f t="shared" ref="BP4" si="26">BO24</f>
        <v>224680.31734386296</v>
      </c>
    </row>
    <row r="5" spans="1:68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x14ac:dyDescent="0.25">
      <c r="A6" s="15" t="s">
        <v>61</v>
      </c>
      <c r="B6" s="14">
        <f>IS!B35</f>
        <v>-6080</v>
      </c>
      <c r="C6" s="14">
        <f>IS!C35</f>
        <v>-3040</v>
      </c>
      <c r="D6" s="14">
        <f>IS!D35</f>
        <v>-3040</v>
      </c>
      <c r="E6" s="14">
        <f>IS!E35</f>
        <v>-5241.1556666666656</v>
      </c>
      <c r="F6" s="14">
        <f>IS!F35</f>
        <v>-2224.7556666666669</v>
      </c>
      <c r="G6" s="14">
        <f>IS!G35</f>
        <v>-2298.3556666666668</v>
      </c>
      <c r="H6" s="14">
        <f>IS!H35</f>
        <v>-2203.1556666666665</v>
      </c>
      <c r="I6" s="14">
        <f>IS!I35</f>
        <v>-2216.7556666666669</v>
      </c>
      <c r="J6" s="14">
        <f>IS!J35</f>
        <v>-2232.7556666666669</v>
      </c>
      <c r="K6" s="14">
        <f>IS!K35</f>
        <v>-2157.5556666666671</v>
      </c>
      <c r="L6" s="14">
        <f>IS!L35</f>
        <v>-2193.5556666666671</v>
      </c>
      <c r="M6" s="14">
        <f>IS!M35</f>
        <v>-2080.7556666666669</v>
      </c>
      <c r="N6" s="14">
        <f>IS!N35</f>
        <v>-2056.7556666666669</v>
      </c>
      <c r="O6" s="14">
        <f>IS!O35</f>
        <v>-1385.3156666666664</v>
      </c>
      <c r="P6" s="14">
        <f>IS!P35</f>
        <v>-1304.9956666666667</v>
      </c>
      <c r="Q6" s="14">
        <f>IS!Q35</f>
        <v>-1920.7556666666669</v>
      </c>
      <c r="R6" s="14">
        <f>IS!R35</f>
        <v>-1830.3556666666668</v>
      </c>
      <c r="S6" s="14">
        <f>IS!S35</f>
        <v>-1819.9556666666667</v>
      </c>
      <c r="T6" s="14">
        <f>IS!T35</f>
        <v>-1680.7556666666669</v>
      </c>
      <c r="U6" s="14">
        <f>IS!U35</f>
        <v>-1581.5556666666666</v>
      </c>
      <c r="V6" s="14">
        <f>IS!V35</f>
        <v>-1533.5556666666666</v>
      </c>
      <c r="W6" s="14">
        <f>IS!W35</f>
        <v>-1316.7556666666669</v>
      </c>
      <c r="X6" s="14">
        <f>IS!X35</f>
        <v>-1239.9556666666667</v>
      </c>
      <c r="Y6" s="14">
        <f>IS!Y35</f>
        <v>-1023.1556666666665</v>
      </c>
      <c r="Z6" s="14">
        <f>IS!Z35</f>
        <v>-828.75566666666691</v>
      </c>
      <c r="AA6" s="14">
        <f>IS!AA35</f>
        <v>852.61011666666798</v>
      </c>
      <c r="AB6" s="14">
        <f>IS!AB35</f>
        <v>1154.1021166666667</v>
      </c>
      <c r="AC6" s="14">
        <f>IS!AC35</f>
        <v>-145.55566666666618</v>
      </c>
      <c r="AD6" s="14">
        <f>IS!AD35</f>
        <v>130.76211666666694</v>
      </c>
      <c r="AE6" s="14">
        <f>IS!AE35</f>
        <v>361.80211666666679</v>
      </c>
      <c r="AF6" s="14">
        <f>IS!AF35</f>
        <v>734.20211666666683</v>
      </c>
      <c r="AG6" s="14">
        <f>IS!AG35</f>
        <v>1068.6021166666667</v>
      </c>
      <c r="AH6" s="14">
        <f>IS!AH35</f>
        <v>1384.0021166666668</v>
      </c>
      <c r="AI6" s="14">
        <f>IS!AI35</f>
        <v>1813.4021166666669</v>
      </c>
      <c r="AJ6" s="14">
        <f>IS!AJ35</f>
        <v>2166.8021166666667</v>
      </c>
      <c r="AK6" s="14">
        <f>IS!AK35</f>
        <v>2651.5575044066672</v>
      </c>
      <c r="AL6" s="14">
        <f>IS!AL35</f>
        <v>3096.4355517366671</v>
      </c>
      <c r="AM6" s="14">
        <f>IS!AM35</f>
        <v>6321.6681446966668</v>
      </c>
      <c r="AN6" s="14">
        <f>IS!AN35</f>
        <v>6917.514798496667</v>
      </c>
      <c r="AO6" s="14">
        <f>IS!AO35</f>
        <v>4518.0510283466674</v>
      </c>
      <c r="AP6" s="14">
        <f>IS!AP35</f>
        <v>5011.8483494566663</v>
      </c>
      <c r="AQ6" s="14">
        <f>IS!AQ35</f>
        <v>5440.3942770366684</v>
      </c>
      <c r="AR6" s="14">
        <f>IS!AR35</f>
        <v>5983.0488110866681</v>
      </c>
      <c r="AS6" s="14">
        <f>IS!AS35</f>
        <v>6460.4674668166681</v>
      </c>
      <c r="AT6" s="14">
        <f>IS!AT35</f>
        <v>6900.0257594366667</v>
      </c>
      <c r="AU6" s="14">
        <f>IS!AU35</f>
        <v>7407.3481737366674</v>
      </c>
      <c r="AV6" s="14">
        <f>IS!AV35</f>
        <v>7819.8102249266667</v>
      </c>
      <c r="AW6" s="14">
        <f>IS!AW35</f>
        <v>8338.0674282166656</v>
      </c>
      <c r="AX6" s="14">
        <f>IS!AX35</f>
        <v>8753.104268396668</v>
      </c>
      <c r="AY6" s="14">
        <f>IS!AY35</f>
        <v>13005.520745466667</v>
      </c>
      <c r="AZ6" s="14">
        <f>IS!AZ35</f>
        <v>13434.653344216671</v>
      </c>
      <c r="BA6" s="14">
        <f>IS!BA35</f>
        <v>9925.3015798566666</v>
      </c>
      <c r="BB6" s="14">
        <f>IS!BB35</f>
        <v>10267.145937176669</v>
      </c>
      <c r="BC6" s="14">
        <f>IS!BC35</f>
        <v>10552.114416176666</v>
      </c>
      <c r="BD6" s="14">
        <f>IS!BD35</f>
        <v>10923.847016856667</v>
      </c>
      <c r="BE6" s="14">
        <f>IS!BE35</f>
        <v>11219.688224006668</v>
      </c>
      <c r="BF6" s="14">
        <f>IS!BF35</f>
        <v>11431.278037626667</v>
      </c>
      <c r="BG6" s="14">
        <f>IS!BG35</f>
        <v>11737.960942506666</v>
      </c>
      <c r="BH6" s="14">
        <f>IS!BH35</f>
        <v>11922.392453856668</v>
      </c>
      <c r="BI6" s="14">
        <f>IS!BI35</f>
        <v>12182.901541256666</v>
      </c>
      <c r="BJ6" s="14">
        <f>IS!BJ35</f>
        <v>12359.128204706669</v>
      </c>
      <c r="BK6" s="14">
        <f>IS!BK35</f>
        <v>16904.140444206667</v>
      </c>
      <c r="BL6" s="14">
        <f>IS!BL35</f>
        <v>17103.094259756668</v>
      </c>
      <c r="BM6" s="14">
        <f>IS!BM35</f>
        <v>12869.258136146667</v>
      </c>
      <c r="BN6" s="14">
        <f>IS!BN35</f>
        <v>13007.748558166666</v>
      </c>
      <c r="BO6" s="14">
        <f>IS!BO35</f>
        <v>13080.941041026668</v>
      </c>
      <c r="BP6" s="14">
        <f>IS!BP35</f>
        <v>13249.180069516669</v>
      </c>
    </row>
    <row r="7" spans="1:68" x14ac:dyDescent="0.25">
      <c r="A7" s="15" t="s">
        <v>62</v>
      </c>
      <c r="B7" s="14">
        <f>IS!B38</f>
        <v>0</v>
      </c>
      <c r="C7" s="14">
        <f>IS!C38</f>
        <v>0</v>
      </c>
      <c r="D7" s="14">
        <f>IS!D38</f>
        <v>0</v>
      </c>
      <c r="E7" s="14">
        <f>IS!E38</f>
        <v>0</v>
      </c>
      <c r="F7" s="14">
        <f>IS!F38</f>
        <v>0</v>
      </c>
      <c r="G7" s="14">
        <f>IS!G38</f>
        <v>0</v>
      </c>
      <c r="H7" s="14">
        <f>IS!H38</f>
        <v>0</v>
      </c>
      <c r="I7" s="14">
        <f>IS!I38</f>
        <v>0</v>
      </c>
      <c r="J7" s="14">
        <f>IS!J38</f>
        <v>0</v>
      </c>
      <c r="K7" s="14">
        <f>IS!K38</f>
        <v>0</v>
      </c>
      <c r="L7" s="14">
        <f>IS!L38</f>
        <v>0</v>
      </c>
      <c r="M7" s="14">
        <f>IS!M38</f>
        <v>0</v>
      </c>
      <c r="N7" s="14">
        <f>IS!N38</f>
        <v>0</v>
      </c>
      <c r="O7" s="14">
        <f>IS!O38</f>
        <v>0</v>
      </c>
      <c r="P7" s="14">
        <f>IS!P38</f>
        <v>0</v>
      </c>
      <c r="Q7" s="14">
        <f>IS!Q38</f>
        <v>0</v>
      </c>
      <c r="R7" s="14">
        <f>IS!R38</f>
        <v>0</v>
      </c>
      <c r="S7" s="14">
        <f>IS!S38</f>
        <v>0</v>
      </c>
      <c r="T7" s="14">
        <f>IS!T38</f>
        <v>0</v>
      </c>
      <c r="U7" s="14">
        <f>IS!U38</f>
        <v>0</v>
      </c>
      <c r="V7" s="14">
        <f>IS!V38</f>
        <v>0</v>
      </c>
      <c r="W7" s="14">
        <f>IS!W38</f>
        <v>0</v>
      </c>
      <c r="X7" s="14">
        <f>IS!X38</f>
        <v>0</v>
      </c>
      <c r="Y7" s="14">
        <f>IS!Y38</f>
        <v>0</v>
      </c>
      <c r="Z7" s="14">
        <f>IS!Z38</f>
        <v>0</v>
      </c>
      <c r="AA7" s="14">
        <f>IS!AA38</f>
        <v>0</v>
      </c>
      <c r="AB7" s="14">
        <f>IS!AB38</f>
        <v>0</v>
      </c>
      <c r="AC7" s="14">
        <f>IS!AC38</f>
        <v>0</v>
      </c>
      <c r="AD7" s="14">
        <f>IS!AD38</f>
        <v>0</v>
      </c>
      <c r="AE7" s="14">
        <f>IS!AE38</f>
        <v>0</v>
      </c>
      <c r="AF7" s="14">
        <f>IS!AF38</f>
        <v>0</v>
      </c>
      <c r="AG7" s="14">
        <f>IS!AG38</f>
        <v>0</v>
      </c>
      <c r="AH7" s="14">
        <f>IS!AH38</f>
        <v>0</v>
      </c>
      <c r="AI7" s="14">
        <f>IS!AI38</f>
        <v>0</v>
      </c>
      <c r="AJ7" s="14">
        <f>IS!AJ38</f>
        <v>0</v>
      </c>
      <c r="AK7" s="14">
        <f>IS!AK38</f>
        <v>0</v>
      </c>
      <c r="AL7" s="14">
        <f>IS!AL38</f>
        <v>0</v>
      </c>
      <c r="AM7" s="14">
        <f>IS!AM38</f>
        <v>0</v>
      </c>
      <c r="AN7" s="14">
        <f>IS!AN38</f>
        <v>0</v>
      </c>
      <c r="AO7" s="14">
        <f>IS!AO38</f>
        <v>0</v>
      </c>
      <c r="AP7" s="14">
        <f>IS!AP38</f>
        <v>0</v>
      </c>
      <c r="AQ7" s="14">
        <f>IS!AQ38</f>
        <v>0</v>
      </c>
      <c r="AR7" s="14">
        <f>IS!AR38</f>
        <v>0</v>
      </c>
      <c r="AS7" s="14">
        <f>IS!AS38</f>
        <v>0</v>
      </c>
      <c r="AT7" s="14">
        <f>IS!AT38</f>
        <v>0</v>
      </c>
      <c r="AU7" s="14">
        <f>IS!AU38</f>
        <v>0</v>
      </c>
      <c r="AV7" s="14">
        <f>IS!AV38</f>
        <v>0</v>
      </c>
      <c r="AW7" s="14">
        <f>IS!AW38</f>
        <v>0</v>
      </c>
      <c r="AX7" s="14">
        <f>IS!AX38</f>
        <v>0</v>
      </c>
      <c r="AY7" s="14">
        <f>IS!AY38</f>
        <v>0</v>
      </c>
      <c r="AZ7" s="14">
        <f>IS!AZ38</f>
        <v>0</v>
      </c>
      <c r="BA7" s="14">
        <f>IS!BA38</f>
        <v>0</v>
      </c>
      <c r="BB7" s="14">
        <f>IS!BB38</f>
        <v>0</v>
      </c>
      <c r="BC7" s="14">
        <f>IS!BC38</f>
        <v>0</v>
      </c>
      <c r="BD7" s="14">
        <f>IS!BD38</f>
        <v>27593.446042610401</v>
      </c>
      <c r="BE7" s="14">
        <f>IS!BE38</f>
        <v>0</v>
      </c>
      <c r="BF7" s="14">
        <f>IS!BF38</f>
        <v>0</v>
      </c>
      <c r="BG7" s="14">
        <f>IS!BG38</f>
        <v>0</v>
      </c>
      <c r="BH7" s="14">
        <f>IS!BH38</f>
        <v>0</v>
      </c>
      <c r="BI7" s="14">
        <f>IS!BI38</f>
        <v>0</v>
      </c>
      <c r="BJ7" s="14">
        <f>IS!BJ38</f>
        <v>0</v>
      </c>
      <c r="BK7" s="14">
        <f>IS!BK38</f>
        <v>0</v>
      </c>
      <c r="BL7" s="14">
        <f>IS!BL38</f>
        <v>0</v>
      </c>
      <c r="BM7" s="14">
        <f>IS!BM38</f>
        <v>0</v>
      </c>
      <c r="BN7" s="14">
        <f>IS!BN38</f>
        <v>0</v>
      </c>
      <c r="BO7" s="14">
        <f>IS!BO38</f>
        <v>0</v>
      </c>
      <c r="BP7" s="14">
        <f>IS!BP38</f>
        <v>38088.920138849157</v>
      </c>
    </row>
    <row r="8" spans="1:68" ht="15.75" thickBot="1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spans="1:68" ht="15.75" thickBot="1" x14ac:dyDescent="0.3">
      <c r="A9" s="12" t="s">
        <v>63</v>
      </c>
      <c r="B9" s="13">
        <f>B6-B7</f>
        <v>-6080</v>
      </c>
      <c r="C9" s="13">
        <f>C6-C7</f>
        <v>-3040</v>
      </c>
      <c r="D9" s="13">
        <f>D6-D7</f>
        <v>-3040</v>
      </c>
      <c r="E9" s="13">
        <f t="shared" ref="E9:AF9" si="27">E6-E7</f>
        <v>-5241.1556666666656</v>
      </c>
      <c r="F9" s="13">
        <f t="shared" si="27"/>
        <v>-2224.7556666666669</v>
      </c>
      <c r="G9" s="13">
        <f t="shared" si="27"/>
        <v>-2298.3556666666668</v>
      </c>
      <c r="H9" s="13">
        <f t="shared" si="27"/>
        <v>-2203.1556666666665</v>
      </c>
      <c r="I9" s="13">
        <f t="shared" si="27"/>
        <v>-2216.7556666666669</v>
      </c>
      <c r="J9" s="13">
        <f t="shared" si="27"/>
        <v>-2232.7556666666669</v>
      </c>
      <c r="K9" s="13">
        <f t="shared" si="27"/>
        <v>-2157.5556666666671</v>
      </c>
      <c r="L9" s="13">
        <f t="shared" si="27"/>
        <v>-2193.5556666666671</v>
      </c>
      <c r="M9" s="13">
        <f t="shared" si="27"/>
        <v>-2080.7556666666669</v>
      </c>
      <c r="N9" s="13">
        <f t="shared" si="27"/>
        <v>-2056.7556666666669</v>
      </c>
      <c r="O9" s="13">
        <f t="shared" si="27"/>
        <v>-1385.3156666666664</v>
      </c>
      <c r="P9" s="13">
        <f t="shared" si="27"/>
        <v>-1304.9956666666667</v>
      </c>
      <c r="Q9" s="13">
        <f t="shared" si="27"/>
        <v>-1920.7556666666669</v>
      </c>
      <c r="R9" s="13">
        <f t="shared" si="27"/>
        <v>-1830.3556666666668</v>
      </c>
      <c r="S9" s="13">
        <f t="shared" si="27"/>
        <v>-1819.9556666666667</v>
      </c>
      <c r="T9" s="13">
        <f t="shared" si="27"/>
        <v>-1680.7556666666669</v>
      </c>
      <c r="U9" s="13">
        <f t="shared" si="27"/>
        <v>-1581.5556666666666</v>
      </c>
      <c r="V9" s="13">
        <f t="shared" si="27"/>
        <v>-1533.5556666666666</v>
      </c>
      <c r="W9" s="13">
        <f t="shared" si="27"/>
        <v>-1316.7556666666669</v>
      </c>
      <c r="X9" s="13">
        <f t="shared" si="27"/>
        <v>-1239.9556666666667</v>
      </c>
      <c r="Y9" s="13">
        <f t="shared" si="27"/>
        <v>-1023.1556666666665</v>
      </c>
      <c r="Z9" s="13">
        <f t="shared" si="27"/>
        <v>-828.75566666666691</v>
      </c>
      <c r="AA9" s="13">
        <f t="shared" si="27"/>
        <v>852.61011666666798</v>
      </c>
      <c r="AB9" s="13">
        <f t="shared" si="27"/>
        <v>1154.1021166666667</v>
      </c>
      <c r="AC9" s="13">
        <f t="shared" si="27"/>
        <v>-145.55566666666618</v>
      </c>
      <c r="AD9" s="13">
        <f t="shared" si="27"/>
        <v>130.76211666666694</v>
      </c>
      <c r="AE9" s="13">
        <f t="shared" si="27"/>
        <v>361.80211666666679</v>
      </c>
      <c r="AF9" s="13">
        <f t="shared" si="27"/>
        <v>734.20211666666683</v>
      </c>
      <c r="AG9" s="13">
        <f t="shared" ref="AG9:AN9" si="28">AG6-AG7</f>
        <v>1068.6021166666667</v>
      </c>
      <c r="AH9" s="13">
        <f t="shared" si="28"/>
        <v>1384.0021166666668</v>
      </c>
      <c r="AI9" s="13">
        <f t="shared" si="28"/>
        <v>1813.4021166666669</v>
      </c>
      <c r="AJ9" s="13">
        <f t="shared" si="28"/>
        <v>2166.8021166666667</v>
      </c>
      <c r="AK9" s="13">
        <f t="shared" si="28"/>
        <v>2651.5575044066672</v>
      </c>
      <c r="AL9" s="13">
        <f t="shared" si="28"/>
        <v>3096.4355517366671</v>
      </c>
      <c r="AM9" s="13">
        <f t="shared" si="28"/>
        <v>6321.6681446966668</v>
      </c>
      <c r="AN9" s="13">
        <f t="shared" si="28"/>
        <v>6917.514798496667</v>
      </c>
      <c r="AO9" s="13">
        <f t="shared" ref="AO9:AR9" si="29">AO6-AO7</f>
        <v>4518.0510283466674</v>
      </c>
      <c r="AP9" s="13">
        <f t="shared" si="29"/>
        <v>5011.8483494566663</v>
      </c>
      <c r="AQ9" s="13">
        <f t="shared" si="29"/>
        <v>5440.3942770366684</v>
      </c>
      <c r="AR9" s="18">
        <f t="shared" si="29"/>
        <v>5983.0488110866681</v>
      </c>
      <c r="AS9" s="18">
        <f t="shared" ref="AS9:BP9" si="30">AS6-AS7</f>
        <v>6460.4674668166681</v>
      </c>
      <c r="AT9" s="18">
        <f t="shared" si="30"/>
        <v>6900.0257594366667</v>
      </c>
      <c r="AU9" s="18">
        <f t="shared" si="30"/>
        <v>7407.3481737366674</v>
      </c>
      <c r="AV9" s="18">
        <f t="shared" si="30"/>
        <v>7819.8102249266667</v>
      </c>
      <c r="AW9" s="18">
        <f t="shared" si="30"/>
        <v>8338.0674282166656</v>
      </c>
      <c r="AX9" s="18">
        <f t="shared" si="30"/>
        <v>8753.104268396668</v>
      </c>
      <c r="AY9" s="18">
        <f t="shared" si="30"/>
        <v>13005.520745466667</v>
      </c>
      <c r="AZ9" s="18">
        <f t="shared" si="30"/>
        <v>13434.653344216671</v>
      </c>
      <c r="BA9" s="18">
        <f t="shared" si="30"/>
        <v>9925.3015798566666</v>
      </c>
      <c r="BB9" s="18">
        <f t="shared" si="30"/>
        <v>10267.145937176669</v>
      </c>
      <c r="BC9" s="18">
        <f t="shared" si="30"/>
        <v>10552.114416176666</v>
      </c>
      <c r="BD9" s="18">
        <f t="shared" si="30"/>
        <v>-16669.599025753734</v>
      </c>
      <c r="BE9" s="18">
        <f t="shared" si="30"/>
        <v>11219.688224006668</v>
      </c>
      <c r="BF9" s="18">
        <f t="shared" si="30"/>
        <v>11431.278037626667</v>
      </c>
      <c r="BG9" s="18">
        <f t="shared" si="30"/>
        <v>11737.960942506666</v>
      </c>
      <c r="BH9" s="18">
        <f t="shared" si="30"/>
        <v>11922.392453856668</v>
      </c>
      <c r="BI9" s="18">
        <f t="shared" si="30"/>
        <v>12182.901541256666</v>
      </c>
      <c r="BJ9" s="18">
        <f t="shared" si="30"/>
        <v>12359.128204706669</v>
      </c>
      <c r="BK9" s="18">
        <f t="shared" si="30"/>
        <v>16904.140444206667</v>
      </c>
      <c r="BL9" s="18">
        <f t="shared" si="30"/>
        <v>17103.094259756668</v>
      </c>
      <c r="BM9" s="18">
        <f t="shared" si="30"/>
        <v>12869.258136146667</v>
      </c>
      <c r="BN9" s="18">
        <f t="shared" si="30"/>
        <v>13007.748558166666</v>
      </c>
      <c r="BO9" s="18">
        <f t="shared" si="30"/>
        <v>13080.941041026668</v>
      </c>
      <c r="BP9" s="18">
        <f t="shared" si="30"/>
        <v>-24839.740069332489</v>
      </c>
    </row>
    <row r="10" spans="1:68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</row>
    <row r="11" spans="1:68" x14ac:dyDescent="0.25">
      <c r="A11" s="17" t="s">
        <v>64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</row>
    <row r="12" spans="1:68" x14ac:dyDescent="0.25">
      <c r="A12" s="15" t="s">
        <v>42</v>
      </c>
      <c r="B12" s="14">
        <v>162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</row>
    <row r="13" spans="1:68" x14ac:dyDescent="0.25">
      <c r="A13" s="15" t="s">
        <v>43</v>
      </c>
      <c r="B13" s="14"/>
      <c r="C13" s="14">
        <v>100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</row>
    <row r="14" spans="1:68" ht="15.75" thickBot="1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</row>
    <row r="15" spans="1:68" ht="15.75" thickBot="1" x14ac:dyDescent="0.3">
      <c r="A15" s="12" t="s">
        <v>65</v>
      </c>
      <c r="B15" s="13">
        <f>SUM(B12:B13)</f>
        <v>162</v>
      </c>
      <c r="C15" s="13">
        <f>SUM(C12:C13)</f>
        <v>100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68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</row>
    <row r="17" spans="1:68" x14ac:dyDescent="0.25">
      <c r="A17" s="17" t="s">
        <v>66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</row>
    <row r="18" spans="1:68" x14ac:dyDescent="0.25">
      <c r="A18" s="15" t="s">
        <v>67</v>
      </c>
      <c r="B18" s="14">
        <v>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</row>
    <row r="19" spans="1:68" ht="15.75" thickBot="1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</row>
    <row r="20" spans="1:68" ht="15.75" thickBot="1" x14ac:dyDescent="0.3">
      <c r="A20" s="12" t="s">
        <v>68</v>
      </c>
      <c r="B20" s="13">
        <f>B18</f>
        <v>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</row>
    <row r="21" spans="1:68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x14ac:dyDescent="0.25">
      <c r="A22" s="15" t="s">
        <v>69</v>
      </c>
      <c r="B22" s="14">
        <f>B9-B15+B20</f>
        <v>-6242</v>
      </c>
      <c r="C22" s="14">
        <f>C9-C15+C20</f>
        <v>-3140</v>
      </c>
      <c r="D22" s="14">
        <f>D9-D15+D20</f>
        <v>-3040</v>
      </c>
      <c r="E22" s="14">
        <f t="shared" ref="E22:AF22" si="31">E9-E15+E20</f>
        <v>-5241.1556666666656</v>
      </c>
      <c r="F22" s="14">
        <f t="shared" si="31"/>
        <v>-2224.7556666666669</v>
      </c>
      <c r="G22" s="14">
        <f t="shared" si="31"/>
        <v>-2298.3556666666668</v>
      </c>
      <c r="H22" s="14">
        <f t="shared" si="31"/>
        <v>-2203.1556666666665</v>
      </c>
      <c r="I22" s="14">
        <f t="shared" si="31"/>
        <v>-2216.7556666666669</v>
      </c>
      <c r="J22" s="14">
        <f t="shared" si="31"/>
        <v>-2232.7556666666669</v>
      </c>
      <c r="K22" s="14">
        <f t="shared" si="31"/>
        <v>-2157.5556666666671</v>
      </c>
      <c r="L22" s="14">
        <f t="shared" si="31"/>
        <v>-2193.5556666666671</v>
      </c>
      <c r="M22" s="14">
        <f t="shared" si="31"/>
        <v>-2080.7556666666669</v>
      </c>
      <c r="N22" s="14">
        <f t="shared" si="31"/>
        <v>-2056.7556666666669</v>
      </c>
      <c r="O22" s="14">
        <f t="shared" si="31"/>
        <v>-1385.3156666666664</v>
      </c>
      <c r="P22" s="14">
        <f t="shared" si="31"/>
        <v>-1304.9956666666667</v>
      </c>
      <c r="Q22" s="14">
        <f t="shared" si="31"/>
        <v>-1920.7556666666669</v>
      </c>
      <c r="R22" s="14">
        <f t="shared" si="31"/>
        <v>-1830.3556666666668</v>
      </c>
      <c r="S22" s="14">
        <f t="shared" si="31"/>
        <v>-1819.9556666666667</v>
      </c>
      <c r="T22" s="14">
        <f t="shared" si="31"/>
        <v>-1680.7556666666669</v>
      </c>
      <c r="U22" s="14">
        <f t="shared" si="31"/>
        <v>-1581.5556666666666</v>
      </c>
      <c r="V22" s="14">
        <f t="shared" si="31"/>
        <v>-1533.5556666666666</v>
      </c>
      <c r="W22" s="14">
        <f t="shared" si="31"/>
        <v>-1316.7556666666669</v>
      </c>
      <c r="X22" s="14">
        <f t="shared" si="31"/>
        <v>-1239.9556666666667</v>
      </c>
      <c r="Y22" s="14">
        <f t="shared" si="31"/>
        <v>-1023.1556666666665</v>
      </c>
      <c r="Z22" s="14">
        <f t="shared" si="31"/>
        <v>-828.75566666666691</v>
      </c>
      <c r="AA22" s="14">
        <f t="shared" si="31"/>
        <v>852.61011666666798</v>
      </c>
      <c r="AB22" s="14">
        <f t="shared" si="31"/>
        <v>1154.1021166666667</v>
      </c>
      <c r="AC22" s="14">
        <f t="shared" si="31"/>
        <v>-145.55566666666618</v>
      </c>
      <c r="AD22" s="14">
        <f t="shared" si="31"/>
        <v>130.76211666666694</v>
      </c>
      <c r="AE22" s="14">
        <f t="shared" si="31"/>
        <v>361.80211666666679</v>
      </c>
      <c r="AF22" s="14">
        <f t="shared" si="31"/>
        <v>734.20211666666683</v>
      </c>
      <c r="AG22" s="14">
        <f t="shared" ref="AG22:AN22" si="32">AG9-AG15+AG20</f>
        <v>1068.6021166666667</v>
      </c>
      <c r="AH22" s="14">
        <f t="shared" si="32"/>
        <v>1384.0021166666668</v>
      </c>
      <c r="AI22" s="14">
        <f t="shared" si="32"/>
        <v>1813.4021166666669</v>
      </c>
      <c r="AJ22" s="14">
        <f t="shared" si="32"/>
        <v>2166.8021166666667</v>
      </c>
      <c r="AK22" s="14">
        <f t="shared" si="32"/>
        <v>2651.5575044066672</v>
      </c>
      <c r="AL22" s="14">
        <f t="shared" si="32"/>
        <v>3096.4355517366671</v>
      </c>
      <c r="AM22" s="14">
        <f t="shared" si="32"/>
        <v>6321.6681446966668</v>
      </c>
      <c r="AN22" s="14">
        <f t="shared" si="32"/>
        <v>6917.514798496667</v>
      </c>
      <c r="AO22" s="14">
        <f t="shared" ref="AO22:AR22" si="33">AO9-AO15+AO20</f>
        <v>4518.0510283466674</v>
      </c>
      <c r="AP22" s="14">
        <f t="shared" si="33"/>
        <v>5011.8483494566663</v>
      </c>
      <c r="AQ22" s="14">
        <f t="shared" si="33"/>
        <v>5440.3942770366684</v>
      </c>
      <c r="AR22" s="14">
        <f t="shared" si="33"/>
        <v>5983.0488110866681</v>
      </c>
      <c r="AS22" s="14">
        <f t="shared" ref="AS22:BP22" si="34">AS9-AS15+AS20</f>
        <v>6460.4674668166681</v>
      </c>
      <c r="AT22" s="14">
        <f t="shared" si="34"/>
        <v>6900.0257594366667</v>
      </c>
      <c r="AU22" s="14">
        <f t="shared" si="34"/>
        <v>7407.3481737366674</v>
      </c>
      <c r="AV22" s="14">
        <f t="shared" si="34"/>
        <v>7819.8102249266667</v>
      </c>
      <c r="AW22" s="14">
        <f t="shared" si="34"/>
        <v>8338.0674282166656</v>
      </c>
      <c r="AX22" s="14">
        <f t="shared" si="34"/>
        <v>8753.104268396668</v>
      </c>
      <c r="AY22" s="14">
        <f t="shared" si="34"/>
        <v>13005.520745466667</v>
      </c>
      <c r="AZ22" s="14">
        <f t="shared" si="34"/>
        <v>13434.653344216671</v>
      </c>
      <c r="BA22" s="14">
        <f t="shared" si="34"/>
        <v>9925.3015798566666</v>
      </c>
      <c r="BB22" s="14">
        <f t="shared" si="34"/>
        <v>10267.145937176669</v>
      </c>
      <c r="BC22" s="14">
        <f t="shared" si="34"/>
        <v>10552.114416176666</v>
      </c>
      <c r="BD22" s="14">
        <f t="shared" si="34"/>
        <v>-16669.599025753734</v>
      </c>
      <c r="BE22" s="14">
        <f t="shared" si="34"/>
        <v>11219.688224006668</v>
      </c>
      <c r="BF22" s="14">
        <f t="shared" si="34"/>
        <v>11431.278037626667</v>
      </c>
      <c r="BG22" s="14">
        <f t="shared" si="34"/>
        <v>11737.960942506666</v>
      </c>
      <c r="BH22" s="14">
        <f t="shared" si="34"/>
        <v>11922.392453856668</v>
      </c>
      <c r="BI22" s="14">
        <f t="shared" si="34"/>
        <v>12182.901541256666</v>
      </c>
      <c r="BJ22" s="14">
        <f t="shared" si="34"/>
        <v>12359.128204706669</v>
      </c>
      <c r="BK22" s="14">
        <f t="shared" si="34"/>
        <v>16904.140444206667</v>
      </c>
      <c r="BL22" s="14">
        <f t="shared" si="34"/>
        <v>17103.094259756668</v>
      </c>
      <c r="BM22" s="14">
        <f t="shared" si="34"/>
        <v>12869.258136146667</v>
      </c>
      <c r="BN22" s="14">
        <f t="shared" si="34"/>
        <v>13007.748558166666</v>
      </c>
      <c r="BO22" s="14">
        <f t="shared" si="34"/>
        <v>13080.941041026668</v>
      </c>
      <c r="BP22" s="14">
        <f t="shared" si="34"/>
        <v>-24839.740069332489</v>
      </c>
    </row>
    <row r="23" spans="1:68" ht="15.75" thickBot="1" x14ac:dyDescent="0.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ht="15.75" thickBot="1" x14ac:dyDescent="0.3">
      <c r="A24" s="12" t="s">
        <v>70</v>
      </c>
      <c r="B24" s="13">
        <f>B4+B22</f>
        <v>-6242</v>
      </c>
      <c r="C24" s="13">
        <f>C4+C22</f>
        <v>-9382</v>
      </c>
      <c r="D24" s="13">
        <f>D4+D22</f>
        <v>-12422</v>
      </c>
      <c r="E24" s="13">
        <f t="shared" ref="E24:AF24" si="35">E4+E22</f>
        <v>-17663.155666666666</v>
      </c>
      <c r="F24" s="13">
        <f t="shared" si="35"/>
        <v>-19887.911333333333</v>
      </c>
      <c r="G24" s="13">
        <f t="shared" si="35"/>
        <v>-22186.267</v>
      </c>
      <c r="H24" s="13">
        <f t="shared" si="35"/>
        <v>-24389.422666666665</v>
      </c>
      <c r="I24" s="13">
        <f t="shared" si="35"/>
        <v>-26606.178333333333</v>
      </c>
      <c r="J24" s="13">
        <f t="shared" si="35"/>
        <v>-28838.934000000001</v>
      </c>
      <c r="K24" s="13">
        <f t="shared" si="35"/>
        <v>-30996.489666666668</v>
      </c>
      <c r="L24" s="13">
        <f t="shared" si="35"/>
        <v>-33190.045333333335</v>
      </c>
      <c r="M24" s="13">
        <f t="shared" si="35"/>
        <v>-35270.800999999999</v>
      </c>
      <c r="N24" s="13">
        <f t="shared" si="35"/>
        <v>-37327.556666666664</v>
      </c>
      <c r="O24" s="13">
        <f t="shared" si="35"/>
        <v>-38712.872333333333</v>
      </c>
      <c r="P24" s="13">
        <f t="shared" si="35"/>
        <v>-40017.868000000002</v>
      </c>
      <c r="Q24" s="13">
        <f t="shared" si="35"/>
        <v>-41938.623666666666</v>
      </c>
      <c r="R24" s="13">
        <f t="shared" si="35"/>
        <v>-43768.979333333336</v>
      </c>
      <c r="S24" s="13">
        <f t="shared" si="35"/>
        <v>-45588.935000000005</v>
      </c>
      <c r="T24" s="13">
        <f t="shared" si="35"/>
        <v>-47269.690666666669</v>
      </c>
      <c r="U24" s="13">
        <f t="shared" si="35"/>
        <v>-48851.246333333336</v>
      </c>
      <c r="V24" s="13">
        <f t="shared" si="35"/>
        <v>-50384.802000000003</v>
      </c>
      <c r="W24" s="13">
        <f t="shared" si="35"/>
        <v>-51701.557666666668</v>
      </c>
      <c r="X24" s="13">
        <f t="shared" si="35"/>
        <v>-52941.513333333336</v>
      </c>
      <c r="Y24" s="13">
        <f t="shared" si="35"/>
        <v>-53964.669000000002</v>
      </c>
      <c r="Z24" s="13">
        <f t="shared" si="35"/>
        <v>-54793.424666666666</v>
      </c>
      <c r="AA24" s="13">
        <f t="shared" si="35"/>
        <v>-53940.814549999996</v>
      </c>
      <c r="AB24" s="13">
        <f t="shared" si="35"/>
        <v>-52786.712433333327</v>
      </c>
      <c r="AC24" s="13">
        <f t="shared" si="35"/>
        <v>-52932.268099999994</v>
      </c>
      <c r="AD24" s="13">
        <f t="shared" si="35"/>
        <v>-52801.505983333329</v>
      </c>
      <c r="AE24" s="13">
        <f t="shared" si="35"/>
        <v>-52439.703866666663</v>
      </c>
      <c r="AF24" s="13">
        <f t="shared" si="35"/>
        <v>-51705.501749999996</v>
      </c>
      <c r="AG24" s="13">
        <f t="shared" ref="AG24:AN24" si="36">AG4+AG22</f>
        <v>-50636.899633333327</v>
      </c>
      <c r="AH24" s="13">
        <f t="shared" si="36"/>
        <v>-49252.897516666657</v>
      </c>
      <c r="AI24" s="13">
        <f t="shared" si="36"/>
        <v>-47439.495399999993</v>
      </c>
      <c r="AJ24" s="13">
        <f t="shared" si="36"/>
        <v>-45272.693283333327</v>
      </c>
      <c r="AK24" s="13">
        <f t="shared" si="36"/>
        <v>-42621.135778926662</v>
      </c>
      <c r="AL24" s="13">
        <f t="shared" si="36"/>
        <v>-39524.700227189998</v>
      </c>
      <c r="AM24" s="13">
        <f t="shared" si="36"/>
        <v>-33203.03208249333</v>
      </c>
      <c r="AN24" s="13">
        <f t="shared" si="36"/>
        <v>-26285.517283996662</v>
      </c>
      <c r="AO24" s="13">
        <f t="shared" ref="AO24:AR24" si="37">AO4+AO22</f>
        <v>-21767.466255649993</v>
      </c>
      <c r="AP24" s="13">
        <f t="shared" si="37"/>
        <v>-16755.617906193329</v>
      </c>
      <c r="AQ24" s="13">
        <f t="shared" si="37"/>
        <v>-11315.223629156661</v>
      </c>
      <c r="AR24" s="18">
        <f t="shared" si="37"/>
        <v>-5332.1748180699924</v>
      </c>
      <c r="AS24" s="18">
        <f t="shared" ref="AS24:BP24" si="38">AS4+AS22</f>
        <v>1128.2926487466757</v>
      </c>
      <c r="AT24" s="18">
        <f t="shared" si="38"/>
        <v>8028.3184081833424</v>
      </c>
      <c r="AU24" s="18">
        <f t="shared" si="38"/>
        <v>15435.66658192001</v>
      </c>
      <c r="AV24" s="18">
        <f t="shared" si="38"/>
        <v>23255.476806846676</v>
      </c>
      <c r="AW24" s="18">
        <f t="shared" si="38"/>
        <v>31593.544235063342</v>
      </c>
      <c r="AX24" s="18">
        <f t="shared" si="38"/>
        <v>40346.648503460012</v>
      </c>
      <c r="AY24" s="18">
        <f t="shared" si="38"/>
        <v>53352.169248926679</v>
      </c>
      <c r="AZ24" s="18">
        <f t="shared" si="38"/>
        <v>66786.822593143355</v>
      </c>
      <c r="BA24" s="18">
        <f t="shared" si="38"/>
        <v>76712.124173000018</v>
      </c>
      <c r="BB24" s="18">
        <f t="shared" si="38"/>
        <v>86979.270110176687</v>
      </c>
      <c r="BC24" s="18">
        <f t="shared" si="38"/>
        <v>97531.384526353359</v>
      </c>
      <c r="BD24" s="18">
        <f t="shared" si="38"/>
        <v>80861.785500599624</v>
      </c>
      <c r="BE24" s="18">
        <f t="shared" si="38"/>
        <v>92081.473724606287</v>
      </c>
      <c r="BF24" s="18">
        <f t="shared" si="38"/>
        <v>103512.75176223295</v>
      </c>
      <c r="BG24" s="18">
        <f t="shared" si="38"/>
        <v>115250.71270473962</v>
      </c>
      <c r="BH24" s="18">
        <f t="shared" si="38"/>
        <v>127173.10515859629</v>
      </c>
      <c r="BI24" s="18">
        <f t="shared" si="38"/>
        <v>139356.00669985294</v>
      </c>
      <c r="BJ24" s="18">
        <f t="shared" si="38"/>
        <v>151715.13490455961</v>
      </c>
      <c r="BK24" s="18">
        <f t="shared" si="38"/>
        <v>168619.27534876627</v>
      </c>
      <c r="BL24" s="18">
        <f t="shared" si="38"/>
        <v>185722.36960852295</v>
      </c>
      <c r="BM24" s="18">
        <f t="shared" si="38"/>
        <v>198591.62774466962</v>
      </c>
      <c r="BN24" s="18">
        <f t="shared" si="38"/>
        <v>211599.37630283629</v>
      </c>
      <c r="BO24" s="18">
        <f t="shared" si="38"/>
        <v>224680.31734386296</v>
      </c>
      <c r="BP24" s="18">
        <f t="shared" si="38"/>
        <v>199840.57727453049</v>
      </c>
    </row>
    <row r="27" spans="1:68" x14ac:dyDescent="0.25">
      <c r="B27" s="15">
        <f>MIN(24:24)</f>
        <v>-54793.424666666666</v>
      </c>
    </row>
    <row r="29" spans="1:68" x14ac:dyDescent="0.25">
      <c r="B29" s="15" t="e">
        <f>INDEX(B24:BP24,MATCH(TRUE,B24:BP24&gt;0,0))</f>
        <v>#N/A</v>
      </c>
    </row>
    <row r="31" spans="1:68" x14ac:dyDescent="0.25">
      <c r="B31" s="15">
        <f>MATCH(0,B24:BP24,1)</f>
        <v>43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abSelected="1" workbookViewId="0">
      <selection activeCell="I5" sqref="I5"/>
    </sheetView>
  </sheetViews>
  <sheetFormatPr baseColWidth="10" defaultRowHeight="15" x14ac:dyDescent="0.25"/>
  <cols>
    <col min="1" max="1" width="16.85546875" customWidth="1"/>
    <col min="2" max="2" width="16.28515625" customWidth="1"/>
    <col min="3" max="3" width="17" customWidth="1"/>
    <col min="4" max="4" width="14.5703125" bestFit="1" customWidth="1"/>
    <col min="5" max="5" width="14.28515625" customWidth="1"/>
    <col min="8" max="8" width="22.140625" customWidth="1"/>
    <col min="9" max="9" width="14.5703125" bestFit="1" customWidth="1"/>
  </cols>
  <sheetData>
    <row r="2" spans="1:13" x14ac:dyDescent="0.25">
      <c r="A2" t="s">
        <v>22</v>
      </c>
    </row>
    <row r="3" spans="1:13" x14ac:dyDescent="0.25">
      <c r="A3" t="s">
        <v>73</v>
      </c>
    </row>
    <row r="4" spans="1:13" x14ac:dyDescent="0.25">
      <c r="A4" t="s">
        <v>74</v>
      </c>
      <c r="H4" t="s">
        <v>78</v>
      </c>
      <c r="I4" s="2">
        <f>MIN(CFS!24:24)</f>
        <v>-54793.424666666666</v>
      </c>
      <c r="L4" t="s">
        <v>82</v>
      </c>
      <c r="M4">
        <v>480</v>
      </c>
    </row>
    <row r="5" spans="1:13" x14ac:dyDescent="0.25">
      <c r="A5" t="s">
        <v>75</v>
      </c>
      <c r="H5" t="s">
        <v>79</v>
      </c>
      <c r="I5" s="2">
        <f>MATCH(0,CFS!B24:'CFS'!BP24,1)</f>
        <v>43</v>
      </c>
      <c r="L5" t="s">
        <v>83</v>
      </c>
      <c r="M5">
        <v>0.1</v>
      </c>
    </row>
    <row r="6" spans="1:13" x14ac:dyDescent="0.25">
      <c r="H6" t="s">
        <v>80</v>
      </c>
      <c r="I6" s="2">
        <f>SUM(IS!39:39)</f>
        <v>200102.57727453049</v>
      </c>
    </row>
    <row r="7" spans="1:13" x14ac:dyDescent="0.25">
      <c r="H7" t="s">
        <v>81</v>
      </c>
      <c r="I7" s="2">
        <f>MATCH(0,CFS!B6:'CFS'!BP6,1)</f>
        <v>25</v>
      </c>
    </row>
    <row r="11" spans="1:13" x14ac:dyDescent="0.25">
      <c r="B11" s="31" t="s">
        <v>76</v>
      </c>
      <c r="C11" s="35">
        <v>0.05</v>
      </c>
      <c r="D11" s="35">
        <v>0.1</v>
      </c>
      <c r="E11" s="4">
        <v>0.2</v>
      </c>
    </row>
    <row r="12" spans="1:13" x14ac:dyDescent="0.25">
      <c r="B12" s="31"/>
      <c r="C12" s="36"/>
      <c r="D12" s="36"/>
    </row>
    <row r="13" spans="1:13" x14ac:dyDescent="0.25">
      <c r="B13" s="31" t="s">
        <v>77</v>
      </c>
      <c r="C13" s="36"/>
      <c r="D13" s="36"/>
    </row>
    <row r="14" spans="1:13" x14ac:dyDescent="0.25">
      <c r="B14" s="32">
        <f>0.125*1600</f>
        <v>200</v>
      </c>
      <c r="C14" s="37"/>
      <c r="D14" s="37"/>
      <c r="E14" s="30"/>
    </row>
    <row r="15" spans="1:13" x14ac:dyDescent="0.25">
      <c r="A15" t="s">
        <v>78</v>
      </c>
      <c r="B15" s="30"/>
      <c r="C15" s="38">
        <v>-84381.96066666668</v>
      </c>
      <c r="D15" s="38">
        <v>-66240.581333333335</v>
      </c>
      <c r="E15" s="39">
        <v>-69473.664666666678</v>
      </c>
    </row>
    <row r="16" spans="1:13" x14ac:dyDescent="0.25">
      <c r="A16" t="s">
        <v>79</v>
      </c>
      <c r="B16" s="32"/>
      <c r="C16" s="38" t="s">
        <v>84</v>
      </c>
      <c r="D16" s="38">
        <v>52</v>
      </c>
      <c r="E16" s="39">
        <v>35</v>
      </c>
    </row>
    <row r="17" spans="1:5" x14ac:dyDescent="0.25">
      <c r="A17" t="s">
        <v>80</v>
      </c>
      <c r="B17" s="32"/>
      <c r="C17" s="38">
        <v>-68904.486133333354</v>
      </c>
      <c r="D17" s="38">
        <v>100555.12308971639</v>
      </c>
      <c r="E17" s="39">
        <v>335101.80545241013</v>
      </c>
    </row>
    <row r="18" spans="1:5" x14ac:dyDescent="0.25">
      <c r="A18" t="s">
        <v>81</v>
      </c>
      <c r="B18" s="32"/>
      <c r="C18" s="38">
        <v>49</v>
      </c>
      <c r="D18" s="38">
        <v>35</v>
      </c>
      <c r="E18" s="39">
        <v>25</v>
      </c>
    </row>
    <row r="19" spans="1:5" x14ac:dyDescent="0.25">
      <c r="B19" s="33">
        <v>400</v>
      </c>
      <c r="C19" s="40"/>
      <c r="D19" s="40"/>
      <c r="E19" s="41"/>
    </row>
    <row r="20" spans="1:5" x14ac:dyDescent="0.25">
      <c r="A20" t="str">
        <f>A15</f>
        <v>Initial Investment</v>
      </c>
      <c r="B20" s="33"/>
      <c r="C20" s="40">
        <v>-55469.932666666668</v>
      </c>
      <c r="D20" s="40">
        <v>-49993.024666666672</v>
      </c>
      <c r="E20" s="41">
        <v>-58059.682000000001</v>
      </c>
    </row>
    <row r="21" spans="1:5" x14ac:dyDescent="0.25">
      <c r="A21" t="str">
        <f>A16</f>
        <v>Time For return</v>
      </c>
      <c r="B21" s="33"/>
      <c r="C21" s="40" t="s">
        <v>84</v>
      </c>
      <c r="D21" s="40">
        <v>44</v>
      </c>
      <c r="E21" s="41">
        <v>32</v>
      </c>
    </row>
    <row r="22" spans="1:5" x14ac:dyDescent="0.25">
      <c r="A22" t="str">
        <f>A17</f>
        <v>Profit 5 Years</v>
      </c>
      <c r="B22" s="33"/>
      <c r="C22" s="40">
        <v>-195.92870616666278</v>
      </c>
      <c r="D22" s="40">
        <v>190405.61287238414</v>
      </c>
      <c r="E22" s="41">
        <v>384509.73174441484</v>
      </c>
    </row>
    <row r="23" spans="1:5" x14ac:dyDescent="0.25">
      <c r="A23" t="str">
        <f>A18</f>
        <v>Positive Earning</v>
      </c>
      <c r="B23" s="33"/>
      <c r="C23" s="40">
        <v>37</v>
      </c>
      <c r="D23" s="40">
        <v>25</v>
      </c>
      <c r="E23" s="41">
        <v>21</v>
      </c>
    </row>
    <row r="24" spans="1:5" x14ac:dyDescent="0.25">
      <c r="B24" s="34">
        <v>800</v>
      </c>
      <c r="C24" s="42"/>
      <c r="D24" s="42"/>
      <c r="E24" s="43"/>
    </row>
    <row r="25" spans="1:5" x14ac:dyDescent="0.25">
      <c r="A25" t="str">
        <f>A20</f>
        <v>Initial Investment</v>
      </c>
      <c r="B25" s="34"/>
      <c r="C25" s="42">
        <v>-30499.753333333334</v>
      </c>
      <c r="D25" s="42">
        <v>-33021.808883333339</v>
      </c>
      <c r="E25" s="43">
        <v>-44616.165550000005</v>
      </c>
    </row>
    <row r="26" spans="1:5" x14ac:dyDescent="0.25">
      <c r="A26" t="str">
        <f>A21</f>
        <v>Time For return</v>
      </c>
      <c r="B26" s="34"/>
      <c r="C26" s="42">
        <v>45</v>
      </c>
      <c r="D26" s="42">
        <v>32</v>
      </c>
      <c r="E26" s="43">
        <v>25</v>
      </c>
    </row>
    <row r="27" spans="1:5" x14ac:dyDescent="0.25">
      <c r="A27" t="str">
        <f>A22</f>
        <v>Profit 5 Years</v>
      </c>
      <c r="B27" s="34"/>
      <c r="C27" s="42">
        <v>96361.936405315311</v>
      </c>
      <c r="D27" s="42">
        <v>295174.05595322233</v>
      </c>
      <c r="E27" s="43">
        <v>442498.67150838353</v>
      </c>
    </row>
    <row r="28" spans="1:5" x14ac:dyDescent="0.25">
      <c r="A28" t="str">
        <f>A23</f>
        <v>Positive Earning</v>
      </c>
      <c r="B28" s="34"/>
      <c r="C28" s="42">
        <v>23</v>
      </c>
      <c r="D28" s="42">
        <v>19</v>
      </c>
      <c r="E28" s="43">
        <v>17</v>
      </c>
    </row>
    <row r="29" spans="1:5" x14ac:dyDescent="0.25">
      <c r="B29" s="45">
        <v>1200</v>
      </c>
      <c r="C29" s="46"/>
      <c r="D29" s="46"/>
      <c r="E29" s="44"/>
    </row>
    <row r="30" spans="1:5" x14ac:dyDescent="0.25">
      <c r="A30" t="str">
        <f>A25</f>
        <v>Initial Investment</v>
      </c>
      <c r="B30" s="45"/>
      <c r="C30" s="47">
        <v>-20636.35666666667</v>
      </c>
      <c r="D30" s="47">
        <v>-25817.156666666669</v>
      </c>
      <c r="E30" s="48">
        <v>-39820.356666666674</v>
      </c>
    </row>
    <row r="31" spans="1:5" x14ac:dyDescent="0.25">
      <c r="A31" t="str">
        <f>A26</f>
        <v>Time For return</v>
      </c>
      <c r="B31" s="45"/>
      <c r="C31" s="47">
        <v>32</v>
      </c>
      <c r="D31" s="47">
        <v>26</v>
      </c>
      <c r="E31" s="48">
        <v>22</v>
      </c>
    </row>
    <row r="32" spans="1:5" x14ac:dyDescent="0.25">
      <c r="A32" t="str">
        <f>A27</f>
        <v>Profit 5 Years</v>
      </c>
      <c r="B32" s="45"/>
      <c r="C32" s="47">
        <v>169790.40412966386</v>
      </c>
      <c r="D32" s="47">
        <v>350978.53683005297</v>
      </c>
      <c r="E32" s="48">
        <v>480215.53844563355</v>
      </c>
    </row>
    <row r="33" spans="1:5" x14ac:dyDescent="0.25">
      <c r="A33" t="str">
        <f>A28</f>
        <v>Positive Earning</v>
      </c>
      <c r="B33" s="45"/>
      <c r="C33" s="47">
        <v>13</v>
      </c>
      <c r="D33" s="47">
        <v>13</v>
      </c>
      <c r="E33" s="48">
        <v>13</v>
      </c>
    </row>
    <row r="38" spans="1:5" x14ac:dyDescent="0.25">
      <c r="B38" s="31" t="s">
        <v>76</v>
      </c>
      <c r="C38" s="35">
        <v>0.05</v>
      </c>
      <c r="D38" s="35">
        <v>0.1</v>
      </c>
      <c r="E38" s="4">
        <v>0.2</v>
      </c>
    </row>
    <row r="39" spans="1:5" x14ac:dyDescent="0.25">
      <c r="B39" s="31"/>
      <c r="C39" s="36"/>
      <c r="D39" s="36"/>
    </row>
    <row r="40" spans="1:5" x14ac:dyDescent="0.25">
      <c r="B40" s="31" t="s">
        <v>77</v>
      </c>
      <c r="C40" s="36"/>
      <c r="D40" s="36"/>
    </row>
    <row r="41" spans="1:5" x14ac:dyDescent="0.25">
      <c r="B41" s="32">
        <f>0.125*1600</f>
        <v>200</v>
      </c>
      <c r="C41" s="37"/>
      <c r="D41" s="37"/>
      <c r="E41" s="30"/>
    </row>
    <row r="42" spans="1:5" x14ac:dyDescent="0.25">
      <c r="A42" t="s">
        <v>78</v>
      </c>
      <c r="B42" s="30"/>
      <c r="C42" s="38">
        <v>-83452.040666666711</v>
      </c>
      <c r="D42" s="38">
        <v>-70409.292666666675</v>
      </c>
      <c r="E42" s="39">
        <v>-160524.23184686661</v>
      </c>
    </row>
    <row r="43" spans="1:5" x14ac:dyDescent="0.25">
      <c r="A43" t="s">
        <v>79</v>
      </c>
      <c r="B43" s="32"/>
      <c r="C43" s="38" t="s">
        <v>84</v>
      </c>
      <c r="D43" s="38">
        <v>52</v>
      </c>
      <c r="E43" s="39">
        <v>40</v>
      </c>
    </row>
    <row r="44" spans="1:5" x14ac:dyDescent="0.25">
      <c r="A44" t="s">
        <v>80</v>
      </c>
      <c r="B44" s="32"/>
      <c r="C44" s="38">
        <v>-60840.570566666698</v>
      </c>
      <c r="D44" s="38">
        <v>271672.31217010744</v>
      </c>
      <c r="E44" s="39">
        <v>2823992.9653799422</v>
      </c>
    </row>
    <row r="45" spans="1:5" x14ac:dyDescent="0.25">
      <c r="A45" t="s">
        <v>81</v>
      </c>
      <c r="B45" s="32"/>
      <c r="C45" s="38">
        <v>49</v>
      </c>
      <c r="D45" s="38">
        <v>37</v>
      </c>
      <c r="E45" s="39">
        <v>34</v>
      </c>
    </row>
    <row r="46" spans="1:5" x14ac:dyDescent="0.25">
      <c r="B46" s="33">
        <v>400</v>
      </c>
      <c r="C46" s="40"/>
      <c r="D46" s="40"/>
      <c r="E46" s="41"/>
    </row>
    <row r="47" spans="1:5" x14ac:dyDescent="0.25">
      <c r="A47" t="str">
        <f>A42</f>
        <v>Initial Investment</v>
      </c>
      <c r="B47" s="33"/>
      <c r="C47" s="40">
        <v>-55102.892666666674</v>
      </c>
      <c r="D47" s="40">
        <v>-53001.664666666657</v>
      </c>
      <c r="E47" s="41">
        <v>-139879.43133687004</v>
      </c>
    </row>
    <row r="48" spans="1:5" x14ac:dyDescent="0.25">
      <c r="A48" t="str">
        <f>A43</f>
        <v>Time For return</v>
      </c>
      <c r="B48" s="33"/>
      <c r="C48" s="40">
        <v>61</v>
      </c>
      <c r="D48" s="40">
        <v>44</v>
      </c>
      <c r="E48" s="41">
        <v>36</v>
      </c>
    </row>
    <row r="49" spans="1:5" x14ac:dyDescent="0.25">
      <c r="A49" t="str">
        <f>A44</f>
        <v>Profit 5 Years</v>
      </c>
      <c r="B49" s="33"/>
      <c r="C49" s="40">
        <v>23369.735398461275</v>
      </c>
      <c r="D49" s="40">
        <v>657445.37633010978</v>
      </c>
      <c r="E49" s="41">
        <v>3324575.8618217814</v>
      </c>
    </row>
    <row r="50" spans="1:5" x14ac:dyDescent="0.25">
      <c r="A50" t="str">
        <f>A45</f>
        <v>Positive Earning</v>
      </c>
      <c r="B50" s="33"/>
      <c r="C50" s="40">
        <v>37</v>
      </c>
      <c r="D50" s="40">
        <v>30</v>
      </c>
      <c r="E50" s="41">
        <v>31</v>
      </c>
    </row>
    <row r="51" spans="1:5" x14ac:dyDescent="0.25">
      <c r="B51" s="34">
        <v>800</v>
      </c>
      <c r="C51" s="42"/>
      <c r="D51" s="42"/>
      <c r="E51" s="43"/>
    </row>
    <row r="52" spans="1:5" x14ac:dyDescent="0.25">
      <c r="A52" t="str">
        <f>A47</f>
        <v>Initial Investment</v>
      </c>
      <c r="B52" s="34"/>
      <c r="C52" s="42">
        <v>-30970.793333333328</v>
      </c>
      <c r="D52" s="42">
        <v>-38074.67766666667</v>
      </c>
      <c r="E52" s="43">
        <v>-140415.23144526663</v>
      </c>
    </row>
    <row r="53" spans="1:5" x14ac:dyDescent="0.25">
      <c r="A53" t="str">
        <f>A48</f>
        <v>Time For return</v>
      </c>
      <c r="B53" s="34"/>
      <c r="C53" s="42">
        <v>41</v>
      </c>
      <c r="D53" s="42">
        <v>35</v>
      </c>
      <c r="E53" s="43">
        <v>32</v>
      </c>
    </row>
    <row r="54" spans="1:5" x14ac:dyDescent="0.25">
      <c r="A54" t="str">
        <f>A49</f>
        <v>Profit 5 Years</v>
      </c>
      <c r="B54" s="34"/>
      <c r="C54" s="42">
        <v>170123.66887223558</v>
      </c>
      <c r="D54" s="42">
        <v>1216242.6002662594</v>
      </c>
      <c r="E54" s="43">
        <v>3844907.3767567119</v>
      </c>
    </row>
    <row r="55" spans="1:5" x14ac:dyDescent="0.25">
      <c r="A55" t="str">
        <f>A50</f>
        <v>Positive Earning</v>
      </c>
      <c r="B55" s="34"/>
      <c r="C55" s="42">
        <v>23</v>
      </c>
      <c r="D55" s="42">
        <v>22</v>
      </c>
      <c r="E55" s="43">
        <v>25</v>
      </c>
    </row>
    <row r="56" spans="1:5" x14ac:dyDescent="0.25">
      <c r="B56" s="45">
        <v>1200</v>
      </c>
      <c r="C56" s="46"/>
      <c r="D56" s="46"/>
      <c r="E56" s="44"/>
    </row>
    <row r="57" spans="1:5" x14ac:dyDescent="0.25">
      <c r="A57" t="str">
        <f>A52</f>
        <v>Initial Investment</v>
      </c>
      <c r="B57" s="45"/>
      <c r="C57" s="47">
        <v>-21529.156666666669</v>
      </c>
      <c r="D57" s="47">
        <v>-29017.156666666669</v>
      </c>
      <c r="E57" s="48">
        <v>-135800.43276786665</v>
      </c>
    </row>
    <row r="58" spans="1:5" x14ac:dyDescent="0.25">
      <c r="A58" t="str">
        <f>A53</f>
        <v>Time For return</v>
      </c>
      <c r="B58" s="45"/>
      <c r="C58" s="47">
        <v>31</v>
      </c>
      <c r="D58" s="47">
        <v>28</v>
      </c>
      <c r="E58" s="48">
        <v>29</v>
      </c>
    </row>
    <row r="59" spans="1:5" x14ac:dyDescent="0.25">
      <c r="A59" t="str">
        <f>A54</f>
        <v>Profit 5 Years</v>
      </c>
      <c r="B59" s="45"/>
      <c r="C59" s="47">
        <v>311637.27690790762</v>
      </c>
      <c r="D59" s="47">
        <v>1624174.4289720193</v>
      </c>
      <c r="E59" s="48">
        <v>4130583.2446672739</v>
      </c>
    </row>
    <row r="60" spans="1:5" x14ac:dyDescent="0.25">
      <c r="A60" t="str">
        <f>A55</f>
        <v>Positive Earning</v>
      </c>
      <c r="B60" s="45"/>
      <c r="C60" s="47">
        <v>13</v>
      </c>
      <c r="D60" s="47">
        <v>18</v>
      </c>
      <c r="E60" s="48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Config</vt:lpstr>
      <vt:lpstr>IS</vt:lpstr>
      <vt:lpstr>CFS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lastPrinted>2017-05-18T12:58:41Z</cp:lastPrinted>
  <dcterms:created xsi:type="dcterms:W3CDTF">2017-05-09T08:07:48Z</dcterms:created>
  <dcterms:modified xsi:type="dcterms:W3CDTF">2017-05-18T13:57:09Z</dcterms:modified>
</cp:coreProperties>
</file>