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BPMiM16\sheets\"/>
    </mc:Choice>
  </mc:AlternateContent>
  <bookViews>
    <workbookView xWindow="0" yWindow="0" windowWidth="21570" windowHeight="7965" tabRatio="604" firstSheet="2" activeTab="10"/>
  </bookViews>
  <sheets>
    <sheet name="User Growth" sheetId="6" r:id="rId1"/>
    <sheet name="Expected Revenue" sheetId="7" r:id="rId2"/>
    <sheet name="Expected Expenses" sheetId="8" r:id="rId3"/>
    <sheet name="Users" sheetId="1" r:id="rId4"/>
    <sheet name="Revenue" sheetId="2" r:id="rId5"/>
    <sheet name="Expense" sheetId="4" r:id="rId6"/>
    <sheet name="Invest" sheetId="5" r:id="rId7"/>
    <sheet name="Config" sheetId="3" r:id="rId8"/>
    <sheet name="IS" sheetId="9" r:id="rId9"/>
    <sheet name="CFS" sheetId="10" r:id="rId10"/>
    <sheet name="BS0" sheetId="11" r:id="rId1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1" l="1"/>
  <c r="J28" i="11" s="1"/>
  <c r="J26" i="11"/>
  <c r="J29" i="11" s="1"/>
  <c r="M22" i="11"/>
  <c r="J22" i="11"/>
  <c r="J23" i="11" s="1"/>
  <c r="J33" i="11" s="1"/>
  <c r="M31" i="11" s="1"/>
  <c r="M33" i="11" s="1"/>
  <c r="C27" i="11"/>
  <c r="C28" i="11" s="1"/>
  <c r="C26" i="11"/>
  <c r="C29" i="11" s="1"/>
  <c r="C22" i="11"/>
  <c r="C23" i="11" s="1"/>
  <c r="J10" i="11"/>
  <c r="J11" i="11" s="1"/>
  <c r="J9" i="11"/>
  <c r="J12" i="11" s="1"/>
  <c r="J5" i="11"/>
  <c r="J6" i="11" s="1"/>
  <c r="J16" i="11" s="1"/>
  <c r="M14" i="11" s="1"/>
  <c r="M16" i="11" s="1"/>
  <c r="C5" i="11"/>
  <c r="C10" i="11"/>
  <c r="C33" i="11" l="1"/>
  <c r="F31" i="11" s="1"/>
  <c r="F33" i="11" s="1"/>
  <c r="AO4" i="10"/>
  <c r="AO6" i="10"/>
  <c r="AO9" i="10" s="1"/>
  <c r="AO22" i="10" s="1"/>
  <c r="AO24" i="10" s="1"/>
  <c r="AP4" i="10" s="1"/>
  <c r="AP24" i="10" s="1"/>
  <c r="AQ4" i="10" s="1"/>
  <c r="AQ24" i="10" s="1"/>
  <c r="AR4" i="10" s="1"/>
  <c r="AR24" i="10" s="1"/>
  <c r="AP6" i="10"/>
  <c r="AP9" i="10" s="1"/>
  <c r="AP22" i="10" s="1"/>
  <c r="AQ6" i="10"/>
  <c r="AQ9" i="10" s="1"/>
  <c r="AQ22" i="10" s="1"/>
  <c r="AR6" i="10"/>
  <c r="AR9" i="10" s="1"/>
  <c r="AR22" i="10" s="1"/>
  <c r="AO7" i="10"/>
  <c r="AP7" i="10"/>
  <c r="AQ7" i="10"/>
  <c r="AR7" i="10"/>
  <c r="AO5" i="9"/>
  <c r="AO4" i="9" s="1"/>
  <c r="AO17" i="9"/>
  <c r="AP17" i="9"/>
  <c r="AQ17" i="9"/>
  <c r="AR17" i="9"/>
  <c r="AO19" i="9"/>
  <c r="AO20" i="9"/>
  <c r="AP20" i="9"/>
  <c r="AQ20" i="9"/>
  <c r="AR20" i="9"/>
  <c r="AO24" i="9"/>
  <c r="AP24" i="9"/>
  <c r="AQ24" i="9"/>
  <c r="AR24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D38" i="9"/>
  <c r="AE38" i="9"/>
  <c r="AF38" i="9"/>
  <c r="AG38" i="9"/>
  <c r="AH38" i="9"/>
  <c r="AI38" i="9"/>
  <c r="AJ38" i="9"/>
  <c r="AK38" i="9"/>
  <c r="AL38" i="9"/>
  <c r="AM38" i="9"/>
  <c r="AN38" i="9"/>
  <c r="AC38" i="9"/>
  <c r="P36" i="9"/>
  <c r="Q36" i="9"/>
  <c r="R36" i="9" s="1"/>
  <c r="S36" i="9" s="1"/>
  <c r="T36" i="9" s="1"/>
  <c r="U36" i="9" s="1"/>
  <c r="V36" i="9" s="1"/>
  <c r="W36" i="9" s="1"/>
  <c r="X36" i="9" s="1"/>
  <c r="Y36" i="9" s="1"/>
  <c r="Z36" i="9" s="1"/>
  <c r="AA36" i="9" s="1"/>
  <c r="AB36" i="9" s="1"/>
  <c r="AC36" i="9" s="1"/>
  <c r="AD36" i="9" s="1"/>
  <c r="AE36" i="9" s="1"/>
  <c r="AF36" i="9" s="1"/>
  <c r="AG36" i="9" s="1"/>
  <c r="AH36" i="9" s="1"/>
  <c r="AI36" i="9" s="1"/>
  <c r="AJ36" i="9" s="1"/>
  <c r="AK36" i="9" s="1"/>
  <c r="AL36" i="9" s="1"/>
  <c r="AM36" i="9" s="1"/>
  <c r="AN36" i="9" s="1"/>
  <c r="P37" i="9"/>
  <c r="Q37" i="9" s="1"/>
  <c r="R37" i="9" s="1"/>
  <c r="S37" i="9" s="1"/>
  <c r="T37" i="9" s="1"/>
  <c r="U37" i="9"/>
  <c r="V37" i="9"/>
  <c r="W37" i="9" s="1"/>
  <c r="X37" i="9" s="1"/>
  <c r="Y37" i="9" s="1"/>
  <c r="Z37" i="9" s="1"/>
  <c r="AA37" i="9" s="1"/>
  <c r="AB37" i="9" s="1"/>
  <c r="AC37" i="9" s="1"/>
  <c r="AD37" i="9" s="1"/>
  <c r="AE37" i="9" s="1"/>
  <c r="AF37" i="9" s="1"/>
  <c r="AG37" i="9"/>
  <c r="AH37" i="9"/>
  <c r="AI37" i="9" s="1"/>
  <c r="AJ37" i="9" s="1"/>
  <c r="AK37" i="9" s="1"/>
  <c r="AL37" i="9" s="1"/>
  <c r="AM37" i="9" s="1"/>
  <c r="AN37" i="9" s="1"/>
  <c r="D36" i="9"/>
  <c r="E36" i="9"/>
  <c r="F36" i="9" s="1"/>
  <c r="G36" i="9" s="1"/>
  <c r="H36" i="9" s="1"/>
  <c r="I36" i="9" s="1"/>
  <c r="J36" i="9" s="1"/>
  <c r="K36" i="9" s="1"/>
  <c r="L36" i="9" s="1"/>
  <c r="M36" i="9" s="1"/>
  <c r="N36" i="9" s="1"/>
  <c r="O36" i="9" s="1"/>
  <c r="D37" i="9"/>
  <c r="E37" i="9"/>
  <c r="F37" i="9" s="1"/>
  <c r="G37" i="9" s="1"/>
  <c r="H37" i="9" s="1"/>
  <c r="I37" i="9"/>
  <c r="J37" i="9" s="1"/>
  <c r="K37" i="9" s="1"/>
  <c r="L37" i="9" s="1"/>
  <c r="M37" i="9" s="1"/>
  <c r="N37" i="9" s="1"/>
  <c r="O37" i="9" s="1"/>
  <c r="C37" i="9"/>
  <c r="B37" i="9"/>
  <c r="C36" i="9"/>
  <c r="B36" i="9"/>
  <c r="C12" i="11"/>
  <c r="B24" i="9"/>
  <c r="B31" i="9" s="1"/>
  <c r="C9" i="11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E20" i="9"/>
  <c r="G20" i="9"/>
  <c r="B20" i="10"/>
  <c r="C15" i="10"/>
  <c r="B15" i="10"/>
  <c r="AL17" i="9"/>
  <c r="AM17" i="9"/>
  <c r="AN17" i="9"/>
  <c r="AL24" i="9"/>
  <c r="AM24" i="9"/>
  <c r="AN24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G17" i="9"/>
  <c r="H17" i="9"/>
  <c r="G24" i="9"/>
  <c r="H24" i="9"/>
  <c r="C24" i="9"/>
  <c r="C31" i="9" s="1"/>
  <c r="D24" i="9"/>
  <c r="D31" i="9" s="1"/>
  <c r="E24" i="9"/>
  <c r="F24" i="9"/>
  <c r="F20" i="9"/>
  <c r="F17" i="9"/>
  <c r="E17" i="9"/>
  <c r="B6" i="9"/>
  <c r="B9" i="9" s="1"/>
  <c r="B10" i="9" s="1"/>
  <c r="B11" i="9" s="1"/>
  <c r="B13" i="9" s="1"/>
  <c r="C6" i="9"/>
  <c r="C9" i="9" s="1"/>
  <c r="C10" i="9" s="1"/>
  <c r="C11" i="9" s="1"/>
  <c r="C13" i="9" s="1"/>
  <c r="D6" i="9"/>
  <c r="D9" i="9" s="1"/>
  <c r="D10" i="9" s="1"/>
  <c r="D11" i="9" s="1"/>
  <c r="D13" i="9" s="1"/>
  <c r="F6" i="3"/>
  <c r="E4" i="9"/>
  <c r="E18" i="9" s="1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C9" i="4"/>
  <c r="B37" i="3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B20" i="1"/>
  <c r="B16" i="1"/>
  <c r="AK6" i="4"/>
  <c r="AL6" i="4"/>
  <c r="AK8" i="4"/>
  <c r="AL8" i="4"/>
  <c r="Z6" i="4"/>
  <c r="AA6" i="4"/>
  <c r="AB6" i="4"/>
  <c r="AC6" i="4"/>
  <c r="AD6" i="4"/>
  <c r="AE6" i="4"/>
  <c r="AF6" i="4"/>
  <c r="AG6" i="4"/>
  <c r="AH6" i="4"/>
  <c r="AI6" i="4"/>
  <c r="AJ6" i="4"/>
  <c r="Z8" i="4"/>
  <c r="AA8" i="4"/>
  <c r="AB8" i="4"/>
  <c r="AC8" i="4"/>
  <c r="AD8" i="4"/>
  <c r="AE8" i="4"/>
  <c r="AF8" i="4"/>
  <c r="AG8" i="4"/>
  <c r="AH8" i="4"/>
  <c r="AI8" i="4"/>
  <c r="AJ8" i="4"/>
  <c r="V6" i="4"/>
  <c r="W6" i="4"/>
  <c r="X6" i="4"/>
  <c r="Y6" i="4"/>
  <c r="V8" i="4"/>
  <c r="W8" i="4"/>
  <c r="X8" i="4"/>
  <c r="Y8" i="4"/>
  <c r="B9" i="5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C8" i="4"/>
  <c r="B6" i="3"/>
  <c r="B17" i="1" s="1"/>
  <c r="B19" i="1" s="1"/>
  <c r="C21" i="1" s="1"/>
  <c r="C19" i="1" s="1"/>
  <c r="C7" i="4" s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D6" i="4"/>
  <c r="E6" i="4"/>
  <c r="F6" i="4"/>
  <c r="B31" i="3"/>
  <c r="C6" i="4"/>
  <c r="B9" i="3"/>
  <c r="B20" i="3"/>
  <c r="B18" i="3"/>
  <c r="B17" i="3"/>
  <c r="B8" i="3"/>
  <c r="B13" i="3" s="1"/>
  <c r="B15" i="3" s="1"/>
  <c r="B18" i="1"/>
  <c r="B15" i="1"/>
  <c r="AO6" i="9" l="1"/>
  <c r="AO9" i="9" s="1"/>
  <c r="AO10" i="9" s="1"/>
  <c r="AO11" i="9" s="1"/>
  <c r="AO13" i="9" s="1"/>
  <c r="AO18" i="9"/>
  <c r="AO31" i="9" s="1"/>
  <c r="AP5" i="9"/>
  <c r="AP19" i="9" s="1"/>
  <c r="F5" i="9"/>
  <c r="F4" i="9" s="1"/>
  <c r="G5" i="9" s="1"/>
  <c r="G4" i="9" s="1"/>
  <c r="C33" i="9"/>
  <c r="C34" i="9" s="1"/>
  <c r="D33" i="9"/>
  <c r="D34" i="9" s="1"/>
  <c r="D35" i="9" s="1"/>
  <c r="E31" i="9"/>
  <c r="B33" i="9"/>
  <c r="B34" i="9" s="1"/>
  <c r="B35" i="9" s="1"/>
  <c r="B6" i="10" s="1"/>
  <c r="E6" i="9"/>
  <c r="E9" i="9" s="1"/>
  <c r="E10" i="9" s="1"/>
  <c r="E11" i="9" s="1"/>
  <c r="E13" i="9" s="1"/>
  <c r="C3" i="4"/>
  <c r="C4" i="4" s="1"/>
  <c r="AP4" i="9" l="1"/>
  <c r="AO33" i="9"/>
  <c r="F19" i="9"/>
  <c r="H5" i="9"/>
  <c r="H4" i="9" s="1"/>
  <c r="D6" i="10"/>
  <c r="C35" i="9"/>
  <c r="E33" i="9"/>
  <c r="E34" i="9" s="1"/>
  <c r="E35" i="9" s="1"/>
  <c r="G19" i="9"/>
  <c r="D21" i="1"/>
  <c r="C11" i="4"/>
  <c r="E3" i="2"/>
  <c r="E4" i="2" s="1"/>
  <c r="E6" i="2" s="1"/>
  <c r="AO34" i="9" l="1"/>
  <c r="AO35" i="9"/>
  <c r="AP6" i="9"/>
  <c r="AP9" i="9" s="1"/>
  <c r="AP10" i="9" s="1"/>
  <c r="AP11" i="9" s="1"/>
  <c r="AP13" i="9" s="1"/>
  <c r="AP18" i="9"/>
  <c r="AP31" i="9" s="1"/>
  <c r="AQ5" i="9"/>
  <c r="AQ19" i="9" s="1"/>
  <c r="E6" i="10"/>
  <c r="I5" i="9"/>
  <c r="I4" i="9" s="1"/>
  <c r="C6" i="10"/>
  <c r="B39" i="9"/>
  <c r="B7" i="10"/>
  <c r="B9" i="10" s="1"/>
  <c r="B22" i="10" s="1"/>
  <c r="B24" i="10" s="1"/>
  <c r="C4" i="10" s="1"/>
  <c r="D39" i="9"/>
  <c r="D7" i="10"/>
  <c r="D9" i="10" s="1"/>
  <c r="D22" i="10" s="1"/>
  <c r="F6" i="9"/>
  <c r="F9" i="9" s="1"/>
  <c r="F10" i="9" s="1"/>
  <c r="F11" i="9" s="1"/>
  <c r="F13" i="9" s="1"/>
  <c r="F18" i="9"/>
  <c r="F31" i="9" s="1"/>
  <c r="E7" i="2"/>
  <c r="E9" i="2" s="1"/>
  <c r="C17" i="4" s="1"/>
  <c r="C18" i="4" s="1"/>
  <c r="C20" i="4" s="1"/>
  <c r="D19" i="1"/>
  <c r="D3" i="4"/>
  <c r="D4" i="4" s="1"/>
  <c r="AO36" i="9" l="1"/>
  <c r="AO37" i="9"/>
  <c r="AQ4" i="9"/>
  <c r="AP33" i="9"/>
  <c r="E39" i="9"/>
  <c r="E7" i="10"/>
  <c r="E9" i="10" s="1"/>
  <c r="E22" i="10" s="1"/>
  <c r="J5" i="9"/>
  <c r="J4" i="9" s="1"/>
  <c r="C39" i="9"/>
  <c r="C7" i="10"/>
  <c r="C9" i="10" s="1"/>
  <c r="C22" i="10" s="1"/>
  <c r="C24" i="10" s="1"/>
  <c r="D4" i="10" s="1"/>
  <c r="D24" i="10" s="1"/>
  <c r="E4" i="10" s="1"/>
  <c r="F33" i="9"/>
  <c r="F34" i="9" s="1"/>
  <c r="F35" i="9" s="1"/>
  <c r="G6" i="9"/>
  <c r="G9" i="9" s="1"/>
  <c r="G10" i="9" s="1"/>
  <c r="G11" i="9" s="1"/>
  <c r="G13" i="9" s="1"/>
  <c r="H19" i="9"/>
  <c r="G18" i="9"/>
  <c r="G31" i="9" s="1"/>
  <c r="F3" i="2"/>
  <c r="F4" i="2" s="1"/>
  <c r="D7" i="4"/>
  <c r="D11" i="4" s="1"/>
  <c r="E21" i="1"/>
  <c r="E19" i="1" s="1"/>
  <c r="AO38" i="9" l="1"/>
  <c r="AO39" i="9" s="1"/>
  <c r="AP36" i="9"/>
  <c r="AP34" i="9"/>
  <c r="AP35" i="9"/>
  <c r="AQ6" i="9"/>
  <c r="AQ9" i="9" s="1"/>
  <c r="AQ10" i="9" s="1"/>
  <c r="AQ11" i="9" s="1"/>
  <c r="AQ13" i="9" s="1"/>
  <c r="AQ18" i="9"/>
  <c r="AQ31" i="9" s="1"/>
  <c r="AR5" i="9"/>
  <c r="AR19" i="9" s="1"/>
  <c r="F6" i="10"/>
  <c r="E24" i="10"/>
  <c r="F4" i="10" s="1"/>
  <c r="C6" i="11"/>
  <c r="C16" i="11" s="1"/>
  <c r="F14" i="11" s="1"/>
  <c r="F16" i="11" s="1"/>
  <c r="K5" i="9"/>
  <c r="K4" i="9" s="1"/>
  <c r="G33" i="9"/>
  <c r="G34" i="9" s="1"/>
  <c r="G35" i="9" s="1"/>
  <c r="F6" i="2"/>
  <c r="F7" i="2" s="1"/>
  <c r="F9" i="2" s="1"/>
  <c r="D17" i="4" s="1"/>
  <c r="D18" i="4" s="1"/>
  <c r="D20" i="4" s="1"/>
  <c r="E3" i="4"/>
  <c r="E4" i="4" s="1"/>
  <c r="AR4" i="9" l="1"/>
  <c r="AP38" i="9"/>
  <c r="AP39" i="9" s="1"/>
  <c r="AQ33" i="9"/>
  <c r="AP37" i="9"/>
  <c r="G6" i="10"/>
  <c r="F39" i="9"/>
  <c r="F7" i="10"/>
  <c r="F9" i="10" s="1"/>
  <c r="F22" i="10" s="1"/>
  <c r="F24" i="10" s="1"/>
  <c r="G4" i="10" s="1"/>
  <c r="L5" i="9"/>
  <c r="L4" i="9" s="1"/>
  <c r="I19" i="9"/>
  <c r="H6" i="9"/>
  <c r="H9" i="9" s="1"/>
  <c r="H10" i="9" s="1"/>
  <c r="H11" i="9" s="1"/>
  <c r="H13" i="9" s="1"/>
  <c r="H18" i="9"/>
  <c r="H31" i="9" s="1"/>
  <c r="G3" i="2"/>
  <c r="G4" i="2" s="1"/>
  <c r="E7" i="4"/>
  <c r="E11" i="4" s="1"/>
  <c r="F21" i="1"/>
  <c r="AR6" i="9" l="1"/>
  <c r="AR9" i="9" s="1"/>
  <c r="AR10" i="9" s="1"/>
  <c r="AR11" i="9" s="1"/>
  <c r="AR13" i="9" s="1"/>
  <c r="AR33" i="9" s="1"/>
  <c r="AR18" i="9"/>
  <c r="AR31" i="9" s="1"/>
  <c r="AQ34" i="9"/>
  <c r="AQ35" i="9" s="1"/>
  <c r="G39" i="9"/>
  <c r="G7" i="10"/>
  <c r="G9" i="10" s="1"/>
  <c r="G22" i="10" s="1"/>
  <c r="G24" i="10" s="1"/>
  <c r="H4" i="10" s="1"/>
  <c r="M5" i="9"/>
  <c r="M4" i="9" s="1"/>
  <c r="H33" i="9"/>
  <c r="H34" i="9" s="1"/>
  <c r="H35" i="9" s="1"/>
  <c r="I18" i="9"/>
  <c r="I31" i="9" s="1"/>
  <c r="J19" i="9"/>
  <c r="I6" i="9"/>
  <c r="I9" i="9" s="1"/>
  <c r="I10" i="9" s="1"/>
  <c r="I11" i="9" s="1"/>
  <c r="I13" i="9" s="1"/>
  <c r="G6" i="2"/>
  <c r="G7" i="2" s="1"/>
  <c r="G9" i="2" s="1"/>
  <c r="E17" i="4" s="1"/>
  <c r="E18" i="4" s="1"/>
  <c r="E20" i="4" s="1"/>
  <c r="F19" i="1"/>
  <c r="F3" i="4"/>
  <c r="F4" i="4" s="1"/>
  <c r="AQ37" i="9" l="1"/>
  <c r="AQ36" i="9"/>
  <c r="AR34" i="9"/>
  <c r="AR35" i="9"/>
  <c r="H6" i="10"/>
  <c r="N5" i="9"/>
  <c r="N4" i="9" s="1"/>
  <c r="I33" i="9"/>
  <c r="I34" i="9" s="1"/>
  <c r="I35" i="9" s="1"/>
  <c r="H3" i="2"/>
  <c r="H4" i="2" s="1"/>
  <c r="F7" i="4"/>
  <c r="F11" i="4" s="1"/>
  <c r="G21" i="1"/>
  <c r="AR37" i="9" l="1"/>
  <c r="AQ38" i="9"/>
  <c r="AQ39" i="9" s="1"/>
  <c r="AR36" i="9"/>
  <c r="I6" i="10"/>
  <c r="H39" i="9"/>
  <c r="H7" i="10"/>
  <c r="H9" i="10" s="1"/>
  <c r="H22" i="10" s="1"/>
  <c r="H24" i="10" s="1"/>
  <c r="I4" i="10" s="1"/>
  <c r="O5" i="9"/>
  <c r="O4" i="9" s="1"/>
  <c r="J18" i="9"/>
  <c r="J31" i="9" s="1"/>
  <c r="K19" i="9"/>
  <c r="J6" i="9"/>
  <c r="J9" i="9" s="1"/>
  <c r="J10" i="9" s="1"/>
  <c r="J11" i="9" s="1"/>
  <c r="J13" i="9" s="1"/>
  <c r="H6" i="2"/>
  <c r="H7" i="2" s="1"/>
  <c r="H9" i="2" s="1"/>
  <c r="F17" i="4" s="1"/>
  <c r="F18" i="4" s="1"/>
  <c r="F20" i="4" s="1"/>
  <c r="G19" i="1"/>
  <c r="G3" i="4"/>
  <c r="G4" i="4" s="1"/>
  <c r="AR38" i="9" l="1"/>
  <c r="AR39" i="9" s="1"/>
  <c r="I39" i="9"/>
  <c r="I7" i="10"/>
  <c r="I9" i="10" s="1"/>
  <c r="I22" i="10" s="1"/>
  <c r="I24" i="10" s="1"/>
  <c r="J4" i="10" s="1"/>
  <c r="P5" i="9"/>
  <c r="P4" i="9" s="1"/>
  <c r="J33" i="9"/>
  <c r="J34" i="9" s="1"/>
  <c r="J35" i="9" s="1"/>
  <c r="G7" i="4"/>
  <c r="G11" i="4" s="1"/>
  <c r="I3" i="2"/>
  <c r="I4" i="2" s="1"/>
  <c r="H21" i="1"/>
  <c r="J6" i="10" l="1"/>
  <c r="Q5" i="9"/>
  <c r="Q4" i="9" s="1"/>
  <c r="K6" i="9"/>
  <c r="K9" i="9" s="1"/>
  <c r="K10" i="9" s="1"/>
  <c r="K11" i="9" s="1"/>
  <c r="K13" i="9" s="1"/>
  <c r="K18" i="9"/>
  <c r="K31" i="9" s="1"/>
  <c r="L19" i="9"/>
  <c r="I6" i="2"/>
  <c r="I7" i="2" s="1"/>
  <c r="I9" i="2" s="1"/>
  <c r="G17" i="4" s="1"/>
  <c r="G18" i="4" s="1"/>
  <c r="G20" i="4" s="1"/>
  <c r="H19" i="1"/>
  <c r="H3" i="4"/>
  <c r="H4" i="4" s="1"/>
  <c r="J39" i="9" l="1"/>
  <c r="J7" i="10"/>
  <c r="J9" i="10" s="1"/>
  <c r="J22" i="10" s="1"/>
  <c r="J24" i="10" s="1"/>
  <c r="K4" i="10" s="1"/>
  <c r="R5" i="9"/>
  <c r="R4" i="9" s="1"/>
  <c r="K33" i="9"/>
  <c r="K34" i="9" s="1"/>
  <c r="K35" i="9" s="1"/>
  <c r="H7" i="4"/>
  <c r="H11" i="4" s="1"/>
  <c r="J3" i="2"/>
  <c r="J4" i="2" s="1"/>
  <c r="I21" i="1"/>
  <c r="K6" i="10" l="1"/>
  <c r="S5" i="9"/>
  <c r="S4" i="9" s="1"/>
  <c r="L18" i="9"/>
  <c r="L31" i="9" s="1"/>
  <c r="M19" i="9"/>
  <c r="L6" i="9"/>
  <c r="L9" i="9" s="1"/>
  <c r="L10" i="9" s="1"/>
  <c r="L11" i="9" s="1"/>
  <c r="L13" i="9" s="1"/>
  <c r="J6" i="2"/>
  <c r="J7" i="2" s="1"/>
  <c r="J9" i="2" s="1"/>
  <c r="H17" i="4" s="1"/>
  <c r="H18" i="4" s="1"/>
  <c r="H20" i="4" s="1"/>
  <c r="I19" i="1"/>
  <c r="I3" i="4"/>
  <c r="I4" i="4" s="1"/>
  <c r="K39" i="9" l="1"/>
  <c r="K7" i="10"/>
  <c r="K9" i="10" s="1"/>
  <c r="K22" i="10" s="1"/>
  <c r="K24" i="10" s="1"/>
  <c r="L4" i="10" s="1"/>
  <c r="T5" i="9"/>
  <c r="T4" i="9" s="1"/>
  <c r="L33" i="9"/>
  <c r="L34" i="9" s="1"/>
  <c r="L35" i="9" s="1"/>
  <c r="K3" i="2"/>
  <c r="K4" i="2" s="1"/>
  <c r="I7" i="4"/>
  <c r="I11" i="4" s="1"/>
  <c r="J21" i="1"/>
  <c r="L6" i="10" l="1"/>
  <c r="U5" i="9"/>
  <c r="U4" i="9" s="1"/>
  <c r="M6" i="9"/>
  <c r="M9" i="9" s="1"/>
  <c r="M10" i="9" s="1"/>
  <c r="M11" i="9" s="1"/>
  <c r="M13" i="9" s="1"/>
  <c r="M18" i="9"/>
  <c r="M31" i="9" s="1"/>
  <c r="N19" i="9"/>
  <c r="K6" i="2"/>
  <c r="K7" i="2" s="1"/>
  <c r="K9" i="2" s="1"/>
  <c r="I17" i="4" s="1"/>
  <c r="I18" i="4" s="1"/>
  <c r="I20" i="4" s="1"/>
  <c r="J19" i="1"/>
  <c r="J3" i="4"/>
  <c r="J4" i="4" s="1"/>
  <c r="L39" i="9" l="1"/>
  <c r="L7" i="10"/>
  <c r="L9" i="10" s="1"/>
  <c r="L22" i="10" s="1"/>
  <c r="L24" i="10" s="1"/>
  <c r="M4" i="10" s="1"/>
  <c r="V5" i="9"/>
  <c r="V4" i="9" s="1"/>
  <c r="M33" i="9"/>
  <c r="M34" i="9" s="1"/>
  <c r="M35" i="9" s="1"/>
  <c r="L3" i="2"/>
  <c r="L4" i="2" s="1"/>
  <c r="J7" i="4"/>
  <c r="J11" i="4" s="1"/>
  <c r="K21" i="1"/>
  <c r="M6" i="10" l="1"/>
  <c r="W5" i="9"/>
  <c r="W4" i="9" s="1"/>
  <c r="N6" i="9"/>
  <c r="N9" i="9" s="1"/>
  <c r="N10" i="9" s="1"/>
  <c r="N11" i="9" s="1"/>
  <c r="N13" i="9" s="1"/>
  <c r="N18" i="9"/>
  <c r="N31" i="9" s="1"/>
  <c r="O19" i="9"/>
  <c r="L6" i="2"/>
  <c r="L7" i="2" s="1"/>
  <c r="L9" i="2" s="1"/>
  <c r="J17" i="4" s="1"/>
  <c r="J18" i="4" s="1"/>
  <c r="J20" i="4" s="1"/>
  <c r="K19" i="1"/>
  <c r="K3" i="4"/>
  <c r="K4" i="4" s="1"/>
  <c r="M39" i="9" l="1"/>
  <c r="M7" i="10"/>
  <c r="M9" i="10" s="1"/>
  <c r="M22" i="10" s="1"/>
  <c r="M24" i="10" s="1"/>
  <c r="N4" i="10" s="1"/>
  <c r="X5" i="9"/>
  <c r="X4" i="9" s="1"/>
  <c r="N33" i="9"/>
  <c r="N34" i="9" s="1"/>
  <c r="N35" i="9" s="1"/>
  <c r="M3" i="2"/>
  <c r="M4" i="2" s="1"/>
  <c r="K7" i="4"/>
  <c r="K11" i="4" s="1"/>
  <c r="L21" i="1"/>
  <c r="N6" i="10" l="1"/>
  <c r="Y5" i="9"/>
  <c r="Y4" i="9" s="1"/>
  <c r="Z5" i="9" s="1"/>
  <c r="Z4" i="9" s="1"/>
  <c r="AA5" i="9" s="1"/>
  <c r="AA4" i="9" s="1"/>
  <c r="AB5" i="9" s="1"/>
  <c r="AB4" i="9" s="1"/>
  <c r="AC5" i="9" s="1"/>
  <c r="AC4" i="9" s="1"/>
  <c r="AD5" i="9" s="1"/>
  <c r="AD4" i="9" s="1"/>
  <c r="AE5" i="9" s="1"/>
  <c r="AE4" i="9" s="1"/>
  <c r="AF5" i="9" s="1"/>
  <c r="AF4" i="9" s="1"/>
  <c r="AG5" i="9" s="1"/>
  <c r="AG4" i="9" s="1"/>
  <c r="AH5" i="9" s="1"/>
  <c r="AH4" i="9" s="1"/>
  <c r="AI5" i="9" s="1"/>
  <c r="AI4" i="9" s="1"/>
  <c r="AJ5" i="9" s="1"/>
  <c r="AJ4" i="9" s="1"/>
  <c r="AK5" i="9" s="1"/>
  <c r="AK4" i="9" s="1"/>
  <c r="AL5" i="9" s="1"/>
  <c r="AL4" i="9" s="1"/>
  <c r="AM5" i="9" s="1"/>
  <c r="AM4" i="9" s="1"/>
  <c r="AN5" i="9" s="1"/>
  <c r="AN4" i="9" s="1"/>
  <c r="O6" i="9"/>
  <c r="O9" i="9" s="1"/>
  <c r="O10" i="9" s="1"/>
  <c r="O11" i="9" s="1"/>
  <c r="O13" i="9" s="1"/>
  <c r="O18" i="9"/>
  <c r="O31" i="9" s="1"/>
  <c r="P19" i="9"/>
  <c r="M6" i="2"/>
  <c r="M7" i="2" s="1"/>
  <c r="M9" i="2" s="1"/>
  <c r="K17" i="4" s="1"/>
  <c r="K18" i="4" s="1"/>
  <c r="K20" i="4" s="1"/>
  <c r="L19" i="1"/>
  <c r="L3" i="4"/>
  <c r="L4" i="4" s="1"/>
  <c r="N39" i="9" l="1"/>
  <c r="N7" i="10"/>
  <c r="N9" i="10" s="1"/>
  <c r="N22" i="10" s="1"/>
  <c r="N24" i="10" s="1"/>
  <c r="O4" i="10" s="1"/>
  <c r="O33" i="9"/>
  <c r="O34" i="9" s="1"/>
  <c r="O35" i="9" s="1"/>
  <c r="Q19" i="9"/>
  <c r="N3" i="2"/>
  <c r="N4" i="2" s="1"/>
  <c r="L7" i="4"/>
  <c r="L11" i="4" s="1"/>
  <c r="M21" i="1"/>
  <c r="O6" i="10" l="1"/>
  <c r="R19" i="9"/>
  <c r="P6" i="9"/>
  <c r="P9" i="9" s="1"/>
  <c r="P10" i="9" s="1"/>
  <c r="P11" i="9" s="1"/>
  <c r="P13" i="9" s="1"/>
  <c r="P18" i="9"/>
  <c r="P31" i="9" s="1"/>
  <c r="N6" i="2"/>
  <c r="N7" i="2" s="1"/>
  <c r="N9" i="2" s="1"/>
  <c r="L17" i="4" s="1"/>
  <c r="L18" i="4" s="1"/>
  <c r="L20" i="4" s="1"/>
  <c r="M19" i="1"/>
  <c r="M3" i="4"/>
  <c r="M4" i="4" s="1"/>
  <c r="O39" i="9" l="1"/>
  <c r="O7" i="10"/>
  <c r="O9" i="10" s="1"/>
  <c r="O22" i="10" s="1"/>
  <c r="O24" i="10" s="1"/>
  <c r="P4" i="10" s="1"/>
  <c r="S19" i="9"/>
  <c r="Q6" i="9"/>
  <c r="Q9" i="9" s="1"/>
  <c r="Q10" i="9" s="1"/>
  <c r="Q11" i="9" s="1"/>
  <c r="Q13" i="9" s="1"/>
  <c r="Q18" i="9"/>
  <c r="Q31" i="9" s="1"/>
  <c r="P33" i="9"/>
  <c r="P34" i="9" s="1"/>
  <c r="P35" i="9" s="1"/>
  <c r="O3" i="2"/>
  <c r="O4" i="2" s="1"/>
  <c r="M7" i="4"/>
  <c r="M11" i="4" s="1"/>
  <c r="N21" i="1"/>
  <c r="P6" i="10" l="1"/>
  <c r="Q33" i="9"/>
  <c r="Q34" i="9" s="1"/>
  <c r="Q35" i="9" s="1"/>
  <c r="R18" i="9"/>
  <c r="R31" i="9" s="1"/>
  <c r="R6" i="9"/>
  <c r="R9" i="9" s="1"/>
  <c r="R10" i="9" s="1"/>
  <c r="R11" i="9" s="1"/>
  <c r="R13" i="9" s="1"/>
  <c r="S6" i="9"/>
  <c r="S9" i="9" s="1"/>
  <c r="S10" i="9" s="1"/>
  <c r="S11" i="9" s="1"/>
  <c r="S13" i="9" s="1"/>
  <c r="O6" i="2"/>
  <c r="O7" i="2" s="1"/>
  <c r="O9" i="2" s="1"/>
  <c r="M17" i="4" s="1"/>
  <c r="M18" i="4" s="1"/>
  <c r="M20" i="4" s="1"/>
  <c r="N19" i="1"/>
  <c r="O21" i="1" s="1"/>
  <c r="O19" i="1" s="1"/>
  <c r="P21" i="1" s="1"/>
  <c r="P19" i="1" s="1"/>
  <c r="Q21" i="1" s="1"/>
  <c r="Q19" i="1" s="1"/>
  <c r="R21" i="1" s="1"/>
  <c r="R19" i="1" s="1"/>
  <c r="S21" i="1" s="1"/>
  <c r="S19" i="1" s="1"/>
  <c r="N3" i="4"/>
  <c r="N4" i="4" s="1"/>
  <c r="Q6" i="10" l="1"/>
  <c r="P39" i="9"/>
  <c r="P7" i="10"/>
  <c r="P9" i="10" s="1"/>
  <c r="P22" i="10" s="1"/>
  <c r="P24" i="10" s="1"/>
  <c r="Q4" i="10" s="1"/>
  <c r="S18" i="9"/>
  <c r="S31" i="9" s="1"/>
  <c r="S33" i="9" s="1"/>
  <c r="S34" i="9" s="1"/>
  <c r="S35" i="9" s="1"/>
  <c r="R33" i="9"/>
  <c r="R34" i="9" s="1"/>
  <c r="R35" i="9" s="1"/>
  <c r="T19" i="9"/>
  <c r="U3" i="2"/>
  <c r="U4" i="2" s="1"/>
  <c r="T21" i="1"/>
  <c r="T19" i="1" s="1"/>
  <c r="N7" i="4"/>
  <c r="N11" i="4" s="1"/>
  <c r="P3" i="2"/>
  <c r="P4" i="2" s="1"/>
  <c r="S7" i="10" l="1"/>
  <c r="S6" i="10"/>
  <c r="Q39" i="9"/>
  <c r="Q7" i="10"/>
  <c r="R6" i="10"/>
  <c r="Q9" i="10"/>
  <c r="Q22" i="10" s="1"/>
  <c r="Q24" i="10" s="1"/>
  <c r="R4" i="10" s="1"/>
  <c r="U19" i="9"/>
  <c r="P6" i="2"/>
  <c r="P7" i="2" s="1"/>
  <c r="P9" i="2" s="1"/>
  <c r="N17" i="4" s="1"/>
  <c r="N18" i="4" s="1"/>
  <c r="N20" i="4" s="1"/>
  <c r="U6" i="2"/>
  <c r="U7" i="2" s="1"/>
  <c r="U9" i="2" s="1"/>
  <c r="V3" i="2"/>
  <c r="V4" i="2" s="1"/>
  <c r="U21" i="1"/>
  <c r="U19" i="1" s="1"/>
  <c r="O3" i="4"/>
  <c r="O4" i="4" s="1"/>
  <c r="S9" i="10" l="1"/>
  <c r="S22" i="10" s="1"/>
  <c r="R39" i="9"/>
  <c r="R7" i="10"/>
  <c r="R9" i="10" s="1"/>
  <c r="R22" i="10" s="1"/>
  <c r="R24" i="10" s="1"/>
  <c r="S4" i="10" s="1"/>
  <c r="S39" i="9"/>
  <c r="T18" i="9"/>
  <c r="T31" i="9" s="1"/>
  <c r="T6" i="9"/>
  <c r="T9" i="9" s="1"/>
  <c r="T10" i="9" s="1"/>
  <c r="T11" i="9" s="1"/>
  <c r="T13" i="9" s="1"/>
  <c r="V6" i="2"/>
  <c r="V7" i="2" s="1"/>
  <c r="V9" i="2" s="1"/>
  <c r="W3" i="2"/>
  <c r="W4" i="2" s="1"/>
  <c r="V21" i="1"/>
  <c r="O7" i="4"/>
  <c r="O11" i="4" s="1"/>
  <c r="Q3" i="2"/>
  <c r="Q4" i="2" s="1"/>
  <c r="P3" i="4"/>
  <c r="P4" i="4" s="1"/>
  <c r="S24" i="10" l="1"/>
  <c r="T4" i="10" s="1"/>
  <c r="T33" i="9"/>
  <c r="T34" i="9" s="1"/>
  <c r="T35" i="9" s="1"/>
  <c r="U6" i="9"/>
  <c r="U9" i="9" s="1"/>
  <c r="U10" i="9" s="1"/>
  <c r="U11" i="9" s="1"/>
  <c r="U13" i="9" s="1"/>
  <c r="V19" i="9"/>
  <c r="U18" i="9"/>
  <c r="U31" i="9" s="1"/>
  <c r="W6" i="2"/>
  <c r="W7" i="2" s="1"/>
  <c r="W9" i="2" s="1"/>
  <c r="Q6" i="2"/>
  <c r="Q7" i="2" s="1"/>
  <c r="Q9" i="2" s="1"/>
  <c r="O17" i="4" s="1"/>
  <c r="O18" i="4" s="1"/>
  <c r="O20" i="4" s="1"/>
  <c r="V19" i="1"/>
  <c r="V3" i="4"/>
  <c r="V4" i="4" s="1"/>
  <c r="P7" i="4"/>
  <c r="P11" i="4" s="1"/>
  <c r="R3" i="2"/>
  <c r="R4" i="2" s="1"/>
  <c r="Q3" i="4"/>
  <c r="Q4" i="4" s="1"/>
  <c r="T6" i="10" l="1"/>
  <c r="U33" i="9"/>
  <c r="R6" i="2"/>
  <c r="R7" i="2" s="1"/>
  <c r="R9" i="2" s="1"/>
  <c r="P17" i="4" s="1"/>
  <c r="P18" i="4" s="1"/>
  <c r="P20" i="4" s="1"/>
  <c r="V7" i="4"/>
  <c r="V11" i="4" s="1"/>
  <c r="X3" i="2"/>
  <c r="X4" i="2" s="1"/>
  <c r="W21" i="1"/>
  <c r="S3" i="2"/>
  <c r="S4" i="2" s="1"/>
  <c r="Q7" i="4"/>
  <c r="Q11" i="4" s="1"/>
  <c r="R3" i="4"/>
  <c r="R4" i="4" s="1"/>
  <c r="T39" i="9" l="1"/>
  <c r="T7" i="10"/>
  <c r="T9" i="10" s="1"/>
  <c r="T22" i="10" s="1"/>
  <c r="T24" i="10" s="1"/>
  <c r="U4" i="10" s="1"/>
  <c r="U34" i="9"/>
  <c r="U35" i="9" s="1"/>
  <c r="V18" i="9"/>
  <c r="V31" i="9" s="1"/>
  <c r="V6" i="9"/>
  <c r="V9" i="9" s="1"/>
  <c r="V10" i="9" s="1"/>
  <c r="V11" i="9" s="1"/>
  <c r="V13" i="9" s="1"/>
  <c r="X6" i="2"/>
  <c r="X7" i="2" s="1"/>
  <c r="X9" i="2" s="1"/>
  <c r="V17" i="4" s="1"/>
  <c r="V18" i="4" s="1"/>
  <c r="V20" i="4" s="1"/>
  <c r="S6" i="2"/>
  <c r="S7" i="2" s="1"/>
  <c r="S9" i="2" s="1"/>
  <c r="Q17" i="4" s="1"/>
  <c r="Q18" i="4" s="1"/>
  <c r="Q20" i="4" s="1"/>
  <c r="W19" i="1"/>
  <c r="W3" i="4"/>
  <c r="W4" i="4" s="1"/>
  <c r="T3" i="2"/>
  <c r="T4" i="2" s="1"/>
  <c r="R7" i="4"/>
  <c r="R11" i="4" s="1"/>
  <c r="U6" i="10" l="1"/>
  <c r="V33" i="9"/>
  <c r="V34" i="9" s="1"/>
  <c r="V35" i="9" s="1"/>
  <c r="W19" i="9"/>
  <c r="T6" i="2"/>
  <c r="T7" i="2" s="1"/>
  <c r="T9" i="2" s="1"/>
  <c r="R17" i="4" s="1"/>
  <c r="R18" i="4" s="1"/>
  <c r="R20" i="4" s="1"/>
  <c r="Y3" i="2"/>
  <c r="Y4" i="2" s="1"/>
  <c r="W7" i="4"/>
  <c r="W11" i="4" s="1"/>
  <c r="X21" i="1"/>
  <c r="S3" i="4"/>
  <c r="S4" i="4" s="1"/>
  <c r="U39" i="9" l="1"/>
  <c r="U7" i="10"/>
  <c r="V6" i="10"/>
  <c r="U9" i="10"/>
  <c r="U22" i="10" s="1"/>
  <c r="U24" i="10" s="1"/>
  <c r="V4" i="10" s="1"/>
  <c r="W18" i="9"/>
  <c r="W31" i="9" s="1"/>
  <c r="W6" i="9"/>
  <c r="W9" i="9" s="1"/>
  <c r="W10" i="9" s="1"/>
  <c r="W11" i="9" s="1"/>
  <c r="W13" i="9" s="1"/>
  <c r="Y6" i="2"/>
  <c r="Y7" i="2" s="1"/>
  <c r="Y9" i="2" s="1"/>
  <c r="W17" i="4" s="1"/>
  <c r="W18" i="4" s="1"/>
  <c r="W20" i="4" s="1"/>
  <c r="X19" i="1"/>
  <c r="X3" i="4"/>
  <c r="X4" i="4" s="1"/>
  <c r="S7" i="4"/>
  <c r="T3" i="4"/>
  <c r="T4" i="4" s="1"/>
  <c r="V39" i="9" l="1"/>
  <c r="V7" i="10"/>
  <c r="V9" i="10" s="1"/>
  <c r="V22" i="10" s="1"/>
  <c r="V24" i="10" s="1"/>
  <c r="W4" i="10" s="1"/>
  <c r="W33" i="9"/>
  <c r="W34" i="9" s="1"/>
  <c r="W35" i="9" s="1"/>
  <c r="X19" i="9"/>
  <c r="S11" i="4"/>
  <c r="S17" i="4" s="1"/>
  <c r="S18" i="4" s="1"/>
  <c r="S20" i="4" s="1"/>
  <c r="Z3" i="2"/>
  <c r="Z4" i="2" s="1"/>
  <c r="X7" i="4"/>
  <c r="X11" i="4" s="1"/>
  <c r="Y21" i="1"/>
  <c r="T7" i="4"/>
  <c r="W6" i="10" l="1"/>
  <c r="X6" i="9"/>
  <c r="X9" i="9" s="1"/>
  <c r="X10" i="9" s="1"/>
  <c r="X11" i="9" s="1"/>
  <c r="X13" i="9" s="1"/>
  <c r="X18" i="9"/>
  <c r="X31" i="9" s="1"/>
  <c r="T11" i="4"/>
  <c r="T17" i="4" s="1"/>
  <c r="T18" i="4" s="1"/>
  <c r="T20" i="4" s="1"/>
  <c r="Z6" i="2"/>
  <c r="Z7" i="2" s="1"/>
  <c r="Z9" i="2" s="1"/>
  <c r="X17" i="4" s="1"/>
  <c r="X18" i="4" s="1"/>
  <c r="X20" i="4" s="1"/>
  <c r="Y19" i="1"/>
  <c r="Y3" i="4"/>
  <c r="Y4" i="4" s="1"/>
  <c r="U3" i="4"/>
  <c r="U4" i="4" s="1"/>
  <c r="W39" i="9" l="1"/>
  <c r="W7" i="10"/>
  <c r="W9" i="10" s="1"/>
  <c r="W22" i="10" s="1"/>
  <c r="W24" i="10" s="1"/>
  <c r="X4" i="10" s="1"/>
  <c r="X33" i="9"/>
  <c r="X34" i="9" s="1"/>
  <c r="X35" i="9" s="1"/>
  <c r="Y19" i="9"/>
  <c r="AA3" i="2"/>
  <c r="AA4" i="2" s="1"/>
  <c r="Y7" i="4"/>
  <c r="Y11" i="4" s="1"/>
  <c r="Z21" i="1"/>
  <c r="U7" i="4"/>
  <c r="X6" i="10" l="1"/>
  <c r="Z19" i="9"/>
  <c r="Y6" i="9"/>
  <c r="Y9" i="9" s="1"/>
  <c r="Y10" i="9" s="1"/>
  <c r="Y11" i="9" s="1"/>
  <c r="Y13" i="9" s="1"/>
  <c r="Y18" i="9"/>
  <c r="Y31" i="9" s="1"/>
  <c r="U11" i="4"/>
  <c r="U17" i="4" s="1"/>
  <c r="U18" i="4" s="1"/>
  <c r="U20" i="4" s="1"/>
  <c r="AA6" i="2"/>
  <c r="AA7" i="2" s="1"/>
  <c r="AA9" i="2" s="1"/>
  <c r="Y17" i="4" s="1"/>
  <c r="Y18" i="4" s="1"/>
  <c r="Y20" i="4" s="1"/>
  <c r="Z19" i="1"/>
  <c r="Z3" i="4"/>
  <c r="Z4" i="4" s="1"/>
  <c r="X39" i="9" l="1"/>
  <c r="X7" i="10"/>
  <c r="X9" i="10" s="1"/>
  <c r="X22" i="10" s="1"/>
  <c r="X24" i="10" s="1"/>
  <c r="Y4" i="10" s="1"/>
  <c r="AA19" i="9"/>
  <c r="Y33" i="9"/>
  <c r="Y34" i="9" s="1"/>
  <c r="Y35" i="9" s="1"/>
  <c r="Z7" i="4"/>
  <c r="Z11" i="4" s="1"/>
  <c r="AB3" i="2"/>
  <c r="AB4" i="2" s="1"/>
  <c r="AA21" i="1"/>
  <c r="AA3" i="4" s="1"/>
  <c r="AA4" i="4" s="1"/>
  <c r="Y6" i="10" l="1"/>
  <c r="Z18" i="9"/>
  <c r="Z31" i="9" s="1"/>
  <c r="Z6" i="9"/>
  <c r="Z9" i="9" s="1"/>
  <c r="Z10" i="9" s="1"/>
  <c r="Z11" i="9" s="1"/>
  <c r="Z13" i="9" s="1"/>
  <c r="AB6" i="2"/>
  <c r="AB7" i="2" s="1"/>
  <c r="AB9" i="2" s="1"/>
  <c r="Z17" i="4" s="1"/>
  <c r="Z18" i="4" s="1"/>
  <c r="Z20" i="4" s="1"/>
  <c r="AA19" i="1"/>
  <c r="Y39" i="9" l="1"/>
  <c r="Y7" i="10"/>
  <c r="Y9" i="10" s="1"/>
  <c r="Y22" i="10" s="1"/>
  <c r="Y24" i="10" s="1"/>
  <c r="Z4" i="10" s="1"/>
  <c r="Z33" i="9"/>
  <c r="Z34" i="9" s="1"/>
  <c r="Z35" i="9" s="1"/>
  <c r="AA6" i="9"/>
  <c r="AA9" i="9" s="1"/>
  <c r="AA10" i="9" s="1"/>
  <c r="AA11" i="9" s="1"/>
  <c r="AA13" i="9" s="1"/>
  <c r="AB19" i="9"/>
  <c r="AA18" i="9"/>
  <c r="AA31" i="9" s="1"/>
  <c r="AC3" i="2"/>
  <c r="AC4" i="2" s="1"/>
  <c r="AA7" i="4"/>
  <c r="AA11" i="4" s="1"/>
  <c r="AB21" i="1"/>
  <c r="Z6" i="10" l="1"/>
  <c r="AA33" i="9"/>
  <c r="AA34" i="9" s="1"/>
  <c r="AA35" i="9" s="1"/>
  <c r="AC19" i="9"/>
  <c r="AC6" i="2"/>
  <c r="AC7" i="2" s="1"/>
  <c r="AC9" i="2" s="1"/>
  <c r="AA17" i="4" s="1"/>
  <c r="AA18" i="4" s="1"/>
  <c r="AA20" i="4" s="1"/>
  <c r="AB19" i="1"/>
  <c r="AB3" i="4"/>
  <c r="AB4" i="4" s="1"/>
  <c r="AA6" i="10" l="1"/>
  <c r="Z39" i="9"/>
  <c r="Z7" i="10"/>
  <c r="Z9" i="10" s="1"/>
  <c r="Z22" i="10" s="1"/>
  <c r="Z24" i="10" s="1"/>
  <c r="AA4" i="10" s="1"/>
  <c r="AB18" i="9"/>
  <c r="AB31" i="9" s="1"/>
  <c r="AC6" i="9"/>
  <c r="AC9" i="9" s="1"/>
  <c r="AC10" i="9" s="1"/>
  <c r="AC11" i="9" s="1"/>
  <c r="AC13" i="9" s="1"/>
  <c r="AB6" i="9"/>
  <c r="AB9" i="9" s="1"/>
  <c r="AB10" i="9" s="1"/>
  <c r="AB11" i="9" s="1"/>
  <c r="AB13" i="9" s="1"/>
  <c r="AD3" i="2"/>
  <c r="AD4" i="2" s="1"/>
  <c r="AB7" i="4"/>
  <c r="AB11" i="4" s="1"/>
  <c r="AC21" i="1"/>
  <c r="AA39" i="9" l="1"/>
  <c r="AA7" i="10"/>
  <c r="AA9" i="10" s="1"/>
  <c r="AA22" i="10" s="1"/>
  <c r="AA24" i="10" s="1"/>
  <c r="AB4" i="10" s="1"/>
  <c r="AC18" i="9"/>
  <c r="AC31" i="9" s="1"/>
  <c r="AC33" i="9" s="1"/>
  <c r="AC34" i="9" s="1"/>
  <c r="AC35" i="9" s="1"/>
  <c r="AD19" i="9"/>
  <c r="AB33" i="9"/>
  <c r="AB34" i="9" s="1"/>
  <c r="AB35" i="9" s="1"/>
  <c r="AD6" i="2"/>
  <c r="AD7" i="2" s="1"/>
  <c r="AD9" i="2" s="1"/>
  <c r="AB17" i="4" s="1"/>
  <c r="AB18" i="4" s="1"/>
  <c r="AB20" i="4" s="1"/>
  <c r="AC19" i="1"/>
  <c r="AC3" i="4"/>
  <c r="AC4" i="4" s="1"/>
  <c r="AC6" i="10" l="1"/>
  <c r="AB6" i="10"/>
  <c r="AE19" i="9"/>
  <c r="AC7" i="4"/>
  <c r="AC11" i="4" s="1"/>
  <c r="AE3" i="2"/>
  <c r="AE4" i="2" s="1"/>
  <c r="AD21" i="1"/>
  <c r="AB39" i="9" l="1"/>
  <c r="AB7" i="10"/>
  <c r="AB9" i="10" s="1"/>
  <c r="AB22" i="10" s="1"/>
  <c r="AB24" i="10" s="1"/>
  <c r="AC4" i="10" s="1"/>
  <c r="AC39" i="9"/>
  <c r="AC7" i="10"/>
  <c r="AC9" i="10" s="1"/>
  <c r="AC22" i="10" s="1"/>
  <c r="AD6" i="9"/>
  <c r="AD9" i="9" s="1"/>
  <c r="AD10" i="9" s="1"/>
  <c r="AD11" i="9" s="1"/>
  <c r="AD13" i="9" s="1"/>
  <c r="AD18" i="9"/>
  <c r="AD31" i="9" s="1"/>
  <c r="AE18" i="9"/>
  <c r="AE31" i="9" s="1"/>
  <c r="AE6" i="2"/>
  <c r="AE7" i="2" s="1"/>
  <c r="AE9" i="2" s="1"/>
  <c r="AC17" i="4" s="1"/>
  <c r="AC18" i="4" s="1"/>
  <c r="AC20" i="4" s="1"/>
  <c r="AD19" i="1"/>
  <c r="AD3" i="4"/>
  <c r="AD4" i="4" s="1"/>
  <c r="AC24" i="10" l="1"/>
  <c r="AD4" i="10" s="1"/>
  <c r="AD33" i="9"/>
  <c r="AD34" i="9" s="1"/>
  <c r="AD35" i="9" s="1"/>
  <c r="AF19" i="9"/>
  <c r="AE6" i="9"/>
  <c r="AE9" i="9" s="1"/>
  <c r="AE10" i="9" s="1"/>
  <c r="AE11" i="9" s="1"/>
  <c r="AE13" i="9" s="1"/>
  <c r="AE33" i="9" s="1"/>
  <c r="AE34" i="9" s="1"/>
  <c r="AE35" i="9" s="1"/>
  <c r="AD7" i="4"/>
  <c r="AD11" i="4" s="1"/>
  <c r="AF3" i="2"/>
  <c r="AF4" i="2" s="1"/>
  <c r="AE21" i="1"/>
  <c r="AE3" i="4" s="1"/>
  <c r="AE4" i="4" s="1"/>
  <c r="AE6" i="10" l="1"/>
  <c r="AD6" i="10"/>
  <c r="AF6" i="2"/>
  <c r="AF7" i="2" s="1"/>
  <c r="AF9" i="2" s="1"/>
  <c r="AD17" i="4" s="1"/>
  <c r="AD18" i="4" s="1"/>
  <c r="AD20" i="4" s="1"/>
  <c r="AE19" i="1"/>
  <c r="AD39" i="9" l="1"/>
  <c r="AD7" i="10"/>
  <c r="AD9" i="10"/>
  <c r="AD22" i="10" s="1"/>
  <c r="AD24" i="10" s="1"/>
  <c r="AE4" i="10" s="1"/>
  <c r="AE39" i="9"/>
  <c r="AE7" i="10"/>
  <c r="AE9" i="10" s="1"/>
  <c r="AE22" i="10" s="1"/>
  <c r="AG19" i="9"/>
  <c r="AF6" i="9"/>
  <c r="AF9" i="9" s="1"/>
  <c r="AF10" i="9" s="1"/>
  <c r="AF11" i="9" s="1"/>
  <c r="AF13" i="9" s="1"/>
  <c r="AF18" i="9"/>
  <c r="AF31" i="9" s="1"/>
  <c r="AE7" i="4"/>
  <c r="AE11" i="4" s="1"/>
  <c r="AG3" i="2"/>
  <c r="AG4" i="2" s="1"/>
  <c r="AF21" i="1"/>
  <c r="AE24" i="10" l="1"/>
  <c r="AF4" i="10" s="1"/>
  <c r="AF33" i="9"/>
  <c r="AF34" i="9" s="1"/>
  <c r="AF35" i="9" s="1"/>
  <c r="AG6" i="2"/>
  <c r="AG7" i="2" s="1"/>
  <c r="AG9" i="2" s="1"/>
  <c r="AE17" i="4" s="1"/>
  <c r="AE18" i="4" s="1"/>
  <c r="AE20" i="4" s="1"/>
  <c r="AF19" i="1"/>
  <c r="AF3" i="4"/>
  <c r="AF4" i="4" s="1"/>
  <c r="AF6" i="10" l="1"/>
  <c r="AG6" i="9"/>
  <c r="AG9" i="9" s="1"/>
  <c r="AG10" i="9" s="1"/>
  <c r="AG11" i="9" s="1"/>
  <c r="AG13" i="9" s="1"/>
  <c r="AH19" i="9"/>
  <c r="AG18" i="9"/>
  <c r="AG31" i="9" s="1"/>
  <c r="AF7" i="4"/>
  <c r="AF11" i="4" s="1"/>
  <c r="AH3" i="2"/>
  <c r="AH4" i="2" s="1"/>
  <c r="AG21" i="1"/>
  <c r="AF39" i="9" l="1"/>
  <c r="AF7" i="10"/>
  <c r="AF9" i="10" s="1"/>
  <c r="AF22" i="10" s="1"/>
  <c r="AF24" i="10" s="1"/>
  <c r="AG4" i="10" s="1"/>
  <c r="AG33" i="9"/>
  <c r="AG34" i="9" s="1"/>
  <c r="AG35" i="9" s="1"/>
  <c r="AH6" i="9"/>
  <c r="AH9" i="9" s="1"/>
  <c r="AH10" i="9" s="1"/>
  <c r="AH11" i="9" s="1"/>
  <c r="AH13" i="9" s="1"/>
  <c r="AH6" i="2"/>
  <c r="AH7" i="2" s="1"/>
  <c r="AH9" i="2" s="1"/>
  <c r="AF17" i="4" s="1"/>
  <c r="AF18" i="4" s="1"/>
  <c r="AF20" i="4" s="1"/>
  <c r="AG19" i="1"/>
  <c r="AG3" i="4"/>
  <c r="AG4" i="4" s="1"/>
  <c r="AG6" i="10" l="1"/>
  <c r="AI19" i="9"/>
  <c r="AH18" i="9"/>
  <c r="AH31" i="9" s="1"/>
  <c r="AH33" i="9" s="1"/>
  <c r="AH34" i="9" s="1"/>
  <c r="AH35" i="9" s="1"/>
  <c r="AG7" i="4"/>
  <c r="AG11" i="4" s="1"/>
  <c r="AI3" i="2"/>
  <c r="AI4" i="2" s="1"/>
  <c r="AH21" i="1"/>
  <c r="AH3" i="4" s="1"/>
  <c r="AH4" i="4" s="1"/>
  <c r="AH6" i="10" l="1"/>
  <c r="AG39" i="9"/>
  <c r="AG7" i="10"/>
  <c r="AG9" i="10" s="1"/>
  <c r="AG22" i="10" s="1"/>
  <c r="AG24" i="10" s="1"/>
  <c r="AH4" i="10" s="1"/>
  <c r="AI18" i="9"/>
  <c r="AI31" i="9" s="1"/>
  <c r="AI6" i="2"/>
  <c r="AI7" i="2" s="1"/>
  <c r="AI9" i="2" s="1"/>
  <c r="AG17" i="4" s="1"/>
  <c r="AG18" i="4" s="1"/>
  <c r="AG20" i="4" s="1"/>
  <c r="AH19" i="1"/>
  <c r="AH39" i="9" l="1"/>
  <c r="AH7" i="10"/>
  <c r="AH9" i="10" s="1"/>
  <c r="AH22" i="10" s="1"/>
  <c r="AH24" i="10" s="1"/>
  <c r="AI4" i="10" s="1"/>
  <c r="AI6" i="9"/>
  <c r="AI9" i="9" s="1"/>
  <c r="AI10" i="9" s="1"/>
  <c r="AI11" i="9" s="1"/>
  <c r="AI13" i="9" s="1"/>
  <c r="AI33" i="9" s="1"/>
  <c r="AI34" i="9" s="1"/>
  <c r="AI35" i="9" s="1"/>
  <c r="AJ19" i="9"/>
  <c r="AH7" i="4"/>
  <c r="AH11" i="4" s="1"/>
  <c r="AJ3" i="2"/>
  <c r="AJ4" i="2" s="1"/>
  <c r="AI21" i="1"/>
  <c r="AI3" i="4" s="1"/>
  <c r="AI4" i="4" s="1"/>
  <c r="AI6" i="10" l="1"/>
  <c r="AJ18" i="9"/>
  <c r="AJ31" i="9" s="1"/>
  <c r="AJ6" i="2"/>
  <c r="AJ7" i="2" s="1"/>
  <c r="AJ9" i="2" s="1"/>
  <c r="AH17" i="4" s="1"/>
  <c r="AH18" i="4" s="1"/>
  <c r="AH20" i="4" s="1"/>
  <c r="AI19" i="1"/>
  <c r="AI39" i="9" l="1"/>
  <c r="AI7" i="10"/>
  <c r="AI9" i="10" s="1"/>
  <c r="AI22" i="10" s="1"/>
  <c r="AI24" i="10" s="1"/>
  <c r="AJ4" i="10" s="1"/>
  <c r="AJ6" i="9"/>
  <c r="AJ9" i="9" s="1"/>
  <c r="AJ10" i="9" s="1"/>
  <c r="AJ11" i="9" s="1"/>
  <c r="AJ13" i="9" s="1"/>
  <c r="AJ33" i="9" s="1"/>
  <c r="AJ34" i="9" s="1"/>
  <c r="AJ35" i="9" s="1"/>
  <c r="AK19" i="9"/>
  <c r="AK3" i="2"/>
  <c r="AK4" i="2" s="1"/>
  <c r="AI7" i="4"/>
  <c r="AI11" i="4" s="1"/>
  <c r="AJ21" i="1"/>
  <c r="AJ6" i="10" l="1"/>
  <c r="AK18" i="9"/>
  <c r="AK31" i="9" s="1"/>
  <c r="AK6" i="2"/>
  <c r="AK7" i="2" s="1"/>
  <c r="AK9" i="2" s="1"/>
  <c r="AI17" i="4" s="1"/>
  <c r="AI18" i="4" s="1"/>
  <c r="AI20" i="4" s="1"/>
  <c r="AJ19" i="1"/>
  <c r="AJ3" i="4"/>
  <c r="AJ4" i="4" s="1"/>
  <c r="AJ39" i="9" l="1"/>
  <c r="AJ7" i="10"/>
  <c r="AJ9" i="10" s="1"/>
  <c r="AJ22" i="10" s="1"/>
  <c r="AJ24" i="10" s="1"/>
  <c r="AK4" i="10" s="1"/>
  <c r="AL19" i="9"/>
  <c r="AK6" i="9"/>
  <c r="AK9" i="9" s="1"/>
  <c r="AK10" i="9" s="1"/>
  <c r="AK11" i="9" s="1"/>
  <c r="AK13" i="9" s="1"/>
  <c r="AK33" i="9" s="1"/>
  <c r="AK34" i="9" s="1"/>
  <c r="AK35" i="9" s="1"/>
  <c r="AL3" i="2"/>
  <c r="AL4" i="2" s="1"/>
  <c r="AJ7" i="4"/>
  <c r="AJ11" i="4" s="1"/>
  <c r="AK21" i="1"/>
  <c r="AK6" i="10" l="1"/>
  <c r="AM19" i="9"/>
  <c r="AL6" i="2"/>
  <c r="AL7" i="2" s="1"/>
  <c r="AL9" i="2" s="1"/>
  <c r="AJ17" i="4" s="1"/>
  <c r="AJ18" i="4" s="1"/>
  <c r="AJ20" i="4" s="1"/>
  <c r="AK19" i="1"/>
  <c r="AK3" i="4"/>
  <c r="AK4" i="4" s="1"/>
  <c r="AK39" i="9" l="1"/>
  <c r="AK7" i="10"/>
  <c r="AK9" i="10" s="1"/>
  <c r="AK22" i="10" s="1"/>
  <c r="AK24" i="10" s="1"/>
  <c r="AL4" i="10" s="1"/>
  <c r="AL6" i="9"/>
  <c r="AL9" i="9" s="1"/>
  <c r="AL10" i="9" s="1"/>
  <c r="AL11" i="9" s="1"/>
  <c r="AL13" i="9" s="1"/>
  <c r="AL18" i="9"/>
  <c r="AL31" i="9" s="1"/>
  <c r="AM3" i="2"/>
  <c r="AM4" i="2" s="1"/>
  <c r="AK7" i="4"/>
  <c r="AK11" i="4" s="1"/>
  <c r="AL21" i="1"/>
  <c r="AL33" i="9" l="1"/>
  <c r="AL34" i="9" s="1"/>
  <c r="AL35" i="9" s="1"/>
  <c r="AN19" i="9"/>
  <c r="AM6" i="9"/>
  <c r="AM9" i="9" s="1"/>
  <c r="AM10" i="9" s="1"/>
  <c r="AM11" i="9" s="1"/>
  <c r="AM13" i="9" s="1"/>
  <c r="AM18" i="9"/>
  <c r="AM31" i="9" s="1"/>
  <c r="AM6" i="2"/>
  <c r="AM7" i="2" s="1"/>
  <c r="AM9" i="2" s="1"/>
  <c r="AK17" i="4" s="1"/>
  <c r="AK18" i="4" s="1"/>
  <c r="AK20" i="4" s="1"/>
  <c r="AL19" i="1"/>
  <c r="AL3" i="4"/>
  <c r="AL4" i="4" s="1"/>
  <c r="AL6" i="10" l="1"/>
  <c r="AM33" i="9"/>
  <c r="AM34" i="9" s="1"/>
  <c r="AM35" i="9" s="1"/>
  <c r="AN18" i="9"/>
  <c r="AN31" i="9" s="1"/>
  <c r="AN3" i="2"/>
  <c r="AN4" i="2" s="1"/>
  <c r="AL7" i="4"/>
  <c r="AL11" i="4" s="1"/>
  <c r="AM21" i="1"/>
  <c r="AM19" i="1" s="1"/>
  <c r="AN21" i="1" s="1"/>
  <c r="AN19" i="1" s="1"/>
  <c r="AO21" i="1" s="1"/>
  <c r="AO19" i="1" s="1"/>
  <c r="AM6" i="10" l="1"/>
  <c r="AL39" i="9"/>
  <c r="AL7" i="10"/>
  <c r="AL9" i="10" s="1"/>
  <c r="AL22" i="10" s="1"/>
  <c r="AL24" i="10" s="1"/>
  <c r="AM4" i="10" s="1"/>
  <c r="AN6" i="9"/>
  <c r="AN9" i="9" s="1"/>
  <c r="AN10" i="9" s="1"/>
  <c r="AN11" i="9" s="1"/>
  <c r="AN13" i="9" s="1"/>
  <c r="AN33" i="9" s="1"/>
  <c r="AN34" i="9" s="1"/>
  <c r="AN35" i="9" s="1"/>
  <c r="AN6" i="2"/>
  <c r="AN7" i="2" s="1"/>
  <c r="AN9" i="2" s="1"/>
  <c r="AL17" i="4" s="1"/>
  <c r="AL18" i="4" s="1"/>
  <c r="AP21" i="1"/>
  <c r="AP19" i="1" s="1"/>
  <c r="AQ21" i="1" s="1"/>
  <c r="AQ19" i="1" s="1"/>
  <c r="AR21" i="1" s="1"/>
  <c r="AR19" i="1" s="1"/>
  <c r="AN6" i="10" l="1"/>
  <c r="AM39" i="9"/>
  <c r="AM7" i="10"/>
  <c r="AM9" i="10" s="1"/>
  <c r="AM22" i="10" s="1"/>
  <c r="AM24" i="10" s="1"/>
  <c r="AN4" i="10" s="1"/>
  <c r="D21" i="4"/>
  <c r="C24" i="4" s="1"/>
  <c r="AL20" i="4"/>
  <c r="C27" i="4" s="1"/>
  <c r="C28" i="4" s="1"/>
  <c r="AS21" i="1"/>
  <c r="AS19" i="1" s="1"/>
  <c r="AN39" i="9" l="1"/>
  <c r="AN7" i="10"/>
  <c r="AN9" i="10" s="1"/>
  <c r="AN22" i="10" s="1"/>
  <c r="AN24" i="10" s="1"/>
  <c r="AT21" i="1"/>
  <c r="AT19" i="1" s="1"/>
  <c r="AU21" i="1" s="1"/>
  <c r="AU19" i="1" s="1"/>
  <c r="AV21" i="1" s="1"/>
  <c r="AV19" i="1" s="1"/>
  <c r="AW21" i="1" l="1"/>
  <c r="AW19" i="1" s="1"/>
  <c r="AX21" i="1" l="1"/>
  <c r="AX19" i="1" s="1"/>
  <c r="AY21" i="1" s="1"/>
  <c r="AY19" i="1" s="1"/>
  <c r="AZ21" i="1" s="1"/>
  <c r="AZ19" i="1" s="1"/>
  <c r="BA21" i="1" s="1"/>
  <c r="BA19" i="1" s="1"/>
  <c r="BB21" i="1" s="1"/>
  <c r="BB19" i="1" s="1"/>
  <c r="BC21" i="1" s="1"/>
  <c r="BC19" i="1" s="1"/>
  <c r="BD21" i="1" l="1"/>
  <c r="BD19" i="1" s="1"/>
  <c r="BE21" i="1" l="1"/>
  <c r="BE19" i="1" s="1"/>
  <c r="BF21" i="1" s="1"/>
  <c r="BF19" i="1" s="1"/>
  <c r="BG21" i="1" s="1"/>
  <c r="BG19" i="1" s="1"/>
  <c r="BH21" i="1" s="1"/>
  <c r="BH19" i="1" s="1"/>
  <c r="BI21" i="1" l="1"/>
  <c r="BI19" i="1" s="1"/>
  <c r="BJ21" i="1" s="1"/>
  <c r="BJ19" i="1" s="1"/>
  <c r="BK21" i="1" l="1"/>
  <c r="BK19" i="1" s="1"/>
  <c r="BL21" i="1" s="1"/>
  <c r="BL19" i="1" s="1"/>
  <c r="BM21" i="1" s="1"/>
  <c r="BM19" i="1" s="1"/>
  <c r="BN21" i="1" s="1"/>
  <c r="BN19" i="1" s="1"/>
  <c r="BO21" i="1" l="1"/>
  <c r="BO19" i="1" s="1"/>
  <c r="BP21" i="1" l="1"/>
  <c r="BP19" i="1" s="1"/>
  <c r="BQ21" i="1" l="1"/>
  <c r="BQ19" i="1" s="1"/>
  <c r="BR21" i="1" s="1"/>
  <c r="BR19" i="1" s="1"/>
  <c r="BS21" i="1" s="1"/>
  <c r="BS19" i="1" s="1"/>
  <c r="BT21" i="1" l="1"/>
  <c r="BT19" i="1" s="1"/>
  <c r="BU21" i="1" l="1"/>
  <c r="BU19" i="1" s="1"/>
  <c r="BV21" i="1" l="1"/>
  <c r="BV19" i="1" s="1"/>
  <c r="BW21" i="1" l="1"/>
  <c r="BW19" i="1" s="1"/>
  <c r="BX21" i="1" l="1"/>
  <c r="BX19" i="1" s="1"/>
  <c r="BY21" i="1" l="1"/>
  <c r="BY19" i="1" s="1"/>
  <c r="BZ21" i="1" s="1"/>
  <c r="BZ19" i="1" s="1"/>
  <c r="CA21" i="1" s="1"/>
  <c r="CA19" i="1" s="1"/>
  <c r="CB21" i="1" l="1"/>
  <c r="CB19" i="1" s="1"/>
  <c r="CC21" i="1" l="1"/>
  <c r="CC19" i="1" s="1"/>
  <c r="CD21" i="1" l="1"/>
  <c r="CD19" i="1" s="1"/>
  <c r="CE21" i="1" s="1"/>
  <c r="CE19" i="1" s="1"/>
  <c r="CF21" i="1" l="1"/>
  <c r="CF19" i="1" s="1"/>
  <c r="CG21" i="1" l="1"/>
  <c r="CG19" i="1" s="1"/>
  <c r="CH21" i="1" s="1"/>
  <c r="CH19" i="1" s="1"/>
  <c r="CI21" i="1" s="1"/>
  <c r="CI19" i="1" s="1"/>
  <c r="CJ21" i="1" l="1"/>
  <c r="CJ19" i="1" s="1"/>
  <c r="CK21" i="1" l="1"/>
  <c r="CK19" i="1" s="1"/>
  <c r="CL21" i="1" l="1"/>
  <c r="CL19" i="1" s="1"/>
  <c r="CM21" i="1" l="1"/>
  <c r="CM19" i="1" s="1"/>
  <c r="CN21" i="1" l="1"/>
  <c r="CN19" i="1" s="1"/>
  <c r="CO21" i="1" l="1"/>
  <c r="CO19" i="1" s="1"/>
  <c r="CP21" i="1" s="1"/>
  <c r="CP19" i="1" s="1"/>
  <c r="CQ21" i="1" s="1"/>
  <c r="CQ19" i="1" s="1"/>
  <c r="CR21" i="1" l="1"/>
  <c r="CR19" i="1" s="1"/>
  <c r="CS21" i="1" l="1"/>
  <c r="CS19" i="1"/>
  <c r="CT21" i="1" s="1"/>
  <c r="CT19" i="1" s="1"/>
  <c r="CU21" i="1" l="1"/>
  <c r="CU19" i="1" s="1"/>
  <c r="CV21" i="1" l="1"/>
  <c r="CV19" i="1" s="1"/>
  <c r="CW21" i="1" l="1"/>
  <c r="CW19" i="1"/>
  <c r="CX21" i="1" s="1"/>
  <c r="CX19" i="1" s="1"/>
  <c r="CY21" i="1" s="1"/>
  <c r="CY19" i="1" s="1"/>
  <c r="CZ21" i="1" l="1"/>
  <c r="CZ19" i="1" s="1"/>
  <c r="DA21" i="1" l="1"/>
  <c r="DA19" i="1" s="1"/>
  <c r="DB21" i="1" l="1"/>
  <c r="DB19" i="1" s="1"/>
  <c r="DC21" i="1" l="1"/>
  <c r="DC19" i="1" s="1"/>
  <c r="DD21" i="1" l="1"/>
  <c r="DD19" i="1" s="1"/>
  <c r="DE21" i="1" l="1"/>
  <c r="DE19" i="1" s="1"/>
  <c r="DF21" i="1" s="1"/>
  <c r="DF19" i="1" s="1"/>
  <c r="DG21" i="1" s="1"/>
  <c r="DG19" i="1" s="1"/>
  <c r="DH21" i="1" l="1"/>
  <c r="DH19" i="1" s="1"/>
  <c r="DI21" i="1" l="1"/>
  <c r="DI19" i="1" s="1"/>
  <c r="DJ21" i="1" s="1"/>
  <c r="DJ19" i="1" s="1"/>
  <c r="DK21" i="1" l="1"/>
  <c r="DK19" i="1" s="1"/>
  <c r="DL21" i="1" s="1"/>
  <c r="DL19" i="1" s="1"/>
  <c r="DM21" i="1" l="1"/>
  <c r="DM19" i="1" s="1"/>
  <c r="DN21" i="1" s="1"/>
  <c r="DN19" i="1" s="1"/>
  <c r="DO21" i="1" s="1"/>
  <c r="DO19" i="1" s="1"/>
  <c r="DP21" i="1" l="1"/>
  <c r="DP19" i="1" s="1"/>
  <c r="DQ21" i="1" s="1"/>
  <c r="DQ19" i="1" s="1"/>
  <c r="DR21" i="1" l="1"/>
  <c r="DR19" i="1" s="1"/>
  <c r="DS21" i="1" l="1"/>
  <c r="DS19" i="1" s="1"/>
  <c r="DT21" i="1" l="1"/>
  <c r="DT19" i="1" s="1"/>
  <c r="DU21" i="1" l="1"/>
  <c r="DU19" i="1" s="1"/>
  <c r="DV21" i="1" s="1"/>
  <c r="DV19" i="1" s="1"/>
  <c r="DW21" i="1" s="1"/>
  <c r="DW19" i="1" s="1"/>
  <c r="DX21" i="1" l="1"/>
  <c r="DX19" i="1" s="1"/>
  <c r="DY21" i="1" l="1"/>
  <c r="DY19" i="1" s="1"/>
  <c r="DZ21" i="1" l="1"/>
  <c r="DZ19" i="1" s="1"/>
  <c r="EA21" i="1" l="1"/>
  <c r="EA19" i="1" s="1"/>
  <c r="EB21" i="1" l="1"/>
  <c r="EB19" i="1" s="1"/>
  <c r="EC21" i="1" l="1"/>
  <c r="EC19" i="1" s="1"/>
  <c r="ED21" i="1" s="1"/>
  <c r="ED19" i="1" s="1"/>
  <c r="EE21" i="1" s="1"/>
  <c r="EE19" i="1" s="1"/>
  <c r="EF21" i="1" l="1"/>
  <c r="EF19" i="1" s="1"/>
  <c r="EG21" i="1" l="1"/>
  <c r="EG19" i="1" s="1"/>
  <c r="EH21" i="1" l="1"/>
  <c r="EH19" i="1" s="1"/>
  <c r="EI21" i="1" l="1"/>
  <c r="EI19" i="1" s="1"/>
  <c r="EJ21" i="1" l="1"/>
  <c r="EJ19" i="1" s="1"/>
  <c r="EK21" i="1" l="1"/>
  <c r="EK19" i="1" s="1"/>
  <c r="EL21" i="1" s="1"/>
  <c r="EL19" i="1" s="1"/>
  <c r="EM21" i="1" s="1"/>
  <c r="EM19" i="1" s="1"/>
  <c r="EN21" i="1" l="1"/>
  <c r="EN19" i="1" s="1"/>
  <c r="EO21" i="1" l="1"/>
  <c r="EO19" i="1" s="1"/>
  <c r="EP21" i="1" s="1"/>
  <c r="EP19" i="1" s="1"/>
  <c r="EQ21" i="1" l="1"/>
  <c r="EQ19" i="1" s="1"/>
</calcChain>
</file>

<file path=xl/sharedStrings.xml><?xml version="1.0" encoding="utf-8"?>
<sst xmlns="http://schemas.openxmlformats.org/spreadsheetml/2006/main" count="190" uniqueCount="123">
  <si>
    <t>Total population</t>
  </si>
  <si>
    <t>Contagion rate</t>
  </si>
  <si>
    <t>Starting users</t>
  </si>
  <si>
    <t>Month</t>
  </si>
  <si>
    <t>users</t>
  </si>
  <si>
    <t>Users</t>
  </si>
  <si>
    <t>New users</t>
  </si>
  <si>
    <t>Total users</t>
  </si>
  <si>
    <t>Total driveway</t>
  </si>
  <si>
    <t>Initial users</t>
  </si>
  <si>
    <t>DW/users</t>
  </si>
  <si>
    <t>users/DW</t>
  </si>
  <si>
    <t>Average rent</t>
  </si>
  <si>
    <t>expected rent</t>
  </si>
  <si>
    <t>ineficenices</t>
  </si>
  <si>
    <t>final rate</t>
  </si>
  <si>
    <t>monthly offer per driveway</t>
  </si>
  <si>
    <t>summer</t>
  </si>
  <si>
    <t>worker rate</t>
  </si>
  <si>
    <t>driveway</t>
  </si>
  <si>
    <t>offer</t>
  </si>
  <si>
    <t>rented</t>
  </si>
  <si>
    <t>price</t>
  </si>
  <si>
    <t>fee</t>
  </si>
  <si>
    <t>New user</t>
  </si>
  <si>
    <t>new ref cost</t>
  </si>
  <si>
    <t>ref cost</t>
  </si>
  <si>
    <t>wage</t>
  </si>
  <si>
    <t>Simon's wage</t>
  </si>
  <si>
    <t>server cost</t>
  </si>
  <si>
    <t>Server</t>
  </si>
  <si>
    <t>total</t>
  </si>
  <si>
    <t>Market reach</t>
  </si>
  <si>
    <t>keep ratio</t>
  </si>
  <si>
    <t>ad</t>
  </si>
  <si>
    <t>Ad</t>
  </si>
  <si>
    <t>Bike adv</t>
  </si>
  <si>
    <t>Photo booth</t>
  </si>
  <si>
    <t>Couleur café</t>
  </si>
  <si>
    <t>Apero</t>
  </si>
  <si>
    <t>profit</t>
  </si>
  <si>
    <t>profit a d</t>
  </si>
  <si>
    <t>csr rate</t>
  </si>
  <si>
    <t>total 3 y</t>
  </si>
  <si>
    <t>inv</t>
  </si>
  <si>
    <t>total inv</t>
  </si>
  <si>
    <t>Year</t>
  </si>
  <si>
    <t>year</t>
  </si>
  <si>
    <t>Revenue</t>
  </si>
  <si>
    <t>Expense</t>
  </si>
  <si>
    <t>soft dep</t>
  </si>
  <si>
    <t>soft val</t>
  </si>
  <si>
    <t>Sales</t>
  </si>
  <si>
    <t>Userbase</t>
  </si>
  <si>
    <t>Total</t>
  </si>
  <si>
    <t>New</t>
  </si>
  <si>
    <t>Driveway</t>
  </si>
  <si>
    <t>Offer</t>
  </si>
  <si>
    <t>Rented</t>
  </si>
  <si>
    <t>Fee</t>
  </si>
  <si>
    <t>Gross Profit</t>
  </si>
  <si>
    <t>Expenses</t>
  </si>
  <si>
    <t>Sales and Marketing</t>
  </si>
  <si>
    <t>Facebook ads</t>
  </si>
  <si>
    <t>Server rent</t>
  </si>
  <si>
    <t>Refferal</t>
  </si>
  <si>
    <t>General Administration</t>
  </si>
  <si>
    <t>Salaries</t>
  </si>
  <si>
    <t>Internet and Phone</t>
  </si>
  <si>
    <t>Software Maintenance</t>
  </si>
  <si>
    <t>Photobooth</t>
  </si>
  <si>
    <t>Flyers</t>
  </si>
  <si>
    <t>prop rate</t>
  </si>
  <si>
    <t>dep time</t>
  </si>
  <si>
    <t>Couleur Café</t>
  </si>
  <si>
    <t>Apéros Urbain</t>
  </si>
  <si>
    <t>Student Ball</t>
  </si>
  <si>
    <t>studball price</t>
  </si>
  <si>
    <t>Total Expenses</t>
  </si>
  <si>
    <t>Earning before taxe</t>
  </si>
  <si>
    <t>Donation</t>
  </si>
  <si>
    <t>Taxe</t>
  </si>
  <si>
    <t>Earning before donation</t>
  </si>
  <si>
    <t>taxe rate</t>
  </si>
  <si>
    <t>Net Income</t>
  </si>
  <si>
    <t>Event:</t>
  </si>
  <si>
    <t>Bike Advertissement</t>
  </si>
  <si>
    <t>Operating Activities</t>
  </si>
  <si>
    <t>Cash at Beginning of Period</t>
  </si>
  <si>
    <t>Profit Before Taces</t>
  </si>
  <si>
    <t>Income Taxes Payable</t>
  </si>
  <si>
    <t>Net Cash Provided by operations</t>
  </si>
  <si>
    <t>Investment Activities</t>
  </si>
  <si>
    <t>Net cash used in investing activities</t>
  </si>
  <si>
    <t>Financing Activities</t>
  </si>
  <si>
    <t>Paid in Capital</t>
  </si>
  <si>
    <t>Net Cash Used in financing activities</t>
  </si>
  <si>
    <t>Increase of decrease in cash</t>
  </si>
  <si>
    <t>Cash at the end of the period</t>
  </si>
  <si>
    <t>Assets</t>
  </si>
  <si>
    <t>Current Assets</t>
  </si>
  <si>
    <t>Cash and Cash Equivalents</t>
  </si>
  <si>
    <t>Total Current Assets</t>
  </si>
  <si>
    <t>Non Current Assets</t>
  </si>
  <si>
    <t>Total Non Current Assets</t>
  </si>
  <si>
    <t>Liabilities</t>
  </si>
  <si>
    <t>Current Liabilities</t>
  </si>
  <si>
    <t>Non Current Liabilities</t>
  </si>
  <si>
    <t>Total Liabilities</t>
  </si>
  <si>
    <t>Equity</t>
  </si>
  <si>
    <t>Total Assets</t>
  </si>
  <si>
    <t>Total Liabilities and Net Worth</t>
  </si>
  <si>
    <t>Property, plant and equipment</t>
  </si>
  <si>
    <t>Retained Earnings</t>
  </si>
  <si>
    <t>Total Current Liabilities</t>
  </si>
  <si>
    <t>Intangible Assets</t>
  </si>
  <si>
    <t>Less : Accumulated Amortization</t>
  </si>
  <si>
    <t>Accumulated Earnings</t>
  </si>
  <si>
    <t>Yearly Profit</t>
  </si>
  <si>
    <t>Year 0 : January 2018</t>
  </si>
  <si>
    <t>Year 1: January 2019</t>
  </si>
  <si>
    <t>Year 2: January 2020</t>
  </si>
  <si>
    <t>Year 3: 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</si>
</sst>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1" applyFon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43" fontId="0" fillId="0" borderId="0" xfId="1" applyNumberFormat="1" applyFont="1"/>
    <xf numFmtId="0" fontId="3" fillId="0" borderId="0" xfId="0" applyFont="1" applyAlignment="1">
      <alignment wrapText="1"/>
    </xf>
    <xf numFmtId="17" fontId="0" fillId="0" borderId="0" xfId="0" applyNumberForma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17" fontId="2" fillId="0" borderId="2" xfId="0" applyNumberFormat="1" applyFont="1" applyBorder="1"/>
    <xf numFmtId="0" fontId="0" fillId="0" borderId="2" xfId="0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0" borderId="0" xfId="0" applyBorder="1"/>
    <xf numFmtId="164" fontId="0" fillId="0" borderId="2" xfId="1" applyNumberFormat="1" applyFont="1" applyBorder="1"/>
    <xf numFmtId="0" fontId="0" fillId="0" borderId="3" xfId="0" applyBorder="1"/>
    <xf numFmtId="0" fontId="2" fillId="0" borderId="0" xfId="0" applyFont="1" applyBorder="1"/>
    <xf numFmtId="0" fontId="0" fillId="0" borderId="4" xfId="0" applyBorder="1"/>
    <xf numFmtId="0" fontId="0" fillId="0" borderId="0" xfId="0" applyFont="1"/>
    <xf numFmtId="0" fontId="2" fillId="0" borderId="5" xfId="0" applyFont="1" applyBorder="1"/>
    <xf numFmtId="0" fontId="0" fillId="0" borderId="5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164" fontId="0" fillId="0" borderId="5" xfId="1" applyNumberFormat="1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applyFont="1" applyBorder="1"/>
    <xf numFmtId="164" fontId="0" fillId="0" borderId="0" xfId="0" applyNumberFormat="1" applyBorder="1"/>
    <xf numFmtId="0" fontId="2" fillId="0" borderId="7" xfId="0" applyFont="1" applyBorder="1"/>
    <xf numFmtId="164" fontId="0" fillId="0" borderId="7" xfId="1" applyNumberFormat="1" applyFont="1" applyBorder="1"/>
    <xf numFmtId="0" fontId="0" fillId="0" borderId="8" xfId="0" applyBorder="1"/>
    <xf numFmtId="0" fontId="2" fillId="0" borderId="9" xfId="0" applyFont="1" applyBorder="1"/>
    <xf numFmtId="164" fontId="0" fillId="0" borderId="9" xfId="1" applyNumberFormat="1" applyFont="1" applyBorder="1"/>
    <xf numFmtId="164" fontId="0" fillId="0" borderId="8" xfId="1" applyNumberFormat="1" applyFon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15" Type="http://schemas.openxmlformats.org/officeDocument/2006/relationships/calcChain" Target="calcChain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Users!$A$19</c:f>
              <c:strCache>
                <c:ptCount val="1"/>
                <c:pt idx="0">
                  <c:v>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Users!$20:$20</c15:sqref>
                  </c15:fullRef>
                </c:ext>
              </c:extLst>
              <c:f>Users!$B$20:$XFD$20</c:f>
              <c:strCache>
                <c:ptCount val="146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  <c:pt idx="60">
                  <c:v>2022</c:v>
                </c:pt>
                <c:pt idx="61">
                  <c:v>2022</c:v>
                </c:pt>
                <c:pt idx="62">
                  <c:v>2022</c:v>
                </c:pt>
                <c:pt idx="63">
                  <c:v>2022</c:v>
                </c:pt>
                <c:pt idx="64">
                  <c:v>2022</c:v>
                </c:pt>
                <c:pt idx="65">
                  <c:v>2022</c:v>
                </c:pt>
                <c:pt idx="66">
                  <c:v>2022</c:v>
                </c:pt>
                <c:pt idx="67">
                  <c:v>2022</c:v>
                </c:pt>
                <c:pt idx="68">
                  <c:v>2022</c:v>
                </c:pt>
                <c:pt idx="69">
                  <c:v>2022</c:v>
                </c:pt>
                <c:pt idx="70">
                  <c:v>2022</c:v>
                </c:pt>
                <c:pt idx="71">
                  <c:v>2022</c:v>
                </c:pt>
                <c:pt idx="72">
                  <c:v>2023</c:v>
                </c:pt>
                <c:pt idx="73">
                  <c:v>2023</c:v>
                </c:pt>
                <c:pt idx="74">
                  <c:v>2023</c:v>
                </c:pt>
                <c:pt idx="75">
                  <c:v>2023</c:v>
                </c:pt>
                <c:pt idx="76">
                  <c:v>2023</c:v>
                </c:pt>
                <c:pt idx="77">
                  <c:v>2023</c:v>
                </c:pt>
                <c:pt idx="78">
                  <c:v>2023</c:v>
                </c:pt>
                <c:pt idx="79">
                  <c:v>2023</c:v>
                </c:pt>
                <c:pt idx="80">
                  <c:v>2023</c:v>
                </c:pt>
                <c:pt idx="81">
                  <c:v>2023</c:v>
                </c:pt>
                <c:pt idx="82">
                  <c:v>2023</c:v>
                </c:pt>
                <c:pt idx="83">
                  <c:v>2023</c:v>
                </c:pt>
                <c:pt idx="84">
                  <c:v>2024</c:v>
                </c:pt>
                <c:pt idx="85">
                  <c:v>2024</c:v>
                </c:pt>
                <c:pt idx="86">
                  <c:v>2024</c:v>
                </c:pt>
                <c:pt idx="87">
                  <c:v>2024</c:v>
                </c:pt>
                <c:pt idx="88">
                  <c:v>2024</c:v>
                </c:pt>
                <c:pt idx="89">
                  <c:v>2024</c:v>
                </c:pt>
                <c:pt idx="90">
                  <c:v>2024</c:v>
                </c:pt>
                <c:pt idx="91">
                  <c:v>2024</c:v>
                </c:pt>
                <c:pt idx="92">
                  <c:v>2024</c:v>
                </c:pt>
                <c:pt idx="93">
                  <c:v>2024</c:v>
                </c:pt>
                <c:pt idx="94">
                  <c:v>2024</c:v>
                </c:pt>
                <c:pt idx="95">
                  <c:v>2024</c:v>
                </c:pt>
                <c:pt idx="96">
                  <c:v>2025</c:v>
                </c:pt>
                <c:pt idx="97">
                  <c:v>2025</c:v>
                </c:pt>
                <c:pt idx="98">
                  <c:v>2025</c:v>
                </c:pt>
                <c:pt idx="99">
                  <c:v>2025</c:v>
                </c:pt>
                <c:pt idx="100">
                  <c:v>2025</c:v>
                </c:pt>
                <c:pt idx="101">
                  <c:v>2025</c:v>
                </c:pt>
                <c:pt idx="102">
                  <c:v>2025</c:v>
                </c:pt>
                <c:pt idx="103">
                  <c:v>2025</c:v>
                </c:pt>
                <c:pt idx="104">
                  <c:v>2025</c:v>
                </c:pt>
                <c:pt idx="105">
                  <c:v>2025</c:v>
                </c:pt>
                <c:pt idx="106">
                  <c:v>2025</c:v>
                </c:pt>
                <c:pt idx="107">
                  <c:v>2025</c:v>
                </c:pt>
                <c:pt idx="108">
                  <c:v>2026</c:v>
                </c:pt>
                <c:pt idx="109">
                  <c:v>2026</c:v>
                </c:pt>
                <c:pt idx="110">
                  <c:v>2026</c:v>
                </c:pt>
                <c:pt idx="111">
                  <c:v>2026</c:v>
                </c:pt>
                <c:pt idx="112">
                  <c:v>2026</c:v>
                </c:pt>
                <c:pt idx="113">
                  <c:v>2026</c:v>
                </c:pt>
                <c:pt idx="114">
                  <c:v>2026</c:v>
                </c:pt>
                <c:pt idx="115">
                  <c:v>2026</c:v>
                </c:pt>
                <c:pt idx="116">
                  <c:v>2026</c:v>
                </c:pt>
                <c:pt idx="117">
                  <c:v>2026</c:v>
                </c:pt>
                <c:pt idx="118">
                  <c:v>2026</c:v>
                </c:pt>
                <c:pt idx="119">
                  <c:v>2026</c:v>
                </c:pt>
                <c:pt idx="120">
                  <c:v>2027</c:v>
                </c:pt>
                <c:pt idx="121">
                  <c:v>2027</c:v>
                </c:pt>
                <c:pt idx="122">
                  <c:v>2027</c:v>
                </c:pt>
                <c:pt idx="123">
                  <c:v>2027</c:v>
                </c:pt>
                <c:pt idx="124">
                  <c:v>2027</c:v>
                </c:pt>
                <c:pt idx="125">
                  <c:v>2027</c:v>
                </c:pt>
                <c:pt idx="126">
                  <c:v>2027</c:v>
                </c:pt>
                <c:pt idx="127">
                  <c:v>2027</c:v>
                </c:pt>
                <c:pt idx="128">
                  <c:v>2027</c:v>
                </c:pt>
                <c:pt idx="129">
                  <c:v>2027</c:v>
                </c:pt>
                <c:pt idx="130">
                  <c:v>2027</c:v>
                </c:pt>
                <c:pt idx="131">
                  <c:v>2027</c:v>
                </c:pt>
                <c:pt idx="132">
                  <c:v>2028</c:v>
                </c:pt>
                <c:pt idx="133">
                  <c:v>2028</c:v>
                </c:pt>
                <c:pt idx="134">
                  <c:v>2028</c:v>
                </c:pt>
                <c:pt idx="135">
                  <c:v>2028</c:v>
                </c:pt>
                <c:pt idx="136">
                  <c:v>2028</c:v>
                </c:pt>
                <c:pt idx="137">
                  <c:v>2028</c:v>
                </c:pt>
                <c:pt idx="138">
                  <c:v>2028</c:v>
                </c:pt>
                <c:pt idx="139">
                  <c:v>2028</c:v>
                </c:pt>
                <c:pt idx="140">
                  <c:v>2028</c:v>
                </c:pt>
                <c:pt idx="141">
                  <c:v>2028</c:v>
                </c:pt>
                <c:pt idx="142">
                  <c:v>2028</c:v>
                </c:pt>
                <c:pt idx="143">
                  <c:v>2028</c:v>
                </c:pt>
                <c:pt idx="144">
                  <c:v>2029</c:v>
                </c:pt>
                <c:pt idx="145">
                  <c:v>2029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Users!$B$19:$EQ$19</c15:sqref>
                  </c15:fullRef>
                </c:ext>
              </c:extLst>
              <c:f>Users!$C$19:$EQ$19</c:f>
              <c:numCache>
                <c:formatCode>_-* #,##0\ _€_-;\-* #,##0\ _€_-;_-* "-"??\ _€_-;_-@_-</c:formatCode>
                <c:ptCount val="145"/>
                <c:pt idx="0">
                  <c:v>879</c:v>
                </c:pt>
                <c:pt idx="1">
                  <c:v>966</c:v>
                </c:pt>
                <c:pt idx="2">
                  <c:v>1062</c:v>
                </c:pt>
                <c:pt idx="3">
                  <c:v>1167</c:v>
                </c:pt>
                <c:pt idx="4">
                  <c:v>1282</c:v>
                </c:pt>
                <c:pt idx="5">
                  <c:v>1408</c:v>
                </c:pt>
                <c:pt idx="6">
                  <c:v>1547</c:v>
                </c:pt>
                <c:pt idx="7">
                  <c:v>1699</c:v>
                </c:pt>
                <c:pt idx="8">
                  <c:v>1866</c:v>
                </c:pt>
                <c:pt idx="9">
                  <c:v>2049</c:v>
                </c:pt>
                <c:pt idx="10">
                  <c:v>2249</c:v>
                </c:pt>
                <c:pt idx="11">
                  <c:v>2468</c:v>
                </c:pt>
                <c:pt idx="12">
                  <c:v>2708</c:v>
                </c:pt>
                <c:pt idx="13">
                  <c:v>2971</c:v>
                </c:pt>
                <c:pt idx="14">
                  <c:v>3259</c:v>
                </c:pt>
                <c:pt idx="15">
                  <c:v>3573</c:v>
                </c:pt>
                <c:pt idx="16">
                  <c:v>3916</c:v>
                </c:pt>
                <c:pt idx="17">
                  <c:v>4291</c:v>
                </c:pt>
                <c:pt idx="18">
                  <c:v>4700</c:v>
                </c:pt>
                <c:pt idx="19">
                  <c:v>5146</c:v>
                </c:pt>
                <c:pt idx="20">
                  <c:v>5632</c:v>
                </c:pt>
                <c:pt idx="21">
                  <c:v>6161</c:v>
                </c:pt>
                <c:pt idx="22">
                  <c:v>6736</c:v>
                </c:pt>
                <c:pt idx="23">
                  <c:v>7360</c:v>
                </c:pt>
                <c:pt idx="24">
                  <c:v>8037</c:v>
                </c:pt>
                <c:pt idx="25">
                  <c:v>8771</c:v>
                </c:pt>
                <c:pt idx="26">
                  <c:v>9565</c:v>
                </c:pt>
                <c:pt idx="27">
                  <c:v>10422</c:v>
                </c:pt>
                <c:pt idx="28">
                  <c:v>11346</c:v>
                </c:pt>
                <c:pt idx="29">
                  <c:v>12341</c:v>
                </c:pt>
                <c:pt idx="30">
                  <c:v>13410</c:v>
                </c:pt>
                <c:pt idx="31">
                  <c:v>14556</c:v>
                </c:pt>
                <c:pt idx="32">
                  <c:v>15781</c:v>
                </c:pt>
                <c:pt idx="33">
                  <c:v>17089</c:v>
                </c:pt>
                <c:pt idx="34">
                  <c:v>18481</c:v>
                </c:pt>
                <c:pt idx="35">
                  <c:v>19958</c:v>
                </c:pt>
                <c:pt idx="36">
                  <c:v>21521</c:v>
                </c:pt>
                <c:pt idx="37">
                  <c:v>23170</c:v>
                </c:pt>
                <c:pt idx="38">
                  <c:v>24904</c:v>
                </c:pt>
                <c:pt idx="39">
                  <c:v>26721</c:v>
                </c:pt>
                <c:pt idx="40">
                  <c:v>28617</c:v>
                </c:pt>
                <c:pt idx="41">
                  <c:v>30589</c:v>
                </c:pt>
                <c:pt idx="42">
                  <c:v>32631</c:v>
                </c:pt>
                <c:pt idx="43">
                  <c:v>34737</c:v>
                </c:pt>
                <c:pt idx="44">
                  <c:v>36900</c:v>
                </c:pt>
                <c:pt idx="45">
                  <c:v>39111</c:v>
                </c:pt>
                <c:pt idx="46">
                  <c:v>41360</c:v>
                </c:pt>
                <c:pt idx="47">
                  <c:v>43638</c:v>
                </c:pt>
                <c:pt idx="48">
                  <c:v>45933</c:v>
                </c:pt>
                <c:pt idx="49">
                  <c:v>48234</c:v>
                </c:pt>
                <c:pt idx="50">
                  <c:v>50530</c:v>
                </c:pt>
                <c:pt idx="51">
                  <c:v>52809</c:v>
                </c:pt>
                <c:pt idx="52">
                  <c:v>55060</c:v>
                </c:pt>
                <c:pt idx="53">
                  <c:v>57273</c:v>
                </c:pt>
                <c:pt idx="54">
                  <c:v>59437</c:v>
                </c:pt>
                <c:pt idx="55">
                  <c:v>61543</c:v>
                </c:pt>
                <c:pt idx="56">
                  <c:v>63583</c:v>
                </c:pt>
                <c:pt idx="57">
                  <c:v>65550</c:v>
                </c:pt>
                <c:pt idx="58">
                  <c:v>67437</c:v>
                </c:pt>
                <c:pt idx="59">
                  <c:v>69241</c:v>
                </c:pt>
                <c:pt idx="60">
                  <c:v>70957</c:v>
                </c:pt>
                <c:pt idx="61">
                  <c:v>72583</c:v>
                </c:pt>
                <c:pt idx="62">
                  <c:v>74118</c:v>
                </c:pt>
                <c:pt idx="63">
                  <c:v>75562</c:v>
                </c:pt>
                <c:pt idx="64">
                  <c:v>76916</c:v>
                </c:pt>
                <c:pt idx="65">
                  <c:v>78181</c:v>
                </c:pt>
                <c:pt idx="66">
                  <c:v>79359</c:v>
                </c:pt>
                <c:pt idx="67">
                  <c:v>80454</c:v>
                </c:pt>
                <c:pt idx="68">
                  <c:v>81468</c:v>
                </c:pt>
                <c:pt idx="69">
                  <c:v>82405</c:v>
                </c:pt>
                <c:pt idx="70">
                  <c:v>83269</c:v>
                </c:pt>
                <c:pt idx="71">
                  <c:v>84064</c:v>
                </c:pt>
                <c:pt idx="72">
                  <c:v>84794</c:v>
                </c:pt>
                <c:pt idx="73">
                  <c:v>85463</c:v>
                </c:pt>
                <c:pt idx="74">
                  <c:v>86075</c:v>
                </c:pt>
                <c:pt idx="75">
                  <c:v>86634</c:v>
                </c:pt>
                <c:pt idx="76">
                  <c:v>87144</c:v>
                </c:pt>
                <c:pt idx="77">
                  <c:v>87609</c:v>
                </c:pt>
                <c:pt idx="78">
                  <c:v>88032</c:v>
                </c:pt>
                <c:pt idx="79">
                  <c:v>88417</c:v>
                </c:pt>
                <c:pt idx="80">
                  <c:v>88767</c:v>
                </c:pt>
                <c:pt idx="81">
                  <c:v>89084</c:v>
                </c:pt>
                <c:pt idx="82">
                  <c:v>89372</c:v>
                </c:pt>
                <c:pt idx="83">
                  <c:v>89633</c:v>
                </c:pt>
                <c:pt idx="84">
                  <c:v>89869</c:v>
                </c:pt>
                <c:pt idx="85">
                  <c:v>90083</c:v>
                </c:pt>
                <c:pt idx="86">
                  <c:v>90276</c:v>
                </c:pt>
                <c:pt idx="87">
                  <c:v>90451</c:v>
                </c:pt>
                <c:pt idx="88">
                  <c:v>90609</c:v>
                </c:pt>
                <c:pt idx="89">
                  <c:v>90751</c:v>
                </c:pt>
                <c:pt idx="90">
                  <c:v>90880</c:v>
                </c:pt>
                <c:pt idx="91">
                  <c:v>90996</c:v>
                </c:pt>
                <c:pt idx="92">
                  <c:v>91101</c:v>
                </c:pt>
                <c:pt idx="93">
                  <c:v>91196</c:v>
                </c:pt>
                <c:pt idx="94">
                  <c:v>91281</c:v>
                </c:pt>
                <c:pt idx="95">
                  <c:v>91358</c:v>
                </c:pt>
                <c:pt idx="96">
                  <c:v>91427</c:v>
                </c:pt>
                <c:pt idx="97">
                  <c:v>91489</c:v>
                </c:pt>
                <c:pt idx="98">
                  <c:v>91545</c:v>
                </c:pt>
                <c:pt idx="99">
                  <c:v>91596</c:v>
                </c:pt>
                <c:pt idx="100">
                  <c:v>91642</c:v>
                </c:pt>
                <c:pt idx="101">
                  <c:v>91683</c:v>
                </c:pt>
                <c:pt idx="102">
                  <c:v>91720</c:v>
                </c:pt>
                <c:pt idx="103">
                  <c:v>91753</c:v>
                </c:pt>
                <c:pt idx="104">
                  <c:v>91783</c:v>
                </c:pt>
                <c:pt idx="105">
                  <c:v>91810</c:v>
                </c:pt>
                <c:pt idx="106">
                  <c:v>91835</c:v>
                </c:pt>
                <c:pt idx="107">
                  <c:v>91857</c:v>
                </c:pt>
                <c:pt idx="108">
                  <c:v>91877</c:v>
                </c:pt>
                <c:pt idx="109">
                  <c:v>91895</c:v>
                </c:pt>
                <c:pt idx="110">
                  <c:v>91911</c:v>
                </c:pt>
                <c:pt idx="111">
                  <c:v>91925</c:v>
                </c:pt>
                <c:pt idx="112">
                  <c:v>91938</c:v>
                </c:pt>
                <c:pt idx="113">
                  <c:v>91950</c:v>
                </c:pt>
                <c:pt idx="114">
                  <c:v>91961</c:v>
                </c:pt>
                <c:pt idx="115">
                  <c:v>91970</c:v>
                </c:pt>
                <c:pt idx="116">
                  <c:v>91979</c:v>
                </c:pt>
                <c:pt idx="117">
                  <c:v>91987</c:v>
                </c:pt>
                <c:pt idx="118">
                  <c:v>91994</c:v>
                </c:pt>
                <c:pt idx="119">
                  <c:v>92000</c:v>
                </c:pt>
                <c:pt idx="120">
                  <c:v>92006</c:v>
                </c:pt>
                <c:pt idx="121">
                  <c:v>92011</c:v>
                </c:pt>
                <c:pt idx="122">
                  <c:v>92015</c:v>
                </c:pt>
                <c:pt idx="123">
                  <c:v>92019</c:v>
                </c:pt>
                <c:pt idx="124">
                  <c:v>92023</c:v>
                </c:pt>
                <c:pt idx="125">
                  <c:v>92026</c:v>
                </c:pt>
                <c:pt idx="126">
                  <c:v>92029</c:v>
                </c:pt>
                <c:pt idx="127">
                  <c:v>92032</c:v>
                </c:pt>
                <c:pt idx="128">
                  <c:v>92034</c:v>
                </c:pt>
                <c:pt idx="129">
                  <c:v>92036</c:v>
                </c:pt>
                <c:pt idx="130">
                  <c:v>92038</c:v>
                </c:pt>
                <c:pt idx="131">
                  <c:v>92040</c:v>
                </c:pt>
                <c:pt idx="132">
                  <c:v>92042</c:v>
                </c:pt>
                <c:pt idx="133">
                  <c:v>92043</c:v>
                </c:pt>
                <c:pt idx="134">
                  <c:v>92044</c:v>
                </c:pt>
                <c:pt idx="135">
                  <c:v>92045</c:v>
                </c:pt>
                <c:pt idx="136">
                  <c:v>92046</c:v>
                </c:pt>
                <c:pt idx="137">
                  <c:v>92047</c:v>
                </c:pt>
                <c:pt idx="138">
                  <c:v>92048</c:v>
                </c:pt>
                <c:pt idx="139">
                  <c:v>92049</c:v>
                </c:pt>
                <c:pt idx="140">
                  <c:v>92050</c:v>
                </c:pt>
                <c:pt idx="141">
                  <c:v>92051</c:v>
                </c:pt>
                <c:pt idx="142">
                  <c:v>92051</c:v>
                </c:pt>
                <c:pt idx="143">
                  <c:v>92051</c:v>
                </c:pt>
                <c:pt idx="144">
                  <c:v>92051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4-4A14-966C-239B0D99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95528"/>
        <c:axId val="5545978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Users!$A$20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Users!$20:$20</c15:sqref>
                        </c15:fullRef>
                        <c15:formulaRef>
                          <c15:sqref>Users!$B$20:$XFD$20</c15:sqref>
                        </c15:formulaRef>
                      </c:ext>
                    </c:extLst>
                    <c:strCache>
                      <c:ptCount val="146"/>
                      <c:pt idx="0">
                        <c:v>2017</c:v>
                      </c:pt>
                      <c:pt idx="1">
                        <c:v>2017</c:v>
                      </c:pt>
                      <c:pt idx="2">
                        <c:v>2017</c:v>
                      </c:pt>
                      <c:pt idx="3">
                        <c:v>2017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2018</c:v>
                      </c:pt>
                      <c:pt idx="14">
                        <c:v>2018</c:v>
                      </c:pt>
                      <c:pt idx="15">
                        <c:v>2018</c:v>
                      </c:pt>
                      <c:pt idx="16">
                        <c:v>2018</c:v>
                      </c:pt>
                      <c:pt idx="17">
                        <c:v>2018</c:v>
                      </c:pt>
                      <c:pt idx="18">
                        <c:v>2018</c:v>
                      </c:pt>
                      <c:pt idx="19">
                        <c:v>2018</c:v>
                      </c:pt>
                      <c:pt idx="20">
                        <c:v>2018</c:v>
                      </c:pt>
                      <c:pt idx="21">
                        <c:v>2018</c:v>
                      </c:pt>
                      <c:pt idx="22">
                        <c:v>2018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2019</c:v>
                      </c:pt>
                      <c:pt idx="26">
                        <c:v>2019</c:v>
                      </c:pt>
                      <c:pt idx="27">
                        <c:v>2019</c:v>
                      </c:pt>
                      <c:pt idx="28">
                        <c:v>2019</c:v>
                      </c:pt>
                      <c:pt idx="29">
                        <c:v>2019</c:v>
                      </c:pt>
                      <c:pt idx="30">
                        <c:v>2019</c:v>
                      </c:pt>
                      <c:pt idx="31">
                        <c:v>2019</c:v>
                      </c:pt>
                      <c:pt idx="32">
                        <c:v>2019</c:v>
                      </c:pt>
                      <c:pt idx="33">
                        <c:v>2019</c:v>
                      </c:pt>
                      <c:pt idx="34">
                        <c:v>2019</c:v>
                      </c:pt>
                      <c:pt idx="35">
                        <c:v>2019</c:v>
                      </c:pt>
                      <c:pt idx="36">
                        <c:v>2020</c:v>
                      </c:pt>
                      <c:pt idx="37">
                        <c:v>2020</c:v>
                      </c:pt>
                      <c:pt idx="38">
                        <c:v>2020</c:v>
                      </c:pt>
                      <c:pt idx="39">
                        <c:v>2020</c:v>
                      </c:pt>
                      <c:pt idx="40">
                        <c:v>2020</c:v>
                      </c:pt>
                      <c:pt idx="41">
                        <c:v>2020</c:v>
                      </c:pt>
                      <c:pt idx="42">
                        <c:v>2020</c:v>
                      </c:pt>
                      <c:pt idx="43">
                        <c:v>2020</c:v>
                      </c:pt>
                      <c:pt idx="44">
                        <c:v>2020</c:v>
                      </c:pt>
                      <c:pt idx="45">
                        <c:v>2020</c:v>
                      </c:pt>
                      <c:pt idx="46">
                        <c:v>2020</c:v>
                      </c:pt>
                      <c:pt idx="47">
                        <c:v>2020</c:v>
                      </c:pt>
                      <c:pt idx="48">
                        <c:v>2021</c:v>
                      </c:pt>
                      <c:pt idx="49">
                        <c:v>2021</c:v>
                      </c:pt>
                      <c:pt idx="50">
                        <c:v>2021</c:v>
                      </c:pt>
                      <c:pt idx="51">
                        <c:v>2021</c:v>
                      </c:pt>
                      <c:pt idx="52">
                        <c:v>2021</c:v>
                      </c:pt>
                      <c:pt idx="53">
                        <c:v>2021</c:v>
                      </c:pt>
                      <c:pt idx="54">
                        <c:v>2021</c:v>
                      </c:pt>
                      <c:pt idx="55">
                        <c:v>2021</c:v>
                      </c:pt>
                      <c:pt idx="56">
                        <c:v>2021</c:v>
                      </c:pt>
                      <c:pt idx="57">
                        <c:v>2021</c:v>
                      </c:pt>
                      <c:pt idx="58">
                        <c:v>2021</c:v>
                      </c:pt>
                      <c:pt idx="59">
                        <c:v>2021</c:v>
                      </c:pt>
                      <c:pt idx="60">
                        <c:v>2022</c:v>
                      </c:pt>
                      <c:pt idx="61">
                        <c:v>2022</c:v>
                      </c:pt>
                      <c:pt idx="62">
                        <c:v>2022</c:v>
                      </c:pt>
                      <c:pt idx="63">
                        <c:v>2022</c:v>
                      </c:pt>
                      <c:pt idx="64">
                        <c:v>2022</c:v>
                      </c:pt>
                      <c:pt idx="65">
                        <c:v>2022</c:v>
                      </c:pt>
                      <c:pt idx="66">
                        <c:v>2022</c:v>
                      </c:pt>
                      <c:pt idx="67">
                        <c:v>2022</c:v>
                      </c:pt>
                      <c:pt idx="68">
                        <c:v>2022</c:v>
                      </c:pt>
                      <c:pt idx="69">
                        <c:v>2022</c:v>
                      </c:pt>
                      <c:pt idx="70">
                        <c:v>2022</c:v>
                      </c:pt>
                      <c:pt idx="71">
                        <c:v>2022</c:v>
                      </c:pt>
                      <c:pt idx="72">
                        <c:v>2023</c:v>
                      </c:pt>
                      <c:pt idx="73">
                        <c:v>2023</c:v>
                      </c:pt>
                      <c:pt idx="74">
                        <c:v>2023</c:v>
                      </c:pt>
                      <c:pt idx="75">
                        <c:v>2023</c:v>
                      </c:pt>
                      <c:pt idx="76">
                        <c:v>2023</c:v>
                      </c:pt>
                      <c:pt idx="77">
                        <c:v>2023</c:v>
                      </c:pt>
                      <c:pt idx="78">
                        <c:v>2023</c:v>
                      </c:pt>
                      <c:pt idx="79">
                        <c:v>2023</c:v>
                      </c:pt>
                      <c:pt idx="80">
                        <c:v>2023</c:v>
                      </c:pt>
                      <c:pt idx="81">
                        <c:v>2023</c:v>
                      </c:pt>
                      <c:pt idx="82">
                        <c:v>2023</c:v>
                      </c:pt>
                      <c:pt idx="83">
                        <c:v>2023</c:v>
                      </c:pt>
                      <c:pt idx="84">
                        <c:v>2024</c:v>
                      </c:pt>
                      <c:pt idx="85">
                        <c:v>2024</c:v>
                      </c:pt>
                      <c:pt idx="86">
                        <c:v>2024</c:v>
                      </c:pt>
                      <c:pt idx="87">
                        <c:v>2024</c:v>
                      </c:pt>
                      <c:pt idx="88">
                        <c:v>2024</c:v>
                      </c:pt>
                      <c:pt idx="89">
                        <c:v>2024</c:v>
                      </c:pt>
                      <c:pt idx="90">
                        <c:v>2024</c:v>
                      </c:pt>
                      <c:pt idx="91">
                        <c:v>2024</c:v>
                      </c:pt>
                      <c:pt idx="92">
                        <c:v>2024</c:v>
                      </c:pt>
                      <c:pt idx="93">
                        <c:v>2024</c:v>
                      </c:pt>
                      <c:pt idx="94">
                        <c:v>2024</c:v>
                      </c:pt>
                      <c:pt idx="95">
                        <c:v>2024</c:v>
                      </c:pt>
                      <c:pt idx="96">
                        <c:v>2025</c:v>
                      </c:pt>
                      <c:pt idx="97">
                        <c:v>2025</c:v>
                      </c:pt>
                      <c:pt idx="98">
                        <c:v>2025</c:v>
                      </c:pt>
                      <c:pt idx="99">
                        <c:v>2025</c:v>
                      </c:pt>
                      <c:pt idx="100">
                        <c:v>2025</c:v>
                      </c:pt>
                      <c:pt idx="101">
                        <c:v>2025</c:v>
                      </c:pt>
                      <c:pt idx="102">
                        <c:v>2025</c:v>
                      </c:pt>
                      <c:pt idx="103">
                        <c:v>2025</c:v>
                      </c:pt>
                      <c:pt idx="104">
                        <c:v>2025</c:v>
                      </c:pt>
                      <c:pt idx="105">
                        <c:v>2025</c:v>
                      </c:pt>
                      <c:pt idx="106">
                        <c:v>2025</c:v>
                      </c:pt>
                      <c:pt idx="107">
                        <c:v>2025</c:v>
                      </c:pt>
                      <c:pt idx="108">
                        <c:v>2026</c:v>
                      </c:pt>
                      <c:pt idx="109">
                        <c:v>2026</c:v>
                      </c:pt>
                      <c:pt idx="110">
                        <c:v>2026</c:v>
                      </c:pt>
                      <c:pt idx="111">
                        <c:v>2026</c:v>
                      </c:pt>
                      <c:pt idx="112">
                        <c:v>2026</c:v>
                      </c:pt>
                      <c:pt idx="113">
                        <c:v>2026</c:v>
                      </c:pt>
                      <c:pt idx="114">
                        <c:v>2026</c:v>
                      </c:pt>
                      <c:pt idx="115">
                        <c:v>2026</c:v>
                      </c:pt>
                      <c:pt idx="116">
                        <c:v>2026</c:v>
                      </c:pt>
                      <c:pt idx="117">
                        <c:v>2026</c:v>
                      </c:pt>
                      <c:pt idx="118">
                        <c:v>2026</c:v>
                      </c:pt>
                      <c:pt idx="119">
                        <c:v>2026</c:v>
                      </c:pt>
                      <c:pt idx="120">
                        <c:v>2027</c:v>
                      </c:pt>
                      <c:pt idx="121">
                        <c:v>2027</c:v>
                      </c:pt>
                      <c:pt idx="122">
                        <c:v>2027</c:v>
                      </c:pt>
                      <c:pt idx="123">
                        <c:v>2027</c:v>
                      </c:pt>
                      <c:pt idx="124">
                        <c:v>2027</c:v>
                      </c:pt>
                      <c:pt idx="125">
                        <c:v>2027</c:v>
                      </c:pt>
                      <c:pt idx="126">
                        <c:v>2027</c:v>
                      </c:pt>
                      <c:pt idx="127">
                        <c:v>2027</c:v>
                      </c:pt>
                      <c:pt idx="128">
                        <c:v>2027</c:v>
                      </c:pt>
                      <c:pt idx="129">
                        <c:v>2027</c:v>
                      </c:pt>
                      <c:pt idx="130">
                        <c:v>2027</c:v>
                      </c:pt>
                      <c:pt idx="131">
                        <c:v>2027</c:v>
                      </c:pt>
                      <c:pt idx="132">
                        <c:v>2028</c:v>
                      </c:pt>
                      <c:pt idx="133">
                        <c:v>2028</c:v>
                      </c:pt>
                      <c:pt idx="134">
                        <c:v>2028</c:v>
                      </c:pt>
                      <c:pt idx="135">
                        <c:v>2028</c:v>
                      </c:pt>
                      <c:pt idx="136">
                        <c:v>2028</c:v>
                      </c:pt>
                      <c:pt idx="137">
                        <c:v>2028</c:v>
                      </c:pt>
                      <c:pt idx="138">
                        <c:v>2028</c:v>
                      </c:pt>
                      <c:pt idx="139">
                        <c:v>2028</c:v>
                      </c:pt>
                      <c:pt idx="140">
                        <c:v>2028</c:v>
                      </c:pt>
                      <c:pt idx="141">
                        <c:v>2028</c:v>
                      </c:pt>
                      <c:pt idx="142">
                        <c:v>2028</c:v>
                      </c:pt>
                      <c:pt idx="143">
                        <c:v>2028</c:v>
                      </c:pt>
                      <c:pt idx="144">
                        <c:v>2029</c:v>
                      </c:pt>
                      <c:pt idx="145">
                        <c:v>2029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Users!$B$20:$EQ$20</c15:sqref>
                        </c15:fullRef>
                        <c15:formulaRef>
                          <c15:sqref>Users!$C$20:$EQ$20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2017</c:v>
                      </c:pt>
                      <c:pt idx="1">
                        <c:v>2017</c:v>
                      </c:pt>
                      <c:pt idx="2">
                        <c:v>2017</c:v>
                      </c:pt>
                      <c:pt idx="3">
                        <c:v>2017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2018</c:v>
                      </c:pt>
                      <c:pt idx="13">
                        <c:v>2018</c:v>
                      </c:pt>
                      <c:pt idx="14">
                        <c:v>2018</c:v>
                      </c:pt>
                      <c:pt idx="15">
                        <c:v>2018</c:v>
                      </c:pt>
                      <c:pt idx="16">
                        <c:v>2018</c:v>
                      </c:pt>
                      <c:pt idx="17">
                        <c:v>2018</c:v>
                      </c:pt>
                      <c:pt idx="18">
                        <c:v>2018</c:v>
                      </c:pt>
                      <c:pt idx="19">
                        <c:v>2018</c:v>
                      </c:pt>
                      <c:pt idx="20">
                        <c:v>2018</c:v>
                      </c:pt>
                      <c:pt idx="21">
                        <c:v>2018</c:v>
                      </c:pt>
                      <c:pt idx="22">
                        <c:v>2018</c:v>
                      </c:pt>
                      <c:pt idx="23">
                        <c:v>2019</c:v>
                      </c:pt>
                      <c:pt idx="24">
                        <c:v>2019</c:v>
                      </c:pt>
                      <c:pt idx="25">
                        <c:v>2019</c:v>
                      </c:pt>
                      <c:pt idx="26">
                        <c:v>2019</c:v>
                      </c:pt>
                      <c:pt idx="27">
                        <c:v>2019</c:v>
                      </c:pt>
                      <c:pt idx="28">
                        <c:v>2019</c:v>
                      </c:pt>
                      <c:pt idx="29">
                        <c:v>2019</c:v>
                      </c:pt>
                      <c:pt idx="30">
                        <c:v>2019</c:v>
                      </c:pt>
                      <c:pt idx="31">
                        <c:v>2019</c:v>
                      </c:pt>
                      <c:pt idx="32">
                        <c:v>2019</c:v>
                      </c:pt>
                      <c:pt idx="33">
                        <c:v>2019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2020</c:v>
                      </c:pt>
                      <c:pt idx="37">
                        <c:v>2020</c:v>
                      </c:pt>
                      <c:pt idx="38">
                        <c:v>2020</c:v>
                      </c:pt>
                      <c:pt idx="39">
                        <c:v>2020</c:v>
                      </c:pt>
                      <c:pt idx="40">
                        <c:v>2020</c:v>
                      </c:pt>
                      <c:pt idx="41">
                        <c:v>2020</c:v>
                      </c:pt>
                      <c:pt idx="42">
                        <c:v>2020</c:v>
                      </c:pt>
                      <c:pt idx="43">
                        <c:v>2020</c:v>
                      </c:pt>
                      <c:pt idx="44">
                        <c:v>2020</c:v>
                      </c:pt>
                      <c:pt idx="45">
                        <c:v>2020</c:v>
                      </c:pt>
                      <c:pt idx="46">
                        <c:v>2020</c:v>
                      </c:pt>
                      <c:pt idx="47">
                        <c:v>2021</c:v>
                      </c:pt>
                      <c:pt idx="48">
                        <c:v>2021</c:v>
                      </c:pt>
                      <c:pt idx="49">
                        <c:v>2021</c:v>
                      </c:pt>
                      <c:pt idx="50">
                        <c:v>2021</c:v>
                      </c:pt>
                      <c:pt idx="51">
                        <c:v>2021</c:v>
                      </c:pt>
                      <c:pt idx="52">
                        <c:v>2021</c:v>
                      </c:pt>
                      <c:pt idx="53">
                        <c:v>2021</c:v>
                      </c:pt>
                      <c:pt idx="54">
                        <c:v>2021</c:v>
                      </c:pt>
                      <c:pt idx="55">
                        <c:v>2021</c:v>
                      </c:pt>
                      <c:pt idx="56">
                        <c:v>2021</c:v>
                      </c:pt>
                      <c:pt idx="57">
                        <c:v>2021</c:v>
                      </c:pt>
                      <c:pt idx="58">
                        <c:v>2021</c:v>
                      </c:pt>
                      <c:pt idx="59">
                        <c:v>2022</c:v>
                      </c:pt>
                      <c:pt idx="60">
                        <c:v>2022</c:v>
                      </c:pt>
                      <c:pt idx="61">
                        <c:v>2022</c:v>
                      </c:pt>
                      <c:pt idx="62">
                        <c:v>2022</c:v>
                      </c:pt>
                      <c:pt idx="63">
                        <c:v>2022</c:v>
                      </c:pt>
                      <c:pt idx="64">
                        <c:v>2022</c:v>
                      </c:pt>
                      <c:pt idx="65">
                        <c:v>2022</c:v>
                      </c:pt>
                      <c:pt idx="66">
                        <c:v>2022</c:v>
                      </c:pt>
                      <c:pt idx="67">
                        <c:v>2022</c:v>
                      </c:pt>
                      <c:pt idx="68">
                        <c:v>2022</c:v>
                      </c:pt>
                      <c:pt idx="69">
                        <c:v>2022</c:v>
                      </c:pt>
                      <c:pt idx="70">
                        <c:v>2022</c:v>
                      </c:pt>
                      <c:pt idx="71">
                        <c:v>2023</c:v>
                      </c:pt>
                      <c:pt idx="72">
                        <c:v>2023</c:v>
                      </c:pt>
                      <c:pt idx="73">
                        <c:v>2023</c:v>
                      </c:pt>
                      <c:pt idx="74">
                        <c:v>2023</c:v>
                      </c:pt>
                      <c:pt idx="75">
                        <c:v>2023</c:v>
                      </c:pt>
                      <c:pt idx="76">
                        <c:v>2023</c:v>
                      </c:pt>
                      <c:pt idx="77">
                        <c:v>2023</c:v>
                      </c:pt>
                      <c:pt idx="78">
                        <c:v>2023</c:v>
                      </c:pt>
                      <c:pt idx="79">
                        <c:v>2023</c:v>
                      </c:pt>
                      <c:pt idx="80">
                        <c:v>2023</c:v>
                      </c:pt>
                      <c:pt idx="81">
                        <c:v>2023</c:v>
                      </c:pt>
                      <c:pt idx="82">
                        <c:v>2023</c:v>
                      </c:pt>
                      <c:pt idx="83">
                        <c:v>2024</c:v>
                      </c:pt>
                      <c:pt idx="84">
                        <c:v>2024</c:v>
                      </c:pt>
                      <c:pt idx="85">
                        <c:v>2024</c:v>
                      </c:pt>
                      <c:pt idx="86">
                        <c:v>2024</c:v>
                      </c:pt>
                      <c:pt idx="87">
                        <c:v>2024</c:v>
                      </c:pt>
                      <c:pt idx="88">
                        <c:v>2024</c:v>
                      </c:pt>
                      <c:pt idx="89">
                        <c:v>2024</c:v>
                      </c:pt>
                      <c:pt idx="90">
                        <c:v>2024</c:v>
                      </c:pt>
                      <c:pt idx="91">
                        <c:v>2024</c:v>
                      </c:pt>
                      <c:pt idx="92">
                        <c:v>2024</c:v>
                      </c:pt>
                      <c:pt idx="93">
                        <c:v>2024</c:v>
                      </c:pt>
                      <c:pt idx="94">
                        <c:v>2024</c:v>
                      </c:pt>
                      <c:pt idx="95">
                        <c:v>2025</c:v>
                      </c:pt>
                      <c:pt idx="96">
                        <c:v>2025</c:v>
                      </c:pt>
                      <c:pt idx="97">
                        <c:v>2025</c:v>
                      </c:pt>
                      <c:pt idx="98">
                        <c:v>2025</c:v>
                      </c:pt>
                      <c:pt idx="99">
                        <c:v>2025</c:v>
                      </c:pt>
                      <c:pt idx="100">
                        <c:v>2025</c:v>
                      </c:pt>
                      <c:pt idx="101">
                        <c:v>2025</c:v>
                      </c:pt>
                      <c:pt idx="102">
                        <c:v>2025</c:v>
                      </c:pt>
                      <c:pt idx="103">
                        <c:v>2025</c:v>
                      </c:pt>
                      <c:pt idx="104">
                        <c:v>2025</c:v>
                      </c:pt>
                      <c:pt idx="105">
                        <c:v>2025</c:v>
                      </c:pt>
                      <c:pt idx="106">
                        <c:v>2025</c:v>
                      </c:pt>
                      <c:pt idx="107">
                        <c:v>2026</c:v>
                      </c:pt>
                      <c:pt idx="108">
                        <c:v>2026</c:v>
                      </c:pt>
                      <c:pt idx="109">
                        <c:v>2026</c:v>
                      </c:pt>
                      <c:pt idx="110">
                        <c:v>2026</c:v>
                      </c:pt>
                      <c:pt idx="111">
                        <c:v>2026</c:v>
                      </c:pt>
                      <c:pt idx="112">
                        <c:v>2026</c:v>
                      </c:pt>
                      <c:pt idx="113">
                        <c:v>2026</c:v>
                      </c:pt>
                      <c:pt idx="114">
                        <c:v>2026</c:v>
                      </c:pt>
                      <c:pt idx="115">
                        <c:v>2026</c:v>
                      </c:pt>
                      <c:pt idx="116">
                        <c:v>2026</c:v>
                      </c:pt>
                      <c:pt idx="117">
                        <c:v>2026</c:v>
                      </c:pt>
                      <c:pt idx="118">
                        <c:v>2026</c:v>
                      </c:pt>
                      <c:pt idx="119">
                        <c:v>2027</c:v>
                      </c:pt>
                      <c:pt idx="120">
                        <c:v>2027</c:v>
                      </c:pt>
                      <c:pt idx="121">
                        <c:v>2027</c:v>
                      </c:pt>
                      <c:pt idx="122">
                        <c:v>2027</c:v>
                      </c:pt>
                      <c:pt idx="123">
                        <c:v>2027</c:v>
                      </c:pt>
                      <c:pt idx="124">
                        <c:v>2027</c:v>
                      </c:pt>
                      <c:pt idx="125">
                        <c:v>2027</c:v>
                      </c:pt>
                      <c:pt idx="126">
                        <c:v>2027</c:v>
                      </c:pt>
                      <c:pt idx="127">
                        <c:v>2027</c:v>
                      </c:pt>
                      <c:pt idx="128">
                        <c:v>2027</c:v>
                      </c:pt>
                      <c:pt idx="129">
                        <c:v>2027</c:v>
                      </c:pt>
                      <c:pt idx="130">
                        <c:v>2027</c:v>
                      </c:pt>
                      <c:pt idx="131">
                        <c:v>2028</c:v>
                      </c:pt>
                      <c:pt idx="132">
                        <c:v>2028</c:v>
                      </c:pt>
                      <c:pt idx="133">
                        <c:v>2028</c:v>
                      </c:pt>
                      <c:pt idx="134">
                        <c:v>2028</c:v>
                      </c:pt>
                      <c:pt idx="135">
                        <c:v>2028</c:v>
                      </c:pt>
                      <c:pt idx="136">
                        <c:v>2028</c:v>
                      </c:pt>
                      <c:pt idx="137">
                        <c:v>2028</c:v>
                      </c:pt>
                      <c:pt idx="138">
                        <c:v>2028</c:v>
                      </c:pt>
                      <c:pt idx="139">
                        <c:v>2028</c:v>
                      </c:pt>
                      <c:pt idx="140">
                        <c:v>2028</c:v>
                      </c:pt>
                      <c:pt idx="141">
                        <c:v>2028</c:v>
                      </c:pt>
                      <c:pt idx="142">
                        <c:v>2028</c:v>
                      </c:pt>
                      <c:pt idx="143">
                        <c:v>2029</c:v>
                      </c:pt>
                      <c:pt idx="144">
                        <c:v>2029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824-4A14-966C-239B0D99CA3F}"/>
                  </c:ext>
                </c:extLst>
              </c15:ser>
            </c15:filteredLineSeries>
          </c:ext>
        </c:extLst>
      </c:lineChart>
      <c:catAx>
        <c:axId val="554595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597824"/>
        <c:crosses val="autoZero"/>
        <c:auto val="1"/>
        <c:lblAlgn val="ctr"/>
        <c:lblOffset val="100"/>
        <c:tickLblSkip val="12"/>
        <c:noMultiLvlLbl val="0"/>
      </c:catAx>
      <c:valAx>
        <c:axId val="5545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5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Revenue!$A$9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Revenue!$C$10:$AN$10</c:f>
              <c:numCache>
                <c:formatCode>mmm\-yy</c:formatCode>
                <c:ptCount val="38"/>
                <c:pt idx="0">
                  <c:v>42917</c:v>
                </c:pt>
                <c:pt idx="1">
                  <c:v>42948</c:v>
                </c:pt>
                <c:pt idx="2">
                  <c:v>42979</c:v>
                </c:pt>
                <c:pt idx="3">
                  <c:v>43009</c:v>
                </c:pt>
                <c:pt idx="4">
                  <c:v>43040</c:v>
                </c:pt>
                <c:pt idx="5">
                  <c:v>43070</c:v>
                </c:pt>
                <c:pt idx="6">
                  <c:v>43101</c:v>
                </c:pt>
                <c:pt idx="7">
                  <c:v>43132</c:v>
                </c:pt>
                <c:pt idx="8">
                  <c:v>43160</c:v>
                </c:pt>
                <c:pt idx="9">
                  <c:v>43191</c:v>
                </c:pt>
                <c:pt idx="10">
                  <c:v>43221</c:v>
                </c:pt>
                <c:pt idx="11">
                  <c:v>43252</c:v>
                </c:pt>
                <c:pt idx="12">
                  <c:v>43282</c:v>
                </c:pt>
                <c:pt idx="13">
                  <c:v>43313</c:v>
                </c:pt>
                <c:pt idx="14">
                  <c:v>43344</c:v>
                </c:pt>
                <c:pt idx="15">
                  <c:v>43374</c:v>
                </c:pt>
                <c:pt idx="16">
                  <c:v>43405</c:v>
                </c:pt>
                <c:pt idx="17">
                  <c:v>43435</c:v>
                </c:pt>
                <c:pt idx="18">
                  <c:v>43466</c:v>
                </c:pt>
                <c:pt idx="19">
                  <c:v>43497</c:v>
                </c:pt>
                <c:pt idx="20">
                  <c:v>43525</c:v>
                </c:pt>
                <c:pt idx="21">
                  <c:v>43556</c:v>
                </c:pt>
                <c:pt idx="22">
                  <c:v>43586</c:v>
                </c:pt>
                <c:pt idx="23">
                  <c:v>43617</c:v>
                </c:pt>
                <c:pt idx="24">
                  <c:v>43647</c:v>
                </c:pt>
                <c:pt idx="25">
                  <c:v>43678</c:v>
                </c:pt>
                <c:pt idx="26">
                  <c:v>43709</c:v>
                </c:pt>
                <c:pt idx="27">
                  <c:v>43739</c:v>
                </c:pt>
                <c:pt idx="28">
                  <c:v>43770</c:v>
                </c:pt>
                <c:pt idx="29">
                  <c:v>43800</c:v>
                </c:pt>
                <c:pt idx="30">
                  <c:v>43831</c:v>
                </c:pt>
                <c:pt idx="31">
                  <c:v>43862</c:v>
                </c:pt>
                <c:pt idx="32">
                  <c:v>43891</c:v>
                </c:pt>
                <c:pt idx="33">
                  <c:v>43922</c:v>
                </c:pt>
                <c:pt idx="34">
                  <c:v>43952</c:v>
                </c:pt>
                <c:pt idx="35">
                  <c:v>43983</c:v>
                </c:pt>
                <c:pt idx="36">
                  <c:v>44013</c:v>
                </c:pt>
                <c:pt idx="37">
                  <c:v>44044</c:v>
                </c:pt>
              </c:numCache>
            </c:numRef>
          </c:cat>
          <c:val>
            <c:numRef>
              <c:f>Revenue!$C$9:$AN$9</c:f>
              <c:numCache>
                <c:formatCode>_-* #,##0\ _€_-;\-* #,##0\ _€_-;_-* "-"??\ _€_-;_-@_-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1670.4</c:v>
                </c:pt>
                <c:pt idx="3">
                  <c:v>1843.2</c:v>
                </c:pt>
                <c:pt idx="4">
                  <c:v>2016</c:v>
                </c:pt>
                <c:pt idx="5">
                  <c:v>2217.6</c:v>
                </c:pt>
                <c:pt idx="6">
                  <c:v>2448</c:v>
                </c:pt>
                <c:pt idx="7">
                  <c:v>2678.4</c:v>
                </c:pt>
                <c:pt idx="8">
                  <c:v>2937.6000000000004</c:v>
                </c:pt>
                <c:pt idx="9">
                  <c:v>3225.6000000000004</c:v>
                </c:pt>
                <c:pt idx="10">
                  <c:v>3542.4</c:v>
                </c:pt>
                <c:pt idx="11">
                  <c:v>3888</c:v>
                </c:pt>
                <c:pt idx="12">
                  <c:v>5471.2800000000007</c:v>
                </c:pt>
                <c:pt idx="13">
                  <c:v>5985.3600000000006</c:v>
                </c:pt>
                <c:pt idx="14">
                  <c:v>5155.2000000000007</c:v>
                </c:pt>
                <c:pt idx="15">
                  <c:v>5644.8</c:v>
                </c:pt>
                <c:pt idx="16">
                  <c:v>6192</c:v>
                </c:pt>
                <c:pt idx="17">
                  <c:v>6796.8</c:v>
                </c:pt>
                <c:pt idx="18">
                  <c:v>7459.2000000000007</c:v>
                </c:pt>
                <c:pt idx="19">
                  <c:v>8179.2000000000007</c:v>
                </c:pt>
                <c:pt idx="20">
                  <c:v>8956.8000000000011</c:v>
                </c:pt>
                <c:pt idx="21">
                  <c:v>9792</c:v>
                </c:pt>
                <c:pt idx="22">
                  <c:v>10713.6</c:v>
                </c:pt>
                <c:pt idx="23">
                  <c:v>11721.6</c:v>
                </c:pt>
                <c:pt idx="24">
                  <c:v>16340.400000000001</c:v>
                </c:pt>
                <c:pt idx="25">
                  <c:v>17845.920000000002</c:v>
                </c:pt>
                <c:pt idx="26">
                  <c:v>15292.800000000001</c:v>
                </c:pt>
                <c:pt idx="27">
                  <c:v>16704</c:v>
                </c:pt>
                <c:pt idx="28">
                  <c:v>18201.600000000002</c:v>
                </c:pt>
                <c:pt idx="29">
                  <c:v>19843.2</c:v>
                </c:pt>
                <c:pt idx="30">
                  <c:v>21600</c:v>
                </c:pt>
                <c:pt idx="31">
                  <c:v>23500.800000000003</c:v>
                </c:pt>
                <c:pt idx="32">
                  <c:v>25516.800000000003</c:v>
                </c:pt>
                <c:pt idx="33">
                  <c:v>27705.600000000002</c:v>
                </c:pt>
                <c:pt idx="34">
                  <c:v>30038.400000000001</c:v>
                </c:pt>
                <c:pt idx="35">
                  <c:v>32515.200000000001</c:v>
                </c:pt>
                <c:pt idx="36">
                  <c:v>44835.12</c:v>
                </c:pt>
                <c:pt idx="37">
                  <c:v>48433.68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B-453D-B1A7-010FABA12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97824"/>
        <c:axId val="359930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Revenue!$A$10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Revenue!$C$10:$AN$10</c15:sqref>
                        </c15:formulaRef>
                      </c:ext>
                    </c:extLst>
                    <c:numCache>
                      <c:formatCode>mmm\-yy</c:formatCode>
                      <c:ptCount val="38"/>
                      <c:pt idx="0">
                        <c:v>42917</c:v>
                      </c:pt>
                      <c:pt idx="1">
                        <c:v>42948</c:v>
                      </c:pt>
                      <c:pt idx="2">
                        <c:v>42979</c:v>
                      </c:pt>
                      <c:pt idx="3">
                        <c:v>43009</c:v>
                      </c:pt>
                      <c:pt idx="4">
                        <c:v>43040</c:v>
                      </c:pt>
                      <c:pt idx="5">
                        <c:v>43070</c:v>
                      </c:pt>
                      <c:pt idx="6">
                        <c:v>43101</c:v>
                      </c:pt>
                      <c:pt idx="7">
                        <c:v>43132</c:v>
                      </c:pt>
                      <c:pt idx="8">
                        <c:v>43160</c:v>
                      </c:pt>
                      <c:pt idx="9">
                        <c:v>43191</c:v>
                      </c:pt>
                      <c:pt idx="10">
                        <c:v>43221</c:v>
                      </c:pt>
                      <c:pt idx="11">
                        <c:v>43252</c:v>
                      </c:pt>
                      <c:pt idx="12">
                        <c:v>43282</c:v>
                      </c:pt>
                      <c:pt idx="13">
                        <c:v>43313</c:v>
                      </c:pt>
                      <c:pt idx="14">
                        <c:v>43344</c:v>
                      </c:pt>
                      <c:pt idx="15">
                        <c:v>43374</c:v>
                      </c:pt>
                      <c:pt idx="16">
                        <c:v>43405</c:v>
                      </c:pt>
                      <c:pt idx="17">
                        <c:v>43435</c:v>
                      </c:pt>
                      <c:pt idx="18">
                        <c:v>43466</c:v>
                      </c:pt>
                      <c:pt idx="19">
                        <c:v>43497</c:v>
                      </c:pt>
                      <c:pt idx="20">
                        <c:v>43525</c:v>
                      </c:pt>
                      <c:pt idx="21">
                        <c:v>43556</c:v>
                      </c:pt>
                      <c:pt idx="22">
                        <c:v>43586</c:v>
                      </c:pt>
                      <c:pt idx="23">
                        <c:v>43617</c:v>
                      </c:pt>
                      <c:pt idx="24">
                        <c:v>43647</c:v>
                      </c:pt>
                      <c:pt idx="25">
                        <c:v>43678</c:v>
                      </c:pt>
                      <c:pt idx="26">
                        <c:v>43709</c:v>
                      </c:pt>
                      <c:pt idx="27">
                        <c:v>43739</c:v>
                      </c:pt>
                      <c:pt idx="28">
                        <c:v>43770</c:v>
                      </c:pt>
                      <c:pt idx="29">
                        <c:v>43800</c:v>
                      </c:pt>
                      <c:pt idx="30">
                        <c:v>43831</c:v>
                      </c:pt>
                      <c:pt idx="31">
                        <c:v>43862</c:v>
                      </c:pt>
                      <c:pt idx="32">
                        <c:v>43891</c:v>
                      </c:pt>
                      <c:pt idx="33">
                        <c:v>43922</c:v>
                      </c:pt>
                      <c:pt idx="34">
                        <c:v>43952</c:v>
                      </c:pt>
                      <c:pt idx="35">
                        <c:v>43983</c:v>
                      </c:pt>
                      <c:pt idx="36">
                        <c:v>44013</c:v>
                      </c:pt>
                      <c:pt idx="37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Revenue!$D$10:$AN$10</c15:sqref>
                        </c15:formulaRef>
                      </c:ext>
                    </c:extLst>
                    <c:numCache>
                      <c:formatCode>mmm\-yy</c:formatCode>
                      <c:ptCount val="37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  <c:pt idx="24">
                        <c:v>43678</c:v>
                      </c:pt>
                      <c:pt idx="25">
                        <c:v>43709</c:v>
                      </c:pt>
                      <c:pt idx="26">
                        <c:v>43739</c:v>
                      </c:pt>
                      <c:pt idx="27">
                        <c:v>43770</c:v>
                      </c:pt>
                      <c:pt idx="28">
                        <c:v>43800</c:v>
                      </c:pt>
                      <c:pt idx="29">
                        <c:v>43831</c:v>
                      </c:pt>
                      <c:pt idx="30">
                        <c:v>43862</c:v>
                      </c:pt>
                      <c:pt idx="31">
                        <c:v>43891</c:v>
                      </c:pt>
                      <c:pt idx="32">
                        <c:v>43922</c:v>
                      </c:pt>
                      <c:pt idx="33">
                        <c:v>43952</c:v>
                      </c:pt>
                      <c:pt idx="34">
                        <c:v>43983</c:v>
                      </c:pt>
                      <c:pt idx="35">
                        <c:v>44013</c:v>
                      </c:pt>
                      <c:pt idx="36">
                        <c:v>44044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4B-453D-B1A7-010FABA126A9}"/>
                  </c:ext>
                </c:extLst>
              </c15:ser>
            </c15:filteredLineSeries>
          </c:ext>
        </c:extLst>
      </c:lineChart>
      <c:dateAx>
        <c:axId val="5545978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930160"/>
        <c:crosses val="autoZero"/>
        <c:auto val="1"/>
        <c:lblOffset val="100"/>
        <c:baseTimeUnit val="months"/>
        <c:majorUnit val="3"/>
        <c:minorUnit val="1"/>
      </c:dateAx>
      <c:valAx>
        <c:axId val="3599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5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Expense!$A$11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Expense!$C$12:$AL$12</c:f>
              <c:numCache>
                <c:formatCode>mmm\-yy</c:formatCode>
                <c:ptCount val="36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</c:numCache>
            </c:numRef>
          </c:cat>
          <c:val>
            <c:numRef>
              <c:f>Expense!$B$11:$AL$11</c:f>
              <c:numCache>
                <c:formatCode>_-* #,##0\ _€_-;\-* #,##0\ _€_-;_-* "-"??\ _€_-;_-@_-</c:formatCode>
                <c:ptCount val="37"/>
                <c:pt idx="1">
                  <c:v>3556.7556666666669</c:v>
                </c:pt>
                <c:pt idx="2">
                  <c:v>3684.7556666666669</c:v>
                </c:pt>
                <c:pt idx="3">
                  <c:v>3828.7556666666669</c:v>
                </c:pt>
                <c:pt idx="4">
                  <c:v>3972.7556666666669</c:v>
                </c:pt>
                <c:pt idx="5">
                  <c:v>4132.7556666666669</c:v>
                </c:pt>
                <c:pt idx="6">
                  <c:v>4308.7556666666669</c:v>
                </c:pt>
                <c:pt idx="7">
                  <c:v>4516.7556666666669</c:v>
                </c:pt>
                <c:pt idx="8">
                  <c:v>4724.7556666666669</c:v>
                </c:pt>
                <c:pt idx="9">
                  <c:v>4964.7556666666669</c:v>
                </c:pt>
                <c:pt idx="10">
                  <c:v>5220.7556666666669</c:v>
                </c:pt>
                <c:pt idx="11">
                  <c:v>5492.7556666666669</c:v>
                </c:pt>
                <c:pt idx="12">
                  <c:v>5796.7556666666669</c:v>
                </c:pt>
                <c:pt idx="13">
                  <c:v>6132.7556666666669</c:v>
                </c:pt>
                <c:pt idx="14">
                  <c:v>6500.755666666666</c:v>
                </c:pt>
                <c:pt idx="15">
                  <c:v>6900.755666666666</c:v>
                </c:pt>
                <c:pt idx="16">
                  <c:v>7316.755666666666</c:v>
                </c:pt>
                <c:pt idx="17">
                  <c:v>7780.755666666666</c:v>
                </c:pt>
                <c:pt idx="18">
                  <c:v>8292.755666666666</c:v>
                </c:pt>
                <c:pt idx="19">
                  <c:v>8836.755666666666</c:v>
                </c:pt>
                <c:pt idx="20">
                  <c:v>9431.1401094666671</c:v>
                </c:pt>
                <c:pt idx="21">
                  <c:v>10079.077364266666</c:v>
                </c:pt>
                <c:pt idx="22">
                  <c:v>10775.716886466666</c:v>
                </c:pt>
                <c:pt idx="23">
                  <c:v>11521.107671466667</c:v>
                </c:pt>
                <c:pt idx="24">
                  <c:v>12315.298714666666</c:v>
                </c:pt>
                <c:pt idx="25">
                  <c:v>13174.355343266667</c:v>
                </c:pt>
                <c:pt idx="26">
                  <c:v>14098.342884466667</c:v>
                </c:pt>
                <c:pt idx="27">
                  <c:v>15071.310333666666</c:v>
                </c:pt>
                <c:pt idx="28">
                  <c:v>16093.306686266666</c:v>
                </c:pt>
                <c:pt idx="29">
                  <c:v>17180.39726946667</c:v>
                </c:pt>
                <c:pt idx="30">
                  <c:v>18332.647410466667</c:v>
                </c:pt>
                <c:pt idx="31">
                  <c:v>19534.106104666669</c:v>
                </c:pt>
                <c:pt idx="32">
                  <c:v>20784.822347466667</c:v>
                </c:pt>
                <c:pt idx="33">
                  <c:v>22068.828802466669</c:v>
                </c:pt>
                <c:pt idx="34">
                  <c:v>23418.190796866667</c:v>
                </c:pt>
                <c:pt idx="35">
                  <c:v>24784.924662466667</c:v>
                </c:pt>
                <c:pt idx="36">
                  <c:v>26169.046731066668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8-42F9-9185-4948EC0D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34872"/>
        <c:axId val="563940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Expense!$A$12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Expense!$C$12:$AL$12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42979</c:v>
                      </c:pt>
                      <c:pt idx="1">
                        <c:v>43009</c:v>
                      </c:pt>
                      <c:pt idx="2">
                        <c:v>43040</c:v>
                      </c:pt>
                      <c:pt idx="3">
                        <c:v>43070</c:v>
                      </c:pt>
                      <c:pt idx="4">
                        <c:v>43101</c:v>
                      </c:pt>
                      <c:pt idx="5">
                        <c:v>43132</c:v>
                      </c:pt>
                      <c:pt idx="6">
                        <c:v>43160</c:v>
                      </c:pt>
                      <c:pt idx="7">
                        <c:v>43191</c:v>
                      </c:pt>
                      <c:pt idx="8">
                        <c:v>43221</c:v>
                      </c:pt>
                      <c:pt idx="9">
                        <c:v>43252</c:v>
                      </c:pt>
                      <c:pt idx="10">
                        <c:v>43282</c:v>
                      </c:pt>
                      <c:pt idx="11">
                        <c:v>43313</c:v>
                      </c:pt>
                      <c:pt idx="12">
                        <c:v>43344</c:v>
                      </c:pt>
                      <c:pt idx="13">
                        <c:v>43374</c:v>
                      </c:pt>
                      <c:pt idx="14">
                        <c:v>43405</c:v>
                      </c:pt>
                      <c:pt idx="15">
                        <c:v>43435</c:v>
                      </c:pt>
                      <c:pt idx="16">
                        <c:v>43466</c:v>
                      </c:pt>
                      <c:pt idx="17">
                        <c:v>43497</c:v>
                      </c:pt>
                      <c:pt idx="18">
                        <c:v>43525</c:v>
                      </c:pt>
                      <c:pt idx="19">
                        <c:v>43556</c:v>
                      </c:pt>
                      <c:pt idx="20">
                        <c:v>43586</c:v>
                      </c:pt>
                      <c:pt idx="21">
                        <c:v>43617</c:v>
                      </c:pt>
                      <c:pt idx="22">
                        <c:v>43647</c:v>
                      </c:pt>
                      <c:pt idx="23">
                        <c:v>43678</c:v>
                      </c:pt>
                      <c:pt idx="24">
                        <c:v>43709</c:v>
                      </c:pt>
                      <c:pt idx="25">
                        <c:v>43739</c:v>
                      </c:pt>
                      <c:pt idx="26">
                        <c:v>43770</c:v>
                      </c:pt>
                      <c:pt idx="27">
                        <c:v>43800</c:v>
                      </c:pt>
                      <c:pt idx="28">
                        <c:v>43831</c:v>
                      </c:pt>
                      <c:pt idx="29">
                        <c:v>43862</c:v>
                      </c:pt>
                      <c:pt idx="30">
                        <c:v>43891</c:v>
                      </c:pt>
                      <c:pt idx="31">
                        <c:v>43922</c:v>
                      </c:pt>
                      <c:pt idx="32">
                        <c:v>43952</c:v>
                      </c:pt>
                      <c:pt idx="33">
                        <c:v>43983</c:v>
                      </c:pt>
                      <c:pt idx="34">
                        <c:v>44013</c:v>
                      </c:pt>
                      <c:pt idx="35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Expense!$B$12:$AL$12</c15:sqref>
                        </c15:formulaRef>
                      </c:ext>
                    </c:extLst>
                    <c:numCache>
                      <c:formatCode>mmm\-yy</c:formatCode>
                      <c:ptCount val="37"/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  <c:pt idx="24">
                        <c:v>43678</c:v>
                      </c:pt>
                      <c:pt idx="25">
                        <c:v>43709</c:v>
                      </c:pt>
                      <c:pt idx="26">
                        <c:v>43739</c:v>
                      </c:pt>
                      <c:pt idx="27">
                        <c:v>43770</c:v>
                      </c:pt>
                      <c:pt idx="28">
                        <c:v>43800</c:v>
                      </c:pt>
                      <c:pt idx="29">
                        <c:v>43831</c:v>
                      </c:pt>
                      <c:pt idx="30">
                        <c:v>43862</c:v>
                      </c:pt>
                      <c:pt idx="31">
                        <c:v>43891</c:v>
                      </c:pt>
                      <c:pt idx="32">
                        <c:v>43922</c:v>
                      </c:pt>
                      <c:pt idx="33">
                        <c:v>43952</c:v>
                      </c:pt>
                      <c:pt idx="34">
                        <c:v>43983</c:v>
                      </c:pt>
                      <c:pt idx="35">
                        <c:v>44013</c:v>
                      </c:pt>
                      <c:pt idx="36">
                        <c:v>44044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578-42F9-9185-4948EC0DA6AE}"/>
                  </c:ext>
                </c:extLst>
              </c15:ser>
            </c15:filteredLineSeries>
          </c:ext>
        </c:extLst>
      </c:lineChart>
      <c:dateAx>
        <c:axId val="5639348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940120"/>
        <c:crosses val="autoZero"/>
        <c:auto val="1"/>
        <c:lblOffset val="100"/>
        <c:baseTimeUnit val="months"/>
        <c:majorUnit val="3"/>
        <c:majorTimeUnit val="months"/>
      </c:dateAx>
      <c:valAx>
        <c:axId val="56394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93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25" right="0.25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115393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919EE67-0467-44C1-898A-8588D0FDC4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E014766-E54A-4ED2-8547-1C01D3D57B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F25B71-2B4E-4D3F-B791-25E58EBC4C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M22"/>
  <sheetViews>
    <sheetView topLeftCell="A4" workbookViewId="0">
      <selection activeCell="C21" sqref="C21"/>
    </sheetView>
  </sheetViews>
  <sheetFormatPr baseColWidth="10" defaultRowHeight="15" x14ac:dyDescent="0.25"/>
  <cols>
    <col min="1" max="1" width="22.42578125" customWidth="1"/>
    <col min="2" max="2" width="14.7109375" customWidth="1"/>
    <col min="3" max="6" width="6.85546875" customWidth="1"/>
    <col min="7" max="31" width="8.42578125" customWidth="1"/>
    <col min="32" max="290" width="9.42578125" customWidth="1"/>
  </cols>
  <sheetData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A15" t="s">
        <v>0</v>
      </c>
      <c r="B15" s="1">
        <f>Config!B1</f>
        <v>92056</v>
      </c>
    </row>
    <row r="16" spans="1:2" x14ac:dyDescent="0.25">
      <c r="A16" t="s">
        <v>1</v>
      </c>
      <c r="B16" s="1">
        <f>0.1</f>
        <v>0.1</v>
      </c>
    </row>
    <row r="17" spans="1:351" x14ac:dyDescent="0.25">
      <c r="A17" t="s">
        <v>2</v>
      </c>
      <c r="B17" s="1">
        <f>Config!B6</f>
        <v>800</v>
      </c>
    </row>
    <row r="18" spans="1:351" x14ac:dyDescent="0.25">
      <c r="A18" t="s">
        <v>3</v>
      </c>
      <c r="B18" s="1">
        <f>0</f>
        <v>0</v>
      </c>
      <c r="C18" s="2">
        <v>1</v>
      </c>
      <c r="D18" s="2">
        <v>2</v>
      </c>
      <c r="E18" s="2">
        <v>3</v>
      </c>
      <c r="F18" s="2">
        <v>4</v>
      </c>
      <c r="G18" s="2">
        <v>5</v>
      </c>
      <c r="H18" s="2">
        <v>6</v>
      </c>
      <c r="I18" s="2">
        <v>7</v>
      </c>
      <c r="J18" s="2">
        <v>8</v>
      </c>
      <c r="K18" s="2">
        <v>9</v>
      </c>
      <c r="L18" s="2">
        <v>10</v>
      </c>
      <c r="M18" s="2">
        <v>11</v>
      </c>
      <c r="N18" s="2">
        <v>12</v>
      </c>
      <c r="O18" s="2">
        <v>13</v>
      </c>
      <c r="P18" s="2">
        <v>14</v>
      </c>
      <c r="Q18" s="2">
        <v>15</v>
      </c>
      <c r="R18" s="2">
        <v>16</v>
      </c>
      <c r="S18" s="2">
        <v>17</v>
      </c>
      <c r="T18" s="2">
        <v>18</v>
      </c>
      <c r="U18" s="2">
        <v>19</v>
      </c>
      <c r="V18" s="2">
        <v>20</v>
      </c>
      <c r="W18" s="2">
        <v>21</v>
      </c>
      <c r="X18" s="2">
        <v>22</v>
      </c>
      <c r="Y18" s="2">
        <v>23</v>
      </c>
      <c r="Z18" s="2">
        <v>24</v>
      </c>
      <c r="AA18" s="2">
        <v>25</v>
      </c>
      <c r="AB18" s="2">
        <v>26</v>
      </c>
      <c r="AC18" s="2">
        <v>27</v>
      </c>
      <c r="AD18" s="2">
        <v>28</v>
      </c>
      <c r="AE18" s="2">
        <v>29</v>
      </c>
      <c r="AF18" s="2">
        <v>30</v>
      </c>
      <c r="AG18" s="2">
        <v>31</v>
      </c>
      <c r="AH18" s="2">
        <v>32</v>
      </c>
      <c r="AI18" s="2">
        <v>33</v>
      </c>
      <c r="AJ18" s="2">
        <v>34</v>
      </c>
      <c r="AK18" s="2">
        <v>35</v>
      </c>
      <c r="AL18" s="2">
        <v>36</v>
      </c>
      <c r="AM18" s="2">
        <v>37</v>
      </c>
      <c r="AN18" s="2">
        <v>38</v>
      </c>
      <c r="AO18" s="2">
        <v>39</v>
      </c>
      <c r="AP18" s="2">
        <v>40</v>
      </c>
      <c r="AQ18" s="2">
        <v>41</v>
      </c>
      <c r="AR18" s="2">
        <v>42</v>
      </c>
      <c r="AS18" s="2">
        <v>43</v>
      </c>
      <c r="AT18" s="2">
        <v>44</v>
      </c>
      <c r="AU18" s="2">
        <v>45</v>
      </c>
      <c r="AV18" s="2">
        <v>46</v>
      </c>
      <c r="AW18" s="2">
        <v>47</v>
      </c>
      <c r="AX18" s="2">
        <v>48</v>
      </c>
      <c r="AY18" s="2">
        <v>49</v>
      </c>
      <c r="AZ18" s="2">
        <v>50</v>
      </c>
      <c r="BA18" s="2">
        <v>51</v>
      </c>
      <c r="BB18" s="2">
        <v>52</v>
      </c>
      <c r="BC18" s="2">
        <v>53</v>
      </c>
      <c r="BD18" s="2">
        <v>54</v>
      </c>
      <c r="BE18" s="2">
        <v>55</v>
      </c>
      <c r="BF18" s="2">
        <v>56</v>
      </c>
      <c r="BG18" s="2">
        <v>57</v>
      </c>
      <c r="BH18" s="2">
        <v>58</v>
      </c>
      <c r="BI18" s="2">
        <v>59</v>
      </c>
      <c r="BJ18" s="2">
        <v>60</v>
      </c>
      <c r="BK18" s="2">
        <v>61</v>
      </c>
      <c r="BL18" s="2">
        <v>62</v>
      </c>
      <c r="BM18" s="2">
        <v>63</v>
      </c>
      <c r="BN18" s="2">
        <v>64</v>
      </c>
      <c r="BO18" s="2">
        <v>65</v>
      </c>
      <c r="BP18" s="2">
        <v>66</v>
      </c>
      <c r="BQ18" s="2">
        <v>67</v>
      </c>
      <c r="BR18" s="2">
        <v>68</v>
      </c>
      <c r="BS18" s="2">
        <v>69</v>
      </c>
      <c r="BT18" s="2">
        <v>70</v>
      </c>
      <c r="BU18" s="2">
        <v>71</v>
      </c>
      <c r="BV18" s="2">
        <v>72</v>
      </c>
      <c r="BW18" s="2">
        <v>73</v>
      </c>
      <c r="BX18" s="2">
        <v>74</v>
      </c>
      <c r="BY18" s="2">
        <v>75</v>
      </c>
      <c r="BZ18" s="2">
        <v>76</v>
      </c>
      <c r="CA18" s="2">
        <v>77</v>
      </c>
      <c r="CB18" s="2">
        <v>78</v>
      </c>
      <c r="CC18" s="2">
        <v>79</v>
      </c>
      <c r="CD18" s="2">
        <v>80</v>
      </c>
      <c r="CE18" s="2">
        <v>81</v>
      </c>
      <c r="CF18" s="2">
        <v>82</v>
      </c>
      <c r="CG18" s="2">
        <v>83</v>
      </c>
      <c r="CH18" s="2">
        <v>84</v>
      </c>
      <c r="CI18" s="2">
        <v>85</v>
      </c>
      <c r="CJ18" s="2">
        <v>86</v>
      </c>
      <c r="CK18" s="2">
        <v>87</v>
      </c>
      <c r="CL18" s="2">
        <v>88</v>
      </c>
      <c r="CM18" s="2">
        <v>89</v>
      </c>
      <c r="CN18" s="2">
        <v>90</v>
      </c>
      <c r="CO18" s="2">
        <v>91</v>
      </c>
      <c r="CP18" s="2">
        <v>92</v>
      </c>
      <c r="CQ18" s="2">
        <v>93</v>
      </c>
      <c r="CR18" s="2">
        <v>94</v>
      </c>
      <c r="CS18" s="2">
        <v>95</v>
      </c>
      <c r="CT18" s="2">
        <v>96</v>
      </c>
      <c r="CU18" s="2">
        <v>97</v>
      </c>
      <c r="CV18" s="2">
        <v>98</v>
      </c>
      <c r="CW18" s="2">
        <v>99</v>
      </c>
      <c r="CX18" s="2">
        <v>100</v>
      </c>
      <c r="CY18" s="2">
        <v>101</v>
      </c>
      <c r="CZ18" s="2">
        <v>102</v>
      </c>
      <c r="DA18" s="2">
        <v>103</v>
      </c>
      <c r="DB18" s="2">
        <v>104</v>
      </c>
      <c r="DC18" s="2">
        <v>105</v>
      </c>
      <c r="DD18" s="2">
        <v>106</v>
      </c>
      <c r="DE18" s="2">
        <v>107</v>
      </c>
      <c r="DF18" s="2">
        <v>108</v>
      </c>
      <c r="DG18" s="2">
        <v>109</v>
      </c>
      <c r="DH18" s="2">
        <v>110</v>
      </c>
      <c r="DI18" s="2">
        <v>111</v>
      </c>
      <c r="DJ18" s="2">
        <v>112</v>
      </c>
      <c r="DK18" s="2">
        <v>113</v>
      </c>
      <c r="DL18" s="2">
        <v>114</v>
      </c>
      <c r="DM18" s="2">
        <v>115</v>
      </c>
      <c r="DN18" s="2">
        <v>116</v>
      </c>
      <c r="DO18" s="2">
        <v>117</v>
      </c>
      <c r="DP18" s="2">
        <v>118</v>
      </c>
      <c r="DQ18" s="2">
        <v>119</v>
      </c>
      <c r="DR18" s="2">
        <v>120</v>
      </c>
      <c r="DS18" s="2">
        <v>121</v>
      </c>
      <c r="DT18" s="2">
        <v>122</v>
      </c>
      <c r="DU18" s="2">
        <v>123</v>
      </c>
      <c r="DV18" s="2">
        <v>124</v>
      </c>
      <c r="DW18" s="2">
        <v>125</v>
      </c>
      <c r="DX18" s="2">
        <v>126</v>
      </c>
      <c r="DY18" s="2">
        <v>127</v>
      </c>
      <c r="DZ18" s="2">
        <v>128</v>
      </c>
      <c r="EA18" s="2">
        <v>129</v>
      </c>
      <c r="EB18" s="2">
        <v>130</v>
      </c>
      <c r="EC18" s="2">
        <v>131</v>
      </c>
      <c r="ED18" s="2">
        <v>132</v>
      </c>
      <c r="EE18" s="2">
        <v>133</v>
      </c>
      <c r="EF18" s="2">
        <v>134</v>
      </c>
      <c r="EG18" s="2">
        <v>135</v>
      </c>
      <c r="EH18" s="2">
        <v>136</v>
      </c>
      <c r="EI18" s="2">
        <v>137</v>
      </c>
      <c r="EJ18" s="2">
        <v>138</v>
      </c>
      <c r="EK18" s="2">
        <v>139</v>
      </c>
      <c r="EL18" s="2">
        <v>140</v>
      </c>
      <c r="EM18" s="2">
        <v>141</v>
      </c>
      <c r="EN18" s="2">
        <v>142</v>
      </c>
      <c r="EO18" s="2">
        <v>143</v>
      </c>
      <c r="EP18" s="2">
        <v>144</v>
      </c>
      <c r="EQ18" s="2">
        <v>145</v>
      </c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</row>
    <row r="19" spans="1:351" x14ac:dyDescent="0.25">
      <c r="A19" t="s">
        <v>5</v>
      </c>
      <c r="B19" s="2">
        <f>B17</f>
        <v>800</v>
      </c>
      <c r="C19" s="2">
        <f>MIN($B$15,B19+C21)</f>
        <v>879</v>
      </c>
      <c r="D19" s="2">
        <f t="shared" ref="D19:N19" si="0">MIN($B$15,C19+D21)</f>
        <v>966</v>
      </c>
      <c r="E19" s="2">
        <f>MIN($B$15,D19+E21)</f>
        <v>1062</v>
      </c>
      <c r="F19" s="2">
        <f t="shared" si="0"/>
        <v>1167</v>
      </c>
      <c r="G19" s="2">
        <f t="shared" si="0"/>
        <v>1282</v>
      </c>
      <c r="H19" s="2">
        <f t="shared" si="0"/>
        <v>1408</v>
      </c>
      <c r="I19" s="2">
        <f t="shared" si="0"/>
        <v>1547</v>
      </c>
      <c r="J19" s="2">
        <f t="shared" si="0"/>
        <v>1699</v>
      </c>
      <c r="K19" s="2">
        <f t="shared" si="0"/>
        <v>1866</v>
      </c>
      <c r="L19" s="2">
        <f t="shared" si="0"/>
        <v>2049</v>
      </c>
      <c r="M19" s="2">
        <f t="shared" si="0"/>
        <v>2249</v>
      </c>
      <c r="N19" s="2">
        <f t="shared" si="0"/>
        <v>2468</v>
      </c>
      <c r="O19" s="2">
        <f t="shared" ref="O19" si="1">MIN($B$15,N19+O21)</f>
        <v>2708</v>
      </c>
      <c r="P19" s="2">
        <f t="shared" ref="P19" si="2">MIN($B$15,O19+P21)</f>
        <v>2971</v>
      </c>
      <c r="Q19" s="2">
        <f t="shared" ref="Q19" si="3">MIN($B$15,P19+Q21)</f>
        <v>3259</v>
      </c>
      <c r="R19" s="2">
        <f t="shared" ref="R19" si="4">MIN($B$15,Q19+R21)</f>
        <v>3573</v>
      </c>
      <c r="S19" s="2">
        <f t="shared" ref="S19" si="5">MIN($B$15,R19+S21)</f>
        <v>3916</v>
      </c>
      <c r="T19" s="2">
        <f t="shared" ref="T19" si="6">MIN($B$15,S19+T21)</f>
        <v>4291</v>
      </c>
      <c r="U19" s="2">
        <f t="shared" ref="U19" si="7">MIN($B$15,T19+U21)</f>
        <v>4700</v>
      </c>
      <c r="V19" s="2">
        <f t="shared" ref="V19" si="8">MIN($B$15,U19+V21)</f>
        <v>5146</v>
      </c>
      <c r="W19" s="2">
        <f t="shared" ref="W19" si="9">MIN($B$15,V19+W21)</f>
        <v>5632</v>
      </c>
      <c r="X19" s="2">
        <f t="shared" ref="X19" si="10">MIN($B$15,W19+X21)</f>
        <v>6161</v>
      </c>
      <c r="Y19" s="2">
        <f t="shared" ref="Y19" si="11">MIN($B$15,X19+Y21)</f>
        <v>6736</v>
      </c>
      <c r="Z19" s="2">
        <f t="shared" ref="Z19" si="12">MIN($B$15,Y19+Z21)</f>
        <v>7360</v>
      </c>
      <c r="AA19" s="2">
        <f t="shared" ref="AA19" si="13">MIN($B$15,Z19+AA21)</f>
        <v>8037</v>
      </c>
      <c r="AB19" s="2">
        <f t="shared" ref="AB19" si="14">MIN($B$15,AA19+AB21)</f>
        <v>8771</v>
      </c>
      <c r="AC19" s="2">
        <f t="shared" ref="AC19" si="15">MIN($B$15,AB19+AC21)</f>
        <v>9565</v>
      </c>
      <c r="AD19" s="2">
        <f t="shared" ref="AD19" si="16">MIN($B$15,AC19+AD21)</f>
        <v>10422</v>
      </c>
      <c r="AE19" s="2">
        <f t="shared" ref="AE19" si="17">MIN($B$15,AD19+AE21)</f>
        <v>11346</v>
      </c>
      <c r="AF19" s="2">
        <f t="shared" ref="AF19" si="18">MIN($B$15,AE19+AF21)</f>
        <v>12341</v>
      </c>
      <c r="AG19" s="2">
        <f t="shared" ref="AG19" si="19">MIN($B$15,AF19+AG21)</f>
        <v>13410</v>
      </c>
      <c r="AH19" s="2">
        <f t="shared" ref="AH19" si="20">MIN($B$15,AG19+AH21)</f>
        <v>14556</v>
      </c>
      <c r="AI19" s="2">
        <f t="shared" ref="AI19" si="21">MIN($B$15,AH19+AI21)</f>
        <v>15781</v>
      </c>
      <c r="AJ19" s="2">
        <f t="shared" ref="AJ19" si="22">MIN($B$15,AI19+AJ21)</f>
        <v>17089</v>
      </c>
      <c r="AK19" s="2">
        <f t="shared" ref="AK19" si="23">MIN($B$15,AJ19+AK21)</f>
        <v>18481</v>
      </c>
      <c r="AL19" s="2">
        <f t="shared" ref="AL19" si="24">MIN($B$15,AK19+AL21)</f>
        <v>19958</v>
      </c>
      <c r="AM19" s="2">
        <f t="shared" ref="AM19" si="25">MIN($B$15,AL19+AM21)</f>
        <v>21521</v>
      </c>
      <c r="AN19" s="2">
        <f t="shared" ref="AN19" si="26">MIN($B$15,AM19+AN21)</f>
        <v>23170</v>
      </c>
      <c r="AO19" s="2">
        <f t="shared" ref="AO19" si="27">MIN($B$15,AN19+AO21)</f>
        <v>24904</v>
      </c>
      <c r="AP19" s="2">
        <f t="shared" ref="AP19" si="28">MIN($B$15,AO19+AP21)</f>
        <v>26721</v>
      </c>
      <c r="AQ19" s="2">
        <f t="shared" ref="AQ19" si="29">MIN($B$15,AP19+AQ21)</f>
        <v>28617</v>
      </c>
      <c r="AR19" s="2">
        <f t="shared" ref="AR19" si="30">MIN($B$15,AQ19+AR21)</f>
        <v>30589</v>
      </c>
      <c r="AS19" s="2">
        <f t="shared" ref="AS19" si="31">MIN($B$15,AR19+AS21)</f>
        <v>32631</v>
      </c>
      <c r="AT19" s="2">
        <f t="shared" ref="AT19" si="32">MIN($B$15,AS19+AT21)</f>
        <v>34737</v>
      </c>
      <c r="AU19" s="2">
        <f t="shared" ref="AU19" si="33">MIN($B$15,AT19+AU21)</f>
        <v>36900</v>
      </c>
      <c r="AV19" s="2">
        <f t="shared" ref="AV19" si="34">MIN($B$15,AU19+AV21)</f>
        <v>39111</v>
      </c>
      <c r="AW19" s="2">
        <f t="shared" ref="AW19" si="35">MIN($B$15,AV19+AW21)</f>
        <v>41360</v>
      </c>
      <c r="AX19" s="2">
        <f t="shared" ref="AX19" si="36">MIN($B$15,AW19+AX21)</f>
        <v>43638</v>
      </c>
      <c r="AY19" s="2">
        <f t="shared" ref="AY19" si="37">MIN($B$15,AX19+AY21)</f>
        <v>45933</v>
      </c>
      <c r="AZ19" s="2">
        <f t="shared" ref="AZ19" si="38">MIN($B$15,AY19+AZ21)</f>
        <v>48234</v>
      </c>
      <c r="BA19" s="2">
        <f t="shared" ref="BA19" si="39">MIN($B$15,AZ19+BA21)</f>
        <v>50530</v>
      </c>
      <c r="BB19" s="2">
        <f t="shared" ref="BB19" si="40">MIN($B$15,BA19+BB21)</f>
        <v>52809</v>
      </c>
      <c r="BC19" s="2">
        <f t="shared" ref="BC19" si="41">MIN($B$15,BB19+BC21)</f>
        <v>55060</v>
      </c>
      <c r="BD19" s="2">
        <f t="shared" ref="BD19" si="42">MIN($B$15,BC19+BD21)</f>
        <v>57273</v>
      </c>
      <c r="BE19" s="2">
        <f t="shared" ref="BE19" si="43">MIN($B$15,BD19+BE21)</f>
        <v>59437</v>
      </c>
      <c r="BF19" s="2">
        <f t="shared" ref="BF19" si="44">MIN($B$15,BE19+BF21)</f>
        <v>61543</v>
      </c>
      <c r="BG19" s="2">
        <f t="shared" ref="BG19" si="45">MIN($B$15,BF19+BG21)</f>
        <v>63583</v>
      </c>
      <c r="BH19" s="2">
        <f t="shared" ref="BH19" si="46">MIN($B$15,BG19+BH21)</f>
        <v>65550</v>
      </c>
      <c r="BI19" s="2">
        <f t="shared" ref="BI19" si="47">MIN($B$15,BH19+BI21)</f>
        <v>67437</v>
      </c>
      <c r="BJ19" s="2">
        <f t="shared" ref="BJ19" si="48">MIN($B$15,BI19+BJ21)</f>
        <v>69241</v>
      </c>
      <c r="BK19" s="2">
        <f t="shared" ref="BK19" si="49">MIN($B$15,BJ19+BK21)</f>
        <v>70957</v>
      </c>
      <c r="BL19" s="2">
        <f t="shared" ref="BL19" si="50">MIN($B$15,BK19+BL21)</f>
        <v>72583</v>
      </c>
      <c r="BM19" s="2">
        <f t="shared" ref="BM19" si="51">MIN($B$15,BL19+BM21)</f>
        <v>74118</v>
      </c>
      <c r="BN19" s="2">
        <f t="shared" ref="BN19" si="52">MIN($B$15,BM19+BN21)</f>
        <v>75562</v>
      </c>
      <c r="BO19" s="2">
        <f t="shared" ref="BO19" si="53">MIN($B$15,BN19+BO21)</f>
        <v>76916</v>
      </c>
      <c r="BP19" s="2">
        <f t="shared" ref="BP19" si="54">MIN($B$15,BO19+BP21)</f>
        <v>78181</v>
      </c>
      <c r="BQ19" s="2">
        <f t="shared" ref="BQ19" si="55">MIN($B$15,BP19+BQ21)</f>
        <v>79359</v>
      </c>
      <c r="BR19" s="2">
        <f t="shared" ref="BR19" si="56">MIN($B$15,BQ19+BR21)</f>
        <v>80454</v>
      </c>
      <c r="BS19" s="2">
        <f t="shared" ref="BS19" si="57">MIN($B$15,BR19+BS21)</f>
        <v>81468</v>
      </c>
      <c r="BT19" s="2">
        <f t="shared" ref="BT19" si="58">MIN($B$15,BS19+BT21)</f>
        <v>82405</v>
      </c>
      <c r="BU19" s="2">
        <f t="shared" ref="BU19" si="59">MIN($B$15,BT19+BU21)</f>
        <v>83269</v>
      </c>
      <c r="BV19" s="2">
        <f t="shared" ref="BV19" si="60">MIN($B$15,BU19+BV21)</f>
        <v>84064</v>
      </c>
      <c r="BW19" s="2">
        <f t="shared" ref="BW19" si="61">MIN($B$15,BV19+BW21)</f>
        <v>84794</v>
      </c>
      <c r="BX19" s="2">
        <f t="shared" ref="BX19" si="62">MIN($B$15,BW19+BX21)</f>
        <v>85463</v>
      </c>
      <c r="BY19" s="2">
        <f t="shared" ref="BY19" si="63">MIN($B$15,BX19+BY21)</f>
        <v>86075</v>
      </c>
      <c r="BZ19" s="2">
        <f t="shared" ref="BZ19" si="64">MIN($B$15,BY19+BZ21)</f>
        <v>86634</v>
      </c>
      <c r="CA19" s="2">
        <f t="shared" ref="CA19" si="65">MIN($B$15,BZ19+CA21)</f>
        <v>87144</v>
      </c>
      <c r="CB19" s="2">
        <f t="shared" ref="CB19" si="66">MIN($B$15,CA19+CB21)</f>
        <v>87609</v>
      </c>
      <c r="CC19" s="2">
        <f t="shared" ref="CC19" si="67">MIN($B$15,CB19+CC21)</f>
        <v>88032</v>
      </c>
      <c r="CD19" s="2">
        <f t="shared" ref="CD19" si="68">MIN($B$15,CC19+CD21)</f>
        <v>88417</v>
      </c>
      <c r="CE19" s="2">
        <f t="shared" ref="CE19" si="69">MIN($B$15,CD19+CE21)</f>
        <v>88767</v>
      </c>
      <c r="CF19" s="2">
        <f t="shared" ref="CF19" si="70">MIN($B$15,CE19+CF21)</f>
        <v>89084</v>
      </c>
      <c r="CG19" s="2">
        <f t="shared" ref="CG19" si="71">MIN($B$15,CF19+CG21)</f>
        <v>89372</v>
      </c>
      <c r="CH19" s="2">
        <f t="shared" ref="CH19" si="72">MIN($B$15,CG19+CH21)</f>
        <v>89633</v>
      </c>
      <c r="CI19" s="2">
        <f t="shared" ref="CI19" si="73">MIN($B$15,CH19+CI21)</f>
        <v>89869</v>
      </c>
      <c r="CJ19" s="2">
        <f t="shared" ref="CJ19" si="74">MIN($B$15,CI19+CJ21)</f>
        <v>90083</v>
      </c>
      <c r="CK19" s="2">
        <f t="shared" ref="CK19" si="75">MIN($B$15,CJ19+CK21)</f>
        <v>90276</v>
      </c>
      <c r="CL19" s="2">
        <f t="shared" ref="CL19" si="76">MIN($B$15,CK19+CL21)</f>
        <v>90451</v>
      </c>
      <c r="CM19" s="2">
        <f t="shared" ref="CM19" si="77">MIN($B$15,CL19+CM21)</f>
        <v>90609</v>
      </c>
      <c r="CN19" s="2">
        <f t="shared" ref="CN19" si="78">MIN($B$15,CM19+CN21)</f>
        <v>90751</v>
      </c>
      <c r="CO19" s="2">
        <f t="shared" ref="CO19" si="79">MIN($B$15,CN19+CO21)</f>
        <v>90880</v>
      </c>
      <c r="CP19" s="2">
        <f t="shared" ref="CP19" si="80">MIN($B$15,CO19+CP21)</f>
        <v>90996</v>
      </c>
      <c r="CQ19" s="2">
        <f t="shared" ref="CQ19" si="81">MIN($B$15,CP19+CQ21)</f>
        <v>91101</v>
      </c>
      <c r="CR19" s="2">
        <f t="shared" ref="CR19" si="82">MIN($B$15,CQ19+CR21)</f>
        <v>91196</v>
      </c>
      <c r="CS19" s="2">
        <f t="shared" ref="CS19" si="83">MIN($B$15,CR19+CS21)</f>
        <v>91281</v>
      </c>
      <c r="CT19" s="2">
        <f t="shared" ref="CT19" si="84">MIN($B$15,CS19+CT21)</f>
        <v>91358</v>
      </c>
      <c r="CU19" s="2">
        <f t="shared" ref="CU19" si="85">MIN($B$15,CT19+CU21)</f>
        <v>91427</v>
      </c>
      <c r="CV19" s="2">
        <f t="shared" ref="CV19" si="86">MIN($B$15,CU19+CV21)</f>
        <v>91489</v>
      </c>
      <c r="CW19" s="2">
        <f t="shared" ref="CW19" si="87">MIN($B$15,CV19+CW21)</f>
        <v>91545</v>
      </c>
      <c r="CX19" s="2">
        <f t="shared" ref="CX19" si="88">MIN($B$15,CW19+CX21)</f>
        <v>91596</v>
      </c>
      <c r="CY19" s="2">
        <f t="shared" ref="CY19" si="89">MIN($B$15,CX19+CY21)</f>
        <v>91642</v>
      </c>
      <c r="CZ19" s="2">
        <f t="shared" ref="CZ19" si="90">MIN($B$15,CY19+CZ21)</f>
        <v>91683</v>
      </c>
      <c r="DA19" s="2">
        <f t="shared" ref="DA19" si="91">MIN($B$15,CZ19+DA21)</f>
        <v>91720</v>
      </c>
      <c r="DB19" s="2">
        <f t="shared" ref="DB19" si="92">MIN($B$15,DA19+DB21)</f>
        <v>91753</v>
      </c>
      <c r="DC19" s="2">
        <f t="shared" ref="DC19" si="93">MIN($B$15,DB19+DC21)</f>
        <v>91783</v>
      </c>
      <c r="DD19" s="2">
        <f t="shared" ref="DD19" si="94">MIN($B$15,DC19+DD21)</f>
        <v>91810</v>
      </c>
      <c r="DE19" s="2">
        <f t="shared" ref="DE19" si="95">MIN($B$15,DD19+DE21)</f>
        <v>91835</v>
      </c>
      <c r="DF19" s="2">
        <f t="shared" ref="DF19" si="96">MIN($B$15,DE19+DF21)</f>
        <v>91857</v>
      </c>
      <c r="DG19" s="2">
        <f t="shared" ref="DG19" si="97">MIN($B$15,DF19+DG21)</f>
        <v>91877</v>
      </c>
      <c r="DH19" s="2">
        <f t="shared" ref="DH19" si="98">MIN($B$15,DG19+DH21)</f>
        <v>91895</v>
      </c>
      <c r="DI19" s="2">
        <f t="shared" ref="DI19" si="99">MIN($B$15,DH19+DI21)</f>
        <v>91911</v>
      </c>
      <c r="DJ19" s="2">
        <f t="shared" ref="DJ19" si="100">MIN($B$15,DI19+DJ21)</f>
        <v>91925</v>
      </c>
      <c r="DK19" s="2">
        <f t="shared" ref="DK19" si="101">MIN($B$15,DJ19+DK21)</f>
        <v>91938</v>
      </c>
      <c r="DL19" s="2">
        <f t="shared" ref="DL19" si="102">MIN($B$15,DK19+DL21)</f>
        <v>91950</v>
      </c>
      <c r="DM19" s="2">
        <f t="shared" ref="DM19" si="103">MIN($B$15,DL19+DM21)</f>
        <v>91961</v>
      </c>
      <c r="DN19" s="2">
        <f t="shared" ref="DN19" si="104">MIN($B$15,DM19+DN21)</f>
        <v>91970</v>
      </c>
      <c r="DO19" s="2">
        <f t="shared" ref="DO19" si="105">MIN($B$15,DN19+DO21)</f>
        <v>91979</v>
      </c>
      <c r="DP19" s="2">
        <f t="shared" ref="DP19" si="106">MIN($B$15,DO19+DP21)</f>
        <v>91987</v>
      </c>
      <c r="DQ19" s="2">
        <f t="shared" ref="DQ19" si="107">MIN($B$15,DP19+DQ21)</f>
        <v>91994</v>
      </c>
      <c r="DR19" s="2">
        <f t="shared" ref="DR19" si="108">MIN($B$15,DQ19+DR21)</f>
        <v>92000</v>
      </c>
      <c r="DS19" s="2">
        <f t="shared" ref="DS19" si="109">MIN($B$15,DR19+DS21)</f>
        <v>92006</v>
      </c>
      <c r="DT19" s="2">
        <f t="shared" ref="DT19" si="110">MIN($B$15,DS19+DT21)</f>
        <v>92011</v>
      </c>
      <c r="DU19" s="2">
        <f t="shared" ref="DU19" si="111">MIN($B$15,DT19+DU21)</f>
        <v>92015</v>
      </c>
      <c r="DV19" s="2">
        <f t="shared" ref="DV19" si="112">MIN($B$15,DU19+DV21)</f>
        <v>92019</v>
      </c>
      <c r="DW19" s="2">
        <f t="shared" ref="DW19" si="113">MIN($B$15,DV19+DW21)</f>
        <v>92023</v>
      </c>
      <c r="DX19" s="2">
        <f t="shared" ref="DX19" si="114">MIN($B$15,DW19+DX21)</f>
        <v>92026</v>
      </c>
      <c r="DY19" s="2">
        <f t="shared" ref="DY19" si="115">MIN($B$15,DX19+DY21)</f>
        <v>92029</v>
      </c>
      <c r="DZ19" s="2">
        <f t="shared" ref="DZ19" si="116">MIN($B$15,DY19+DZ21)</f>
        <v>92032</v>
      </c>
      <c r="EA19" s="2">
        <f t="shared" ref="EA19" si="117">MIN($B$15,DZ19+EA21)</f>
        <v>92034</v>
      </c>
      <c r="EB19" s="2">
        <f t="shared" ref="EB19" si="118">MIN($B$15,EA19+EB21)</f>
        <v>92036</v>
      </c>
      <c r="EC19" s="2">
        <f t="shared" ref="EC19" si="119">MIN($B$15,EB19+EC21)</f>
        <v>92038</v>
      </c>
      <c r="ED19" s="2">
        <f t="shared" ref="ED19" si="120">MIN($B$15,EC19+ED21)</f>
        <v>92040</v>
      </c>
      <c r="EE19" s="2">
        <f t="shared" ref="EE19" si="121">MIN($B$15,ED19+EE21)</f>
        <v>92042</v>
      </c>
      <c r="EF19" s="2">
        <f t="shared" ref="EF19" si="122">MIN($B$15,EE19+EF21)</f>
        <v>92043</v>
      </c>
      <c r="EG19" s="2">
        <f t="shared" ref="EG19" si="123">MIN($B$15,EF19+EG21)</f>
        <v>92044</v>
      </c>
      <c r="EH19" s="2">
        <f t="shared" ref="EH19" si="124">MIN($B$15,EG19+EH21)</f>
        <v>92045</v>
      </c>
      <c r="EI19" s="2">
        <f t="shared" ref="EI19" si="125">MIN($B$15,EH19+EI21)</f>
        <v>92046</v>
      </c>
      <c r="EJ19" s="2">
        <f t="shared" ref="EJ19" si="126">MIN($B$15,EI19+EJ21)</f>
        <v>92047</v>
      </c>
      <c r="EK19" s="2">
        <f t="shared" ref="EK19" si="127">MIN($B$15,EJ19+EK21)</f>
        <v>92048</v>
      </c>
      <c r="EL19" s="2">
        <f t="shared" ref="EL19" si="128">MIN($B$15,EK19+EL21)</f>
        <v>92049</v>
      </c>
      <c r="EM19" s="2">
        <f t="shared" ref="EM19" si="129">MIN($B$15,EL19+EM21)</f>
        <v>92050</v>
      </c>
      <c r="EN19" s="2">
        <f t="shared" ref="EN19" si="130">MIN($B$15,EM19+EN21)</f>
        <v>92051</v>
      </c>
      <c r="EO19" s="2">
        <f t="shared" ref="EO19" si="131">MIN($B$15,EN19+EO21)</f>
        <v>92051</v>
      </c>
      <c r="EP19" s="2">
        <f t="shared" ref="EP19" si="132">MIN($B$15,EO19+EP21)</f>
        <v>92051</v>
      </c>
      <c r="EQ19" s="2">
        <f t="shared" ref="EQ19" si="133">MIN($B$15,EP19+EQ21)</f>
        <v>92051</v>
      </c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</row>
    <row r="20" spans="1:351" x14ac:dyDescent="0.25">
      <c r="A20" t="s">
        <v>46</v>
      </c>
      <c r="B20">
        <f>2017+(ROUNDDOWN(B18/12,0))</f>
        <v>2017</v>
      </c>
      <c r="C20">
        <f t="shared" ref="C20:BN20" si="134">2017+(ROUNDDOWN(C18/12,0))</f>
        <v>2017</v>
      </c>
      <c r="D20">
        <f t="shared" si="134"/>
        <v>2017</v>
      </c>
      <c r="E20">
        <f t="shared" si="134"/>
        <v>2017</v>
      </c>
      <c r="F20">
        <f t="shared" si="134"/>
        <v>2017</v>
      </c>
      <c r="G20">
        <f t="shared" si="134"/>
        <v>2017</v>
      </c>
      <c r="H20">
        <f t="shared" si="134"/>
        <v>2017</v>
      </c>
      <c r="I20">
        <f t="shared" si="134"/>
        <v>2017</v>
      </c>
      <c r="J20">
        <f t="shared" si="134"/>
        <v>2017</v>
      </c>
      <c r="K20">
        <f t="shared" si="134"/>
        <v>2017</v>
      </c>
      <c r="L20">
        <f t="shared" si="134"/>
        <v>2017</v>
      </c>
      <c r="M20">
        <f t="shared" si="134"/>
        <v>2017</v>
      </c>
      <c r="N20">
        <f t="shared" si="134"/>
        <v>2018</v>
      </c>
      <c r="O20">
        <f t="shared" si="134"/>
        <v>2018</v>
      </c>
      <c r="P20">
        <f t="shared" si="134"/>
        <v>2018</v>
      </c>
      <c r="Q20">
        <f t="shared" si="134"/>
        <v>2018</v>
      </c>
      <c r="R20">
        <f t="shared" si="134"/>
        <v>2018</v>
      </c>
      <c r="S20">
        <f t="shared" si="134"/>
        <v>2018</v>
      </c>
      <c r="T20">
        <f t="shared" si="134"/>
        <v>2018</v>
      </c>
      <c r="U20">
        <f t="shared" si="134"/>
        <v>2018</v>
      </c>
      <c r="V20">
        <f t="shared" si="134"/>
        <v>2018</v>
      </c>
      <c r="W20">
        <f t="shared" si="134"/>
        <v>2018</v>
      </c>
      <c r="X20">
        <f t="shared" si="134"/>
        <v>2018</v>
      </c>
      <c r="Y20">
        <f t="shared" si="134"/>
        <v>2018</v>
      </c>
      <c r="Z20">
        <f t="shared" si="134"/>
        <v>2019</v>
      </c>
      <c r="AA20">
        <f t="shared" si="134"/>
        <v>2019</v>
      </c>
      <c r="AB20">
        <f t="shared" si="134"/>
        <v>2019</v>
      </c>
      <c r="AC20">
        <f t="shared" si="134"/>
        <v>2019</v>
      </c>
      <c r="AD20">
        <f t="shared" si="134"/>
        <v>2019</v>
      </c>
      <c r="AE20">
        <f t="shared" si="134"/>
        <v>2019</v>
      </c>
      <c r="AF20">
        <f t="shared" si="134"/>
        <v>2019</v>
      </c>
      <c r="AG20">
        <f t="shared" si="134"/>
        <v>2019</v>
      </c>
      <c r="AH20">
        <f t="shared" si="134"/>
        <v>2019</v>
      </c>
      <c r="AI20">
        <f t="shared" si="134"/>
        <v>2019</v>
      </c>
      <c r="AJ20">
        <f t="shared" si="134"/>
        <v>2019</v>
      </c>
      <c r="AK20">
        <f t="shared" si="134"/>
        <v>2019</v>
      </c>
      <c r="AL20">
        <f t="shared" si="134"/>
        <v>2020</v>
      </c>
      <c r="AM20">
        <f t="shared" si="134"/>
        <v>2020</v>
      </c>
      <c r="AN20">
        <f t="shared" si="134"/>
        <v>2020</v>
      </c>
      <c r="AO20">
        <f t="shared" si="134"/>
        <v>2020</v>
      </c>
      <c r="AP20">
        <f t="shared" si="134"/>
        <v>2020</v>
      </c>
      <c r="AQ20">
        <f t="shared" si="134"/>
        <v>2020</v>
      </c>
      <c r="AR20">
        <f t="shared" si="134"/>
        <v>2020</v>
      </c>
      <c r="AS20">
        <f t="shared" si="134"/>
        <v>2020</v>
      </c>
      <c r="AT20">
        <f t="shared" si="134"/>
        <v>2020</v>
      </c>
      <c r="AU20">
        <f t="shared" si="134"/>
        <v>2020</v>
      </c>
      <c r="AV20">
        <f t="shared" si="134"/>
        <v>2020</v>
      </c>
      <c r="AW20">
        <f t="shared" si="134"/>
        <v>2020</v>
      </c>
      <c r="AX20">
        <f t="shared" si="134"/>
        <v>2021</v>
      </c>
      <c r="AY20">
        <f t="shared" si="134"/>
        <v>2021</v>
      </c>
      <c r="AZ20">
        <f t="shared" si="134"/>
        <v>2021</v>
      </c>
      <c r="BA20">
        <f t="shared" si="134"/>
        <v>2021</v>
      </c>
      <c r="BB20">
        <f t="shared" si="134"/>
        <v>2021</v>
      </c>
      <c r="BC20">
        <f t="shared" si="134"/>
        <v>2021</v>
      </c>
      <c r="BD20">
        <f t="shared" si="134"/>
        <v>2021</v>
      </c>
      <c r="BE20">
        <f t="shared" si="134"/>
        <v>2021</v>
      </c>
      <c r="BF20">
        <f t="shared" si="134"/>
        <v>2021</v>
      </c>
      <c r="BG20">
        <f t="shared" si="134"/>
        <v>2021</v>
      </c>
      <c r="BH20">
        <f t="shared" si="134"/>
        <v>2021</v>
      </c>
      <c r="BI20">
        <f t="shared" si="134"/>
        <v>2021</v>
      </c>
      <c r="BJ20">
        <f t="shared" si="134"/>
        <v>2022</v>
      </c>
      <c r="BK20">
        <f t="shared" si="134"/>
        <v>2022</v>
      </c>
      <c r="BL20">
        <f t="shared" si="134"/>
        <v>2022</v>
      </c>
      <c r="BM20">
        <f t="shared" si="134"/>
        <v>2022</v>
      </c>
      <c r="BN20">
        <f t="shared" si="134"/>
        <v>2022</v>
      </c>
      <c r="BO20">
        <f t="shared" ref="BO20:DZ20" si="135">2017+(ROUNDDOWN(BO18/12,0))</f>
        <v>2022</v>
      </c>
      <c r="BP20">
        <f t="shared" si="135"/>
        <v>2022</v>
      </c>
      <c r="BQ20">
        <f t="shared" si="135"/>
        <v>2022</v>
      </c>
      <c r="BR20">
        <f t="shared" si="135"/>
        <v>2022</v>
      </c>
      <c r="BS20">
        <f t="shared" si="135"/>
        <v>2022</v>
      </c>
      <c r="BT20">
        <f t="shared" si="135"/>
        <v>2022</v>
      </c>
      <c r="BU20">
        <f t="shared" si="135"/>
        <v>2022</v>
      </c>
      <c r="BV20">
        <f t="shared" si="135"/>
        <v>2023</v>
      </c>
      <c r="BW20">
        <f t="shared" si="135"/>
        <v>2023</v>
      </c>
      <c r="BX20">
        <f t="shared" si="135"/>
        <v>2023</v>
      </c>
      <c r="BY20">
        <f t="shared" si="135"/>
        <v>2023</v>
      </c>
      <c r="BZ20">
        <f t="shared" si="135"/>
        <v>2023</v>
      </c>
      <c r="CA20">
        <f t="shared" si="135"/>
        <v>2023</v>
      </c>
      <c r="CB20">
        <f t="shared" si="135"/>
        <v>2023</v>
      </c>
      <c r="CC20">
        <f t="shared" si="135"/>
        <v>2023</v>
      </c>
      <c r="CD20">
        <f t="shared" si="135"/>
        <v>2023</v>
      </c>
      <c r="CE20">
        <f t="shared" si="135"/>
        <v>2023</v>
      </c>
      <c r="CF20">
        <f t="shared" si="135"/>
        <v>2023</v>
      </c>
      <c r="CG20">
        <f t="shared" si="135"/>
        <v>2023</v>
      </c>
      <c r="CH20">
        <f t="shared" si="135"/>
        <v>2024</v>
      </c>
      <c r="CI20">
        <f t="shared" si="135"/>
        <v>2024</v>
      </c>
      <c r="CJ20">
        <f t="shared" si="135"/>
        <v>2024</v>
      </c>
      <c r="CK20">
        <f t="shared" si="135"/>
        <v>2024</v>
      </c>
      <c r="CL20">
        <f t="shared" si="135"/>
        <v>2024</v>
      </c>
      <c r="CM20">
        <f t="shared" si="135"/>
        <v>2024</v>
      </c>
      <c r="CN20">
        <f t="shared" si="135"/>
        <v>2024</v>
      </c>
      <c r="CO20">
        <f t="shared" si="135"/>
        <v>2024</v>
      </c>
      <c r="CP20">
        <f t="shared" si="135"/>
        <v>2024</v>
      </c>
      <c r="CQ20">
        <f t="shared" si="135"/>
        <v>2024</v>
      </c>
      <c r="CR20">
        <f t="shared" si="135"/>
        <v>2024</v>
      </c>
      <c r="CS20">
        <f t="shared" si="135"/>
        <v>2024</v>
      </c>
      <c r="CT20">
        <f t="shared" si="135"/>
        <v>2025</v>
      </c>
      <c r="CU20">
        <f t="shared" si="135"/>
        <v>2025</v>
      </c>
      <c r="CV20">
        <f t="shared" si="135"/>
        <v>2025</v>
      </c>
      <c r="CW20">
        <f t="shared" si="135"/>
        <v>2025</v>
      </c>
      <c r="CX20">
        <f t="shared" si="135"/>
        <v>2025</v>
      </c>
      <c r="CY20">
        <f t="shared" si="135"/>
        <v>2025</v>
      </c>
      <c r="CZ20">
        <f t="shared" si="135"/>
        <v>2025</v>
      </c>
      <c r="DA20">
        <f t="shared" si="135"/>
        <v>2025</v>
      </c>
      <c r="DB20">
        <f t="shared" si="135"/>
        <v>2025</v>
      </c>
      <c r="DC20">
        <f t="shared" si="135"/>
        <v>2025</v>
      </c>
      <c r="DD20">
        <f t="shared" si="135"/>
        <v>2025</v>
      </c>
      <c r="DE20">
        <f t="shared" si="135"/>
        <v>2025</v>
      </c>
      <c r="DF20">
        <f t="shared" si="135"/>
        <v>2026</v>
      </c>
      <c r="DG20">
        <f t="shared" si="135"/>
        <v>2026</v>
      </c>
      <c r="DH20">
        <f t="shared" si="135"/>
        <v>2026</v>
      </c>
      <c r="DI20">
        <f t="shared" si="135"/>
        <v>2026</v>
      </c>
      <c r="DJ20">
        <f t="shared" si="135"/>
        <v>2026</v>
      </c>
      <c r="DK20">
        <f t="shared" si="135"/>
        <v>2026</v>
      </c>
      <c r="DL20">
        <f t="shared" si="135"/>
        <v>2026</v>
      </c>
      <c r="DM20">
        <f t="shared" si="135"/>
        <v>2026</v>
      </c>
      <c r="DN20">
        <f t="shared" si="135"/>
        <v>2026</v>
      </c>
      <c r="DO20">
        <f t="shared" si="135"/>
        <v>2026</v>
      </c>
      <c r="DP20">
        <f t="shared" si="135"/>
        <v>2026</v>
      </c>
      <c r="DQ20">
        <f t="shared" si="135"/>
        <v>2026</v>
      </c>
      <c r="DR20">
        <f t="shared" si="135"/>
        <v>2027</v>
      </c>
      <c r="DS20">
        <f t="shared" si="135"/>
        <v>2027</v>
      </c>
      <c r="DT20">
        <f t="shared" si="135"/>
        <v>2027</v>
      </c>
      <c r="DU20">
        <f t="shared" si="135"/>
        <v>2027</v>
      </c>
      <c r="DV20">
        <f t="shared" si="135"/>
        <v>2027</v>
      </c>
      <c r="DW20">
        <f t="shared" si="135"/>
        <v>2027</v>
      </c>
      <c r="DX20">
        <f t="shared" si="135"/>
        <v>2027</v>
      </c>
      <c r="DY20">
        <f t="shared" si="135"/>
        <v>2027</v>
      </c>
      <c r="DZ20">
        <f t="shared" si="135"/>
        <v>2027</v>
      </c>
      <c r="EA20">
        <f t="shared" ref="EA20:EQ20" si="136">2017+(ROUNDDOWN(EA18/12,0))</f>
        <v>2027</v>
      </c>
      <c r="EB20">
        <f t="shared" si="136"/>
        <v>2027</v>
      </c>
      <c r="EC20">
        <f t="shared" si="136"/>
        <v>2027</v>
      </c>
      <c r="ED20">
        <f t="shared" si="136"/>
        <v>2028</v>
      </c>
      <c r="EE20">
        <f t="shared" si="136"/>
        <v>2028</v>
      </c>
      <c r="EF20">
        <f t="shared" si="136"/>
        <v>2028</v>
      </c>
      <c r="EG20">
        <f t="shared" si="136"/>
        <v>2028</v>
      </c>
      <c r="EH20">
        <f t="shared" si="136"/>
        <v>2028</v>
      </c>
      <c r="EI20">
        <f t="shared" si="136"/>
        <v>2028</v>
      </c>
      <c r="EJ20">
        <f t="shared" si="136"/>
        <v>2028</v>
      </c>
      <c r="EK20">
        <f t="shared" si="136"/>
        <v>2028</v>
      </c>
      <c r="EL20">
        <f t="shared" si="136"/>
        <v>2028</v>
      </c>
      <c r="EM20">
        <f t="shared" si="136"/>
        <v>2028</v>
      </c>
      <c r="EN20">
        <f t="shared" si="136"/>
        <v>2028</v>
      </c>
      <c r="EO20">
        <f t="shared" si="136"/>
        <v>2028</v>
      </c>
      <c r="EP20">
        <f t="shared" si="136"/>
        <v>2029</v>
      </c>
      <c r="EQ20">
        <f t="shared" si="136"/>
        <v>2029</v>
      </c>
    </row>
    <row r="21" spans="1:351" x14ac:dyDescent="0.25">
      <c r="A21" t="s">
        <v>6</v>
      </c>
      <c r="B21" s="1">
        <v>0</v>
      </c>
      <c r="C21" s="2">
        <f>ROUND((B19*$B$16)*(($B$15-B19)/$B$15),0)</f>
        <v>79</v>
      </c>
      <c r="D21" s="2">
        <f t="shared" ref="D21:BO21" si="137">ROUND((C19*$B$16)*(($B$15-C19)/$B$15),0)</f>
        <v>87</v>
      </c>
      <c r="E21" s="2">
        <f t="shared" si="137"/>
        <v>96</v>
      </c>
      <c r="F21" s="2">
        <f t="shared" si="137"/>
        <v>105</v>
      </c>
      <c r="G21" s="2">
        <f t="shared" si="137"/>
        <v>115</v>
      </c>
      <c r="H21" s="2">
        <f t="shared" si="137"/>
        <v>126</v>
      </c>
      <c r="I21" s="2">
        <f t="shared" si="137"/>
        <v>139</v>
      </c>
      <c r="J21" s="2">
        <f t="shared" si="137"/>
        <v>152</v>
      </c>
      <c r="K21" s="2">
        <f t="shared" si="137"/>
        <v>167</v>
      </c>
      <c r="L21" s="2">
        <f t="shared" si="137"/>
        <v>183</v>
      </c>
      <c r="M21" s="2">
        <f t="shared" si="137"/>
        <v>200</v>
      </c>
      <c r="N21" s="2">
        <f t="shared" si="137"/>
        <v>219</v>
      </c>
      <c r="O21" s="2">
        <f t="shared" si="137"/>
        <v>240</v>
      </c>
      <c r="P21" s="2">
        <f t="shared" si="137"/>
        <v>263</v>
      </c>
      <c r="Q21" s="2">
        <f t="shared" si="137"/>
        <v>288</v>
      </c>
      <c r="R21" s="2">
        <f t="shared" si="137"/>
        <v>314</v>
      </c>
      <c r="S21" s="2">
        <f t="shared" si="137"/>
        <v>343</v>
      </c>
      <c r="T21" s="2">
        <f t="shared" si="137"/>
        <v>375</v>
      </c>
      <c r="U21" s="2">
        <f t="shared" si="137"/>
        <v>409</v>
      </c>
      <c r="V21" s="2">
        <f t="shared" si="137"/>
        <v>446</v>
      </c>
      <c r="W21" s="2">
        <f t="shared" si="137"/>
        <v>486</v>
      </c>
      <c r="X21" s="2">
        <f t="shared" si="137"/>
        <v>529</v>
      </c>
      <c r="Y21" s="2">
        <f t="shared" si="137"/>
        <v>575</v>
      </c>
      <c r="Z21" s="2">
        <f t="shared" si="137"/>
        <v>624</v>
      </c>
      <c r="AA21" s="2">
        <f t="shared" si="137"/>
        <v>677</v>
      </c>
      <c r="AB21" s="2">
        <f t="shared" si="137"/>
        <v>734</v>
      </c>
      <c r="AC21" s="2">
        <f t="shared" si="137"/>
        <v>794</v>
      </c>
      <c r="AD21" s="2">
        <f t="shared" si="137"/>
        <v>857</v>
      </c>
      <c r="AE21" s="2">
        <f t="shared" si="137"/>
        <v>924</v>
      </c>
      <c r="AF21" s="2">
        <f t="shared" si="137"/>
        <v>995</v>
      </c>
      <c r="AG21" s="2">
        <f t="shared" si="137"/>
        <v>1069</v>
      </c>
      <c r="AH21" s="2">
        <f t="shared" si="137"/>
        <v>1146</v>
      </c>
      <c r="AI21" s="2">
        <f t="shared" si="137"/>
        <v>1225</v>
      </c>
      <c r="AJ21" s="2">
        <f t="shared" si="137"/>
        <v>1308</v>
      </c>
      <c r="AK21" s="2">
        <f t="shared" si="137"/>
        <v>1392</v>
      </c>
      <c r="AL21" s="2">
        <f t="shared" si="137"/>
        <v>1477</v>
      </c>
      <c r="AM21" s="2">
        <f t="shared" si="137"/>
        <v>1563</v>
      </c>
      <c r="AN21" s="2">
        <f t="shared" si="137"/>
        <v>1649</v>
      </c>
      <c r="AO21" s="2">
        <f t="shared" si="137"/>
        <v>1734</v>
      </c>
      <c r="AP21" s="2">
        <f t="shared" si="137"/>
        <v>1817</v>
      </c>
      <c r="AQ21" s="2">
        <f t="shared" si="137"/>
        <v>1896</v>
      </c>
      <c r="AR21" s="2">
        <f t="shared" si="137"/>
        <v>1972</v>
      </c>
      <c r="AS21" s="2">
        <f t="shared" si="137"/>
        <v>2042</v>
      </c>
      <c r="AT21" s="2">
        <f t="shared" si="137"/>
        <v>2106</v>
      </c>
      <c r="AU21" s="2">
        <f t="shared" si="137"/>
        <v>2163</v>
      </c>
      <c r="AV21" s="2">
        <f t="shared" si="137"/>
        <v>2211</v>
      </c>
      <c r="AW21" s="2">
        <f t="shared" si="137"/>
        <v>2249</v>
      </c>
      <c r="AX21" s="2">
        <f t="shared" si="137"/>
        <v>2278</v>
      </c>
      <c r="AY21" s="2">
        <f t="shared" si="137"/>
        <v>2295</v>
      </c>
      <c r="AZ21" s="2">
        <f t="shared" si="137"/>
        <v>2301</v>
      </c>
      <c r="BA21" s="2">
        <f t="shared" si="137"/>
        <v>2296</v>
      </c>
      <c r="BB21" s="2">
        <f t="shared" si="137"/>
        <v>2279</v>
      </c>
      <c r="BC21" s="2">
        <f t="shared" si="137"/>
        <v>2251</v>
      </c>
      <c r="BD21" s="2">
        <f t="shared" si="137"/>
        <v>2213</v>
      </c>
      <c r="BE21" s="2">
        <f t="shared" si="137"/>
        <v>2164</v>
      </c>
      <c r="BF21" s="2">
        <f t="shared" si="137"/>
        <v>2106</v>
      </c>
      <c r="BG21" s="2">
        <f t="shared" si="137"/>
        <v>2040</v>
      </c>
      <c r="BH21" s="2">
        <f t="shared" si="137"/>
        <v>1967</v>
      </c>
      <c r="BI21" s="2">
        <f t="shared" si="137"/>
        <v>1887</v>
      </c>
      <c r="BJ21" s="2">
        <f t="shared" si="137"/>
        <v>1804</v>
      </c>
      <c r="BK21" s="2">
        <f t="shared" si="137"/>
        <v>1716</v>
      </c>
      <c r="BL21" s="2">
        <f t="shared" si="137"/>
        <v>1626</v>
      </c>
      <c r="BM21" s="2">
        <f t="shared" si="137"/>
        <v>1535</v>
      </c>
      <c r="BN21" s="2">
        <f t="shared" si="137"/>
        <v>1444</v>
      </c>
      <c r="BO21" s="2">
        <f t="shared" si="137"/>
        <v>1354</v>
      </c>
      <c r="BP21" s="2">
        <f t="shared" ref="BP21:EA21" si="138">ROUND((BO19*$B$16)*(($B$15-BO19)/$B$15),0)</f>
        <v>1265</v>
      </c>
      <c r="BQ21" s="2">
        <f t="shared" si="138"/>
        <v>1178</v>
      </c>
      <c r="BR21" s="2">
        <f t="shared" si="138"/>
        <v>1095</v>
      </c>
      <c r="BS21" s="2">
        <f t="shared" si="138"/>
        <v>1014</v>
      </c>
      <c r="BT21" s="2">
        <f t="shared" si="138"/>
        <v>937</v>
      </c>
      <c r="BU21" s="2">
        <f t="shared" si="138"/>
        <v>864</v>
      </c>
      <c r="BV21" s="2">
        <f t="shared" si="138"/>
        <v>795</v>
      </c>
      <c r="BW21" s="2">
        <f t="shared" si="138"/>
        <v>730</v>
      </c>
      <c r="BX21" s="2">
        <f t="shared" si="138"/>
        <v>669</v>
      </c>
      <c r="BY21" s="2">
        <f t="shared" si="138"/>
        <v>612</v>
      </c>
      <c r="BZ21" s="2">
        <f t="shared" si="138"/>
        <v>559</v>
      </c>
      <c r="CA21" s="2">
        <f t="shared" si="138"/>
        <v>510</v>
      </c>
      <c r="CB21" s="2">
        <f t="shared" si="138"/>
        <v>465</v>
      </c>
      <c r="CC21" s="2">
        <f t="shared" si="138"/>
        <v>423</v>
      </c>
      <c r="CD21" s="2">
        <f t="shared" si="138"/>
        <v>385</v>
      </c>
      <c r="CE21" s="2">
        <f t="shared" si="138"/>
        <v>350</v>
      </c>
      <c r="CF21" s="2">
        <f t="shared" si="138"/>
        <v>317</v>
      </c>
      <c r="CG21" s="2">
        <f t="shared" si="138"/>
        <v>288</v>
      </c>
      <c r="CH21" s="2">
        <f t="shared" si="138"/>
        <v>261</v>
      </c>
      <c r="CI21" s="2">
        <f t="shared" si="138"/>
        <v>236</v>
      </c>
      <c r="CJ21" s="2">
        <f t="shared" si="138"/>
        <v>214</v>
      </c>
      <c r="CK21" s="2">
        <f t="shared" si="138"/>
        <v>193</v>
      </c>
      <c r="CL21" s="2">
        <f t="shared" si="138"/>
        <v>175</v>
      </c>
      <c r="CM21" s="2">
        <f t="shared" si="138"/>
        <v>158</v>
      </c>
      <c r="CN21" s="2">
        <f t="shared" si="138"/>
        <v>142</v>
      </c>
      <c r="CO21" s="2">
        <f t="shared" si="138"/>
        <v>129</v>
      </c>
      <c r="CP21" s="2">
        <f t="shared" si="138"/>
        <v>116</v>
      </c>
      <c r="CQ21" s="2">
        <f t="shared" si="138"/>
        <v>105</v>
      </c>
      <c r="CR21" s="2">
        <f t="shared" si="138"/>
        <v>95</v>
      </c>
      <c r="CS21" s="2">
        <f t="shared" si="138"/>
        <v>85</v>
      </c>
      <c r="CT21" s="2">
        <f t="shared" si="138"/>
        <v>77</v>
      </c>
      <c r="CU21" s="2">
        <f t="shared" si="138"/>
        <v>69</v>
      </c>
      <c r="CV21" s="2">
        <f t="shared" si="138"/>
        <v>62</v>
      </c>
      <c r="CW21" s="2">
        <f t="shared" si="138"/>
        <v>56</v>
      </c>
      <c r="CX21" s="2">
        <f t="shared" si="138"/>
        <v>51</v>
      </c>
      <c r="CY21" s="2">
        <f t="shared" si="138"/>
        <v>46</v>
      </c>
      <c r="CZ21" s="2">
        <f t="shared" si="138"/>
        <v>41</v>
      </c>
      <c r="DA21" s="2">
        <f t="shared" si="138"/>
        <v>37</v>
      </c>
      <c r="DB21" s="2">
        <f t="shared" si="138"/>
        <v>33</v>
      </c>
      <c r="DC21" s="2">
        <f t="shared" si="138"/>
        <v>30</v>
      </c>
      <c r="DD21" s="2">
        <f t="shared" si="138"/>
        <v>27</v>
      </c>
      <c r="DE21" s="2">
        <f t="shared" si="138"/>
        <v>25</v>
      </c>
      <c r="DF21" s="2">
        <f t="shared" si="138"/>
        <v>22</v>
      </c>
      <c r="DG21" s="2">
        <f t="shared" si="138"/>
        <v>20</v>
      </c>
      <c r="DH21" s="2">
        <f t="shared" si="138"/>
        <v>18</v>
      </c>
      <c r="DI21" s="2">
        <f t="shared" si="138"/>
        <v>16</v>
      </c>
      <c r="DJ21" s="2">
        <f t="shared" si="138"/>
        <v>14</v>
      </c>
      <c r="DK21" s="2">
        <f t="shared" si="138"/>
        <v>13</v>
      </c>
      <c r="DL21" s="2">
        <f t="shared" si="138"/>
        <v>12</v>
      </c>
      <c r="DM21" s="2">
        <f t="shared" si="138"/>
        <v>11</v>
      </c>
      <c r="DN21" s="2">
        <f t="shared" si="138"/>
        <v>9</v>
      </c>
      <c r="DO21" s="2">
        <f t="shared" si="138"/>
        <v>9</v>
      </c>
      <c r="DP21" s="2">
        <f t="shared" si="138"/>
        <v>8</v>
      </c>
      <c r="DQ21" s="2">
        <f t="shared" si="138"/>
        <v>7</v>
      </c>
      <c r="DR21" s="2">
        <f t="shared" si="138"/>
        <v>6</v>
      </c>
      <c r="DS21" s="2">
        <f t="shared" si="138"/>
        <v>6</v>
      </c>
      <c r="DT21" s="2">
        <f t="shared" si="138"/>
        <v>5</v>
      </c>
      <c r="DU21" s="2">
        <f t="shared" si="138"/>
        <v>4</v>
      </c>
      <c r="DV21" s="2">
        <f t="shared" si="138"/>
        <v>4</v>
      </c>
      <c r="DW21" s="2">
        <f t="shared" si="138"/>
        <v>4</v>
      </c>
      <c r="DX21" s="2">
        <f t="shared" si="138"/>
        <v>3</v>
      </c>
      <c r="DY21" s="2">
        <f t="shared" si="138"/>
        <v>3</v>
      </c>
      <c r="DZ21" s="2">
        <f t="shared" si="138"/>
        <v>3</v>
      </c>
      <c r="EA21" s="2">
        <f t="shared" si="138"/>
        <v>2</v>
      </c>
      <c r="EB21" s="2">
        <f t="shared" ref="EB21:EQ21" si="139">ROUND((EA19*$B$16)*(($B$15-EA19)/$B$15),0)</f>
        <v>2</v>
      </c>
      <c r="EC21" s="2">
        <f t="shared" si="139"/>
        <v>2</v>
      </c>
      <c r="ED21" s="2">
        <f t="shared" si="139"/>
        <v>2</v>
      </c>
      <c r="EE21" s="2">
        <f t="shared" si="139"/>
        <v>2</v>
      </c>
      <c r="EF21" s="2">
        <f t="shared" si="139"/>
        <v>1</v>
      </c>
      <c r="EG21" s="2">
        <f t="shared" si="139"/>
        <v>1</v>
      </c>
      <c r="EH21" s="2">
        <f t="shared" si="139"/>
        <v>1</v>
      </c>
      <c r="EI21" s="2">
        <f t="shared" si="139"/>
        <v>1</v>
      </c>
      <c r="EJ21" s="2">
        <f t="shared" si="139"/>
        <v>1</v>
      </c>
      <c r="EK21" s="2">
        <f t="shared" si="139"/>
        <v>1</v>
      </c>
      <c r="EL21" s="2">
        <f t="shared" si="139"/>
        <v>1</v>
      </c>
      <c r="EM21" s="2">
        <f t="shared" si="139"/>
        <v>1</v>
      </c>
      <c r="EN21" s="2">
        <f t="shared" si="139"/>
        <v>1</v>
      </c>
      <c r="EO21" s="2">
        <f t="shared" si="139"/>
        <v>0</v>
      </c>
      <c r="EP21" s="2">
        <f t="shared" si="139"/>
        <v>0</v>
      </c>
      <c r="EQ21" s="2">
        <f t="shared" si="139"/>
        <v>0</v>
      </c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</row>
    <row r="22" spans="1:351" x14ac:dyDescent="0.25">
      <c r="C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"/>
  <sheetViews>
    <sheetView workbookViewId="0">
      <selection activeCell="F4" sqref="F4"/>
    </sheetView>
  </sheetViews>
  <sheetFormatPr baseColWidth="10" defaultRowHeight="15" x14ac:dyDescent="0.25"/>
  <cols>
    <col min="5" max="5" width="12.28515625" bestFit="1" customWidth="1"/>
    <col min="6" max="26" width="12" bestFit="1" customWidth="1"/>
    <col min="27" max="40" width="13" bestFit="1" customWidth="1"/>
  </cols>
  <sheetData>
    <row r="1" spans="1:40" x14ac:dyDescent="0.25">
      <c r="A1" t="s">
        <v>3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</row>
    <row r="2" spans="1:40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t="s">
        <v>4</v>
      </c>
      <c r="E3" s="2">
        <f>Users!C19</f>
        <v>879</v>
      </c>
      <c r="F3" s="2">
        <f>Users!D19</f>
        <v>966</v>
      </c>
      <c r="G3" s="2">
        <f>Users!E19</f>
        <v>1062</v>
      </c>
      <c r="H3" s="2">
        <f>Users!F19</f>
        <v>1167</v>
      </c>
      <c r="I3" s="2">
        <f>Users!G19</f>
        <v>1282</v>
      </c>
      <c r="J3" s="2">
        <f>Users!H19</f>
        <v>1408</v>
      </c>
      <c r="K3" s="2">
        <f>Users!I19</f>
        <v>1547</v>
      </c>
      <c r="L3" s="2">
        <f>Users!J19</f>
        <v>1699</v>
      </c>
      <c r="M3" s="2">
        <f>Users!K19</f>
        <v>1866</v>
      </c>
      <c r="N3" s="2">
        <f>Users!L19</f>
        <v>2049</v>
      </c>
      <c r="O3" s="2">
        <f>Users!M19</f>
        <v>2249</v>
      </c>
      <c r="P3" s="2">
        <f>Users!N19</f>
        <v>2468</v>
      </c>
      <c r="Q3" s="2">
        <f>Users!O19</f>
        <v>2708</v>
      </c>
      <c r="R3" s="2">
        <f>Users!P19</f>
        <v>2971</v>
      </c>
      <c r="S3" s="2">
        <f>Users!Q19</f>
        <v>3259</v>
      </c>
      <c r="T3" s="2">
        <f>Users!R19</f>
        <v>3573</v>
      </c>
      <c r="U3" s="2">
        <f>Users!S19</f>
        <v>3916</v>
      </c>
      <c r="V3" s="2">
        <f>Users!T19</f>
        <v>4291</v>
      </c>
      <c r="W3" s="2">
        <f>Users!U19</f>
        <v>4700</v>
      </c>
      <c r="X3" s="2">
        <f>Users!V19</f>
        <v>5146</v>
      </c>
      <c r="Y3" s="2">
        <f>Users!W19</f>
        <v>5632</v>
      </c>
      <c r="Z3" s="2">
        <f>Users!X19</f>
        <v>6161</v>
      </c>
      <c r="AA3" s="2">
        <f>Users!Y19</f>
        <v>6736</v>
      </c>
      <c r="AB3" s="2">
        <f>Users!Z19</f>
        <v>7360</v>
      </c>
      <c r="AC3" s="2">
        <f>Users!AA19</f>
        <v>8037</v>
      </c>
      <c r="AD3" s="2">
        <f>Users!AB19</f>
        <v>8771</v>
      </c>
      <c r="AE3" s="2">
        <f>Users!AC19</f>
        <v>9565</v>
      </c>
      <c r="AF3" s="2">
        <f>Users!AD19</f>
        <v>10422</v>
      </c>
      <c r="AG3" s="2">
        <f>Users!AE19</f>
        <v>11346</v>
      </c>
      <c r="AH3" s="2">
        <f>Users!AF19</f>
        <v>12341</v>
      </c>
      <c r="AI3" s="2">
        <f>Users!AG19</f>
        <v>13410</v>
      </c>
      <c r="AJ3" s="2">
        <f>Users!AH19</f>
        <v>14556</v>
      </c>
      <c r="AK3" s="2">
        <f>Users!AI19</f>
        <v>15781</v>
      </c>
      <c r="AL3" s="2">
        <f>Users!AJ19</f>
        <v>17089</v>
      </c>
      <c r="AM3" s="2">
        <f>Users!AK19</f>
        <v>18481</v>
      </c>
      <c r="AN3" s="2">
        <f>Users!AL19</f>
        <v>19958</v>
      </c>
    </row>
    <row r="4" spans="1:40" x14ac:dyDescent="0.25">
      <c r="A4" t="s">
        <v>19</v>
      </c>
      <c r="E4" s="2">
        <f>ROUND(E3*Config!$B$9,0)</f>
        <v>58</v>
      </c>
      <c r="F4" s="2">
        <f>ROUND(F3*Config!$B$9,0)</f>
        <v>64</v>
      </c>
      <c r="G4" s="2">
        <f>ROUND(G3*Config!$B$9,0)</f>
        <v>70</v>
      </c>
      <c r="H4" s="2">
        <f>ROUND(H3*Config!$B$9,0)</f>
        <v>77</v>
      </c>
      <c r="I4" s="2">
        <f>ROUND(I3*Config!$B$9,0)</f>
        <v>85</v>
      </c>
      <c r="J4" s="2">
        <f>ROUND(J3*Config!$B$9,0)</f>
        <v>93</v>
      </c>
      <c r="K4" s="2">
        <f>ROUND(K3*Config!$B$9,0)</f>
        <v>102</v>
      </c>
      <c r="L4" s="2">
        <f>ROUND(L3*Config!$B$9,0)</f>
        <v>112</v>
      </c>
      <c r="M4" s="2">
        <f>ROUND(M3*Config!$B$9,0)</f>
        <v>123</v>
      </c>
      <c r="N4" s="2">
        <f>ROUND(N3*Config!$B$9,0)</f>
        <v>135</v>
      </c>
      <c r="O4" s="2">
        <f>ROUND(O3*Config!$B$9,0)</f>
        <v>149</v>
      </c>
      <c r="P4" s="2">
        <f>ROUND(P3*Config!$B$9,0)</f>
        <v>163</v>
      </c>
      <c r="Q4" s="2">
        <f>ROUND(Q3*Config!$B$9,0)</f>
        <v>179</v>
      </c>
      <c r="R4" s="2">
        <f>ROUND(R3*Config!$B$9,0)</f>
        <v>196</v>
      </c>
      <c r="S4" s="2">
        <f>ROUND(S3*Config!$B$9,0)</f>
        <v>215</v>
      </c>
      <c r="T4" s="2">
        <f>ROUND(T3*Config!$B$9,0)</f>
        <v>236</v>
      </c>
      <c r="U4" s="2">
        <f>ROUND(U3*Config!$B$9,0)</f>
        <v>259</v>
      </c>
      <c r="V4" s="2">
        <f>ROUND(V3*Config!$B$9,0)</f>
        <v>284</v>
      </c>
      <c r="W4" s="2">
        <f>ROUND(W3*Config!$B$9,0)</f>
        <v>311</v>
      </c>
      <c r="X4" s="2">
        <f>ROUND(X3*Config!$B$9,0)</f>
        <v>340</v>
      </c>
      <c r="Y4" s="2">
        <f>ROUND(Y3*Config!$B$9,0)</f>
        <v>372</v>
      </c>
      <c r="Z4" s="2">
        <f>ROUND(Z3*Config!$B$9,0)</f>
        <v>407</v>
      </c>
      <c r="AA4" s="2">
        <f>ROUND(AA3*Config!$B$9,0)</f>
        <v>445</v>
      </c>
      <c r="AB4" s="2">
        <f>ROUND(AB3*Config!$B$9,0)</f>
        <v>486</v>
      </c>
      <c r="AC4" s="2">
        <f>ROUND(AC3*Config!$B$9,0)</f>
        <v>531</v>
      </c>
      <c r="AD4" s="2">
        <f>ROUND(AD3*Config!$B$9,0)</f>
        <v>580</v>
      </c>
      <c r="AE4" s="2">
        <f>ROUND(AE3*Config!$B$9,0)</f>
        <v>632</v>
      </c>
      <c r="AF4" s="2">
        <f>ROUND(AF3*Config!$B$9,0)</f>
        <v>689</v>
      </c>
      <c r="AG4" s="2">
        <f>ROUND(AG3*Config!$B$9,0)</f>
        <v>750</v>
      </c>
      <c r="AH4" s="2">
        <f>ROUND(AH3*Config!$B$9,0)</f>
        <v>816</v>
      </c>
      <c r="AI4" s="2">
        <f>ROUND(AI3*Config!$B$9,0)</f>
        <v>886</v>
      </c>
      <c r="AJ4" s="2">
        <f>ROUND(AJ3*Config!$B$9,0)</f>
        <v>962</v>
      </c>
      <c r="AK4" s="2">
        <f>ROUND(AK3*Config!$B$9,0)</f>
        <v>1043</v>
      </c>
      <c r="AL4" s="2">
        <f>ROUND(AL3*Config!$B$9,0)</f>
        <v>1129</v>
      </c>
      <c r="AM4" s="2">
        <f>ROUND(AM3*Config!$B$9,0)</f>
        <v>1221</v>
      </c>
      <c r="AN4" s="2">
        <f>ROUND(AN3*Config!$B$9,0)</f>
        <v>1319</v>
      </c>
    </row>
    <row r="5" spans="1:40" x14ac:dyDescent="0.2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x14ac:dyDescent="0.25">
      <c r="A6" t="s">
        <v>20</v>
      </c>
      <c r="E6" s="2">
        <f>IF(OR(MONTH(E10)=7,MONTH(E10)=8),E4*Config!$B$18,E4*Config!$B$17)</f>
        <v>9280</v>
      </c>
      <c r="F6" s="2">
        <f>IF(OR(MONTH(F10)=7,MONTH(F10)=8),F4*Config!$B$18,F4*Config!$B$17)</f>
        <v>10240</v>
      </c>
      <c r="G6" s="2">
        <f>IF(OR(MONTH(G10)=7,MONTH(G10)=8),G4*Config!$B$18,G4*Config!$B$17)</f>
        <v>11200</v>
      </c>
      <c r="H6" s="2">
        <f>IF(OR(MONTH(H10)=7,MONTH(H10)=8),H4*Config!$B$18,H4*Config!$B$17)</f>
        <v>12320</v>
      </c>
      <c r="I6" s="2">
        <f>IF(OR(MONTH(I10)=7,MONTH(I10)=8),I4*Config!$B$18,I4*Config!$B$17)</f>
        <v>13600</v>
      </c>
      <c r="J6" s="2">
        <f>IF(OR(MONTH(J10)=7,MONTH(J10)=8),J4*Config!$B$18,J4*Config!$B$17)</f>
        <v>14880</v>
      </c>
      <c r="K6" s="2">
        <f>IF(OR(MONTH(K10)=7,MONTH(K10)=8),K4*Config!$B$18,K4*Config!$B$17)</f>
        <v>16320</v>
      </c>
      <c r="L6" s="2">
        <f>IF(OR(MONTH(L10)=7,MONTH(L10)=8),L4*Config!$B$18,L4*Config!$B$17)</f>
        <v>17920</v>
      </c>
      <c r="M6" s="2">
        <f>IF(OR(MONTH(M10)=7,MONTH(M10)=8),M4*Config!$B$18,M4*Config!$B$17)</f>
        <v>19680</v>
      </c>
      <c r="N6" s="2">
        <f>IF(OR(MONTH(N10)=7,MONTH(N10)=8),N4*Config!$B$18,N4*Config!$B$17)</f>
        <v>21600</v>
      </c>
      <c r="O6" s="2">
        <f>IF(OR(MONTH(O10)=7,MONTH(O10)=8),O4*Config!$B$18,O4*Config!$B$17)</f>
        <v>30396</v>
      </c>
      <c r="P6" s="2">
        <f>IF(OR(MONTH(P10)=7,MONTH(P10)=8),P4*Config!$B$18,P4*Config!$B$17)</f>
        <v>33252</v>
      </c>
      <c r="Q6" s="2">
        <f>IF(OR(MONTH(Q10)=7,MONTH(Q10)=8),Q4*Config!$B$18,Q4*Config!$B$17)</f>
        <v>28640</v>
      </c>
      <c r="R6" s="2">
        <f>IF(OR(MONTH(R10)=7,MONTH(R10)=8),R4*Config!$B$18,R4*Config!$B$17)</f>
        <v>31360</v>
      </c>
      <c r="S6" s="2">
        <f>IF(OR(MONTH(S10)=7,MONTH(S10)=8),S4*Config!$B$18,S4*Config!$B$17)</f>
        <v>34400</v>
      </c>
      <c r="T6" s="2">
        <f>IF(OR(MONTH(T10)=7,MONTH(T10)=8),T4*Config!$B$18,T4*Config!$B$17)</f>
        <v>37760</v>
      </c>
      <c r="U6" s="2">
        <f>IF(OR(MONTH(U10)=7,MONTH(U10)=8),U4*Config!$B$18,U4*Config!$B$17)</f>
        <v>41440</v>
      </c>
      <c r="V6" s="2">
        <f>IF(OR(MONTH(V10)=7,MONTH(V10)=8),V4*Config!$B$18,V4*Config!$B$17)</f>
        <v>45440</v>
      </c>
      <c r="W6" s="2">
        <f>IF(OR(MONTH(W10)=7,MONTH(W10)=8),W4*Config!$B$18,W4*Config!$B$17)</f>
        <v>49760</v>
      </c>
      <c r="X6" s="2">
        <f>IF(OR(MONTH(X10)=7,MONTH(X10)=8),X4*Config!$B$18,X4*Config!$B$17)</f>
        <v>54400</v>
      </c>
      <c r="Y6" s="2">
        <f>IF(OR(MONTH(Y10)=7,MONTH(Y10)=8),Y4*Config!$B$18,Y4*Config!$B$17)</f>
        <v>59520</v>
      </c>
      <c r="Z6" s="2">
        <f>IF(OR(MONTH(Z10)=7,MONTH(Z10)=8),Z4*Config!$B$18,Z4*Config!$B$17)</f>
        <v>65120</v>
      </c>
      <c r="AA6" s="2">
        <f>IF(OR(MONTH(AA10)=7,MONTH(AA10)=8),AA4*Config!$B$18,AA4*Config!$B$17)</f>
        <v>90780</v>
      </c>
      <c r="AB6" s="2">
        <f>IF(OR(MONTH(AB10)=7,MONTH(AB10)=8),AB4*Config!$B$18,AB4*Config!$B$17)</f>
        <v>99144</v>
      </c>
      <c r="AC6" s="2">
        <f>IF(OR(MONTH(AC10)=7,MONTH(AC10)=8),AC4*Config!$B$18,AC4*Config!$B$17)</f>
        <v>84960</v>
      </c>
      <c r="AD6" s="2">
        <f>IF(OR(MONTH(AD10)=7,MONTH(AD10)=8),AD4*Config!$B$18,AD4*Config!$B$17)</f>
        <v>92800</v>
      </c>
      <c r="AE6" s="2">
        <f>IF(OR(MONTH(AE10)=7,MONTH(AE10)=8),AE4*Config!$B$18,AE4*Config!$B$17)</f>
        <v>101120</v>
      </c>
      <c r="AF6" s="2">
        <f>IF(OR(MONTH(AF10)=7,MONTH(AF10)=8),AF4*Config!$B$18,AF4*Config!$B$17)</f>
        <v>110240</v>
      </c>
      <c r="AG6" s="2">
        <f>IF(OR(MONTH(AG10)=7,MONTH(AG10)=8),AG4*Config!$B$18,AG4*Config!$B$17)</f>
        <v>120000</v>
      </c>
      <c r="AH6" s="2">
        <f>IF(OR(MONTH(AH10)=7,MONTH(AH10)=8),AH4*Config!$B$18,AH4*Config!$B$17)</f>
        <v>130560</v>
      </c>
      <c r="AI6" s="2">
        <f>IF(OR(MONTH(AI10)=7,MONTH(AI10)=8),AI4*Config!$B$18,AI4*Config!$B$17)</f>
        <v>141760</v>
      </c>
      <c r="AJ6" s="2">
        <f>IF(OR(MONTH(AJ10)=7,MONTH(AJ10)=8),AJ4*Config!$B$18,AJ4*Config!$B$17)</f>
        <v>153920</v>
      </c>
      <c r="AK6" s="2">
        <f>IF(OR(MONTH(AK10)=7,MONTH(AK10)=8),AK4*Config!$B$18,AK4*Config!$B$17)</f>
        <v>166880</v>
      </c>
      <c r="AL6" s="2">
        <f>IF(OR(MONTH(AL10)=7,MONTH(AL10)=8),AL4*Config!$B$18,AL4*Config!$B$17)</f>
        <v>180640</v>
      </c>
      <c r="AM6" s="2">
        <f>IF(OR(MONTH(AM10)=7,MONTH(AM10)=8),AM4*Config!$B$18,AM4*Config!$B$17)</f>
        <v>249084</v>
      </c>
      <c r="AN6" s="2">
        <f>IF(OR(MONTH(AN10)=7,MONTH(AN10)=8),AN4*Config!$B$18,AN4*Config!$B$17)</f>
        <v>269076</v>
      </c>
    </row>
    <row r="7" spans="1:40" x14ac:dyDescent="0.25">
      <c r="A7" t="s">
        <v>21</v>
      </c>
      <c r="E7" s="2">
        <f>Config!$B$15*Revenue!E6</f>
        <v>8352</v>
      </c>
      <c r="F7" s="2">
        <f>Config!$B$15*Revenue!F6</f>
        <v>9216</v>
      </c>
      <c r="G7" s="2">
        <f>Config!$B$15*Revenue!G6</f>
        <v>10080</v>
      </c>
      <c r="H7" s="2">
        <f>Config!$B$15*Revenue!H6</f>
        <v>11088</v>
      </c>
      <c r="I7" s="2">
        <f>Config!$B$15*Revenue!I6</f>
        <v>12240</v>
      </c>
      <c r="J7" s="2">
        <f>Config!$B$15*Revenue!J6</f>
        <v>13392</v>
      </c>
      <c r="K7" s="2">
        <f>Config!$B$15*Revenue!K6</f>
        <v>14688</v>
      </c>
      <c r="L7" s="2">
        <f>Config!$B$15*Revenue!L6</f>
        <v>16128</v>
      </c>
      <c r="M7" s="2">
        <f>Config!$B$15*Revenue!M6</f>
        <v>17712</v>
      </c>
      <c r="N7" s="2">
        <f>Config!$B$15*Revenue!N6</f>
        <v>19440</v>
      </c>
      <c r="O7" s="2">
        <f>Config!$B$15*Revenue!O6</f>
        <v>27356.400000000001</v>
      </c>
      <c r="P7" s="2">
        <f>Config!$B$15*Revenue!P6</f>
        <v>29926.799999999999</v>
      </c>
      <c r="Q7" s="2">
        <f>Config!$B$15*Revenue!Q6</f>
        <v>25776</v>
      </c>
      <c r="R7" s="2">
        <f>Config!$B$15*Revenue!R6</f>
        <v>28224</v>
      </c>
      <c r="S7" s="2">
        <f>Config!$B$15*Revenue!S6</f>
        <v>30960</v>
      </c>
      <c r="T7" s="2">
        <f>Config!$B$15*Revenue!T6</f>
        <v>33984</v>
      </c>
      <c r="U7" s="2">
        <f>Config!$B$15*Revenue!U6</f>
        <v>37296</v>
      </c>
      <c r="V7" s="2">
        <f>Config!$B$15*Revenue!V6</f>
        <v>40896</v>
      </c>
      <c r="W7" s="2">
        <f>Config!$B$15*Revenue!W6</f>
        <v>44784</v>
      </c>
      <c r="X7" s="2">
        <f>Config!$B$15*Revenue!X6</f>
        <v>48960</v>
      </c>
      <c r="Y7" s="2">
        <f>Config!$B$15*Revenue!Y6</f>
        <v>53568</v>
      </c>
      <c r="Z7" s="2">
        <f>Config!$B$15*Revenue!Z6</f>
        <v>58608</v>
      </c>
      <c r="AA7" s="2">
        <f>Config!$B$15*Revenue!AA6</f>
        <v>81702</v>
      </c>
      <c r="AB7" s="2">
        <f>Config!$B$15*Revenue!AB6</f>
        <v>89229.6</v>
      </c>
      <c r="AC7" s="2">
        <f>Config!$B$15*Revenue!AC6</f>
        <v>76464</v>
      </c>
      <c r="AD7" s="2">
        <f>Config!$B$15*Revenue!AD6</f>
        <v>83520</v>
      </c>
      <c r="AE7" s="2">
        <f>Config!$B$15*Revenue!AE6</f>
        <v>91008</v>
      </c>
      <c r="AF7" s="2">
        <f>Config!$B$15*Revenue!AF6</f>
        <v>99216</v>
      </c>
      <c r="AG7" s="2">
        <f>Config!$B$15*Revenue!AG6</f>
        <v>108000</v>
      </c>
      <c r="AH7" s="2">
        <f>Config!$B$15*Revenue!AH6</f>
        <v>117504</v>
      </c>
      <c r="AI7" s="2">
        <f>Config!$B$15*Revenue!AI6</f>
        <v>127584</v>
      </c>
      <c r="AJ7" s="2">
        <f>Config!$B$15*Revenue!AJ6</f>
        <v>138528</v>
      </c>
      <c r="AK7" s="2">
        <f>Config!$B$15*Revenue!AK6</f>
        <v>150192</v>
      </c>
      <c r="AL7" s="2">
        <f>Config!$B$15*Revenue!AL6</f>
        <v>162576</v>
      </c>
      <c r="AM7" s="2">
        <f>Config!$B$15*Revenue!AM6</f>
        <v>224175.6</v>
      </c>
      <c r="AN7" s="2">
        <f>Config!$B$15*Revenue!AN6</f>
        <v>242168.4</v>
      </c>
    </row>
    <row r="8" spans="1:40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s="2" customFormat="1" x14ac:dyDescent="0.25">
      <c r="A9" s="2" t="s">
        <v>48</v>
      </c>
      <c r="C9" s="2">
        <v>0</v>
      </c>
      <c r="D9" s="2">
        <v>0</v>
      </c>
      <c r="E9" s="2">
        <f>E7*Config!$B$22*Config!$B$23</f>
        <v>1670.4</v>
      </c>
      <c r="F9" s="2">
        <f>F7*Config!$B$22*Config!$B$23</f>
        <v>1843.2</v>
      </c>
      <c r="G9" s="2">
        <f>G7*Config!$B$22*Config!$B$23</f>
        <v>2016</v>
      </c>
      <c r="H9" s="2">
        <f>H7*Config!$B$22*Config!$B$23</f>
        <v>2217.6</v>
      </c>
      <c r="I9" s="2">
        <f>I7*Config!$B$22*Config!$B$23</f>
        <v>2448</v>
      </c>
      <c r="J9" s="2">
        <f>J7*Config!$B$22*Config!$B$23</f>
        <v>2678.4</v>
      </c>
      <c r="K9" s="2">
        <f>K7*Config!$B$22*Config!$B$23</f>
        <v>2937.6000000000004</v>
      </c>
      <c r="L9" s="2">
        <f>L7*Config!$B$22*Config!$B$23</f>
        <v>3225.6000000000004</v>
      </c>
      <c r="M9" s="2">
        <f>M7*Config!$B$22*Config!$B$23</f>
        <v>3542.4</v>
      </c>
      <c r="N9" s="2">
        <f>N7*Config!$B$22*Config!$B$23</f>
        <v>3888</v>
      </c>
      <c r="O9" s="2">
        <f>O7*Config!$B$22*Config!$B$23</f>
        <v>5471.2800000000007</v>
      </c>
      <c r="P9" s="2">
        <f>P7*Config!$B$22*Config!$B$23</f>
        <v>5985.3600000000006</v>
      </c>
      <c r="Q9" s="2">
        <f>Q7*Config!$B$22*Config!$B$23</f>
        <v>5155.2000000000007</v>
      </c>
      <c r="R9" s="2">
        <f>R7*Config!$B$22*Config!$B$23</f>
        <v>5644.8</v>
      </c>
      <c r="S9" s="2">
        <f>S7*Config!$B$22*Config!$B$23</f>
        <v>6192</v>
      </c>
      <c r="T9" s="2">
        <f>T7*Config!$B$22*Config!$B$23</f>
        <v>6796.8</v>
      </c>
      <c r="U9" s="2">
        <f>U7*Config!$B$22*Config!$B$23</f>
        <v>7459.2000000000007</v>
      </c>
      <c r="V9" s="2">
        <f>V7*Config!$B$22*Config!$B$23</f>
        <v>8179.2000000000007</v>
      </c>
      <c r="W9" s="2">
        <f>W7*Config!$B$22*Config!$B$23</f>
        <v>8956.8000000000011</v>
      </c>
      <c r="X9" s="2">
        <f>X7*Config!$B$22*Config!$B$23</f>
        <v>9792</v>
      </c>
      <c r="Y9" s="2">
        <f>Y7*Config!$B$22*Config!$B$23</f>
        <v>10713.6</v>
      </c>
      <c r="Z9" s="2">
        <f>Z7*Config!$B$22*Config!$B$23</f>
        <v>11721.6</v>
      </c>
      <c r="AA9" s="2">
        <f>AA7*Config!$B$22*Config!$B$23</f>
        <v>16340.400000000001</v>
      </c>
      <c r="AB9" s="2">
        <f>AB7*Config!$B$22*Config!$B$23</f>
        <v>17845.920000000002</v>
      </c>
      <c r="AC9" s="2">
        <f>AC7*Config!$B$22*Config!$B$23</f>
        <v>15292.800000000001</v>
      </c>
      <c r="AD9" s="2">
        <f>AD7*Config!$B$22*Config!$B$23</f>
        <v>16704</v>
      </c>
      <c r="AE9" s="2">
        <f>AE7*Config!$B$22*Config!$B$23</f>
        <v>18201.600000000002</v>
      </c>
      <c r="AF9" s="2">
        <f>AF7*Config!$B$22*Config!$B$23</f>
        <v>19843.2</v>
      </c>
      <c r="AG9" s="2">
        <f>AG7*Config!$B$22*Config!$B$23</f>
        <v>21600</v>
      </c>
      <c r="AH9" s="2">
        <f>AH7*Config!$B$22*Config!$B$23</f>
        <v>23500.800000000003</v>
      </c>
      <c r="AI9" s="2">
        <f>AI7*Config!$B$22*Config!$B$23</f>
        <v>25516.800000000003</v>
      </c>
      <c r="AJ9" s="2">
        <f>AJ7*Config!$B$22*Config!$B$23</f>
        <v>27705.600000000002</v>
      </c>
      <c r="AK9" s="2">
        <f>AK7*Config!$B$22*Config!$B$23</f>
        <v>30038.400000000001</v>
      </c>
      <c r="AL9" s="2">
        <f>AL7*Config!$B$22*Config!$B$23</f>
        <v>32515.200000000001</v>
      </c>
      <c r="AM9" s="2">
        <f>AM7*Config!$B$22*Config!$B$23</f>
        <v>44835.12</v>
      </c>
      <c r="AN9" s="2">
        <f>AN7*Config!$B$22*Config!$B$23</f>
        <v>48433.68</v>
      </c>
    </row>
    <row r="10" spans="1:40" x14ac:dyDescent="0.25">
      <c r="A10" t="s">
        <v>47</v>
      </c>
      <c r="C10" s="7">
        <v>42917</v>
      </c>
      <c r="D10" s="7">
        <v>42948</v>
      </c>
      <c r="E10" s="7">
        <v>42979</v>
      </c>
      <c r="F10" s="7">
        <v>43009</v>
      </c>
      <c r="G10" s="7">
        <v>43040</v>
      </c>
      <c r="H10" s="7">
        <v>43070</v>
      </c>
      <c r="I10" s="7">
        <v>43101</v>
      </c>
      <c r="J10" s="7">
        <v>43132</v>
      </c>
      <c r="K10" s="7">
        <v>43160</v>
      </c>
      <c r="L10" s="7">
        <v>43191</v>
      </c>
      <c r="M10" s="7">
        <v>43221</v>
      </c>
      <c r="N10" s="7">
        <v>43252</v>
      </c>
      <c r="O10" s="7">
        <v>43282</v>
      </c>
      <c r="P10" s="7">
        <v>43313</v>
      </c>
      <c r="Q10" s="7">
        <v>43344</v>
      </c>
      <c r="R10" s="7">
        <v>43374</v>
      </c>
      <c r="S10" s="7">
        <v>43405</v>
      </c>
      <c r="T10" s="7">
        <v>43435</v>
      </c>
      <c r="U10" s="7">
        <v>43466</v>
      </c>
      <c r="V10" s="7">
        <v>43497</v>
      </c>
      <c r="W10" s="7">
        <v>43525</v>
      </c>
      <c r="X10" s="7">
        <v>43556</v>
      </c>
      <c r="Y10" s="7">
        <v>43586</v>
      </c>
      <c r="Z10" s="7">
        <v>43617</v>
      </c>
      <c r="AA10" s="7">
        <v>43647</v>
      </c>
      <c r="AB10" s="7">
        <v>43678</v>
      </c>
      <c r="AC10" s="7">
        <v>43709</v>
      </c>
      <c r="AD10" s="7">
        <v>43739</v>
      </c>
      <c r="AE10" s="7">
        <v>43770</v>
      </c>
      <c r="AF10" s="7">
        <v>43800</v>
      </c>
      <c r="AG10" s="7">
        <v>43831</v>
      </c>
      <c r="AH10" s="7">
        <v>43862</v>
      </c>
      <c r="AI10" s="7">
        <v>43891</v>
      </c>
      <c r="AJ10" s="7">
        <v>43922</v>
      </c>
      <c r="AK10" s="7">
        <v>43952</v>
      </c>
      <c r="AL10" s="7">
        <v>43983</v>
      </c>
      <c r="AM10" s="7">
        <v>44013</v>
      </c>
      <c r="AN10" s="7">
        <v>44044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workbookViewId="0">
      <selection activeCell="AO1" sqref="AO1:AO1048576"/>
    </sheetView>
  </sheetViews>
  <sheetFormatPr baseColWidth="10" defaultRowHeight="15" x14ac:dyDescent="0.25"/>
  <cols>
    <col min="3" max="25" width="11.5703125" bestFit="1" customWidth="1"/>
    <col min="26" max="38" width="12" bestFit="1" customWidth="1"/>
  </cols>
  <sheetData>
    <row r="1" spans="1:38" x14ac:dyDescent="0.25">
      <c r="A1" t="s">
        <v>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</row>
    <row r="3" spans="1:38" x14ac:dyDescent="0.25">
      <c r="A3" t="s">
        <v>24</v>
      </c>
      <c r="C3">
        <f>Users!C21</f>
        <v>79</v>
      </c>
      <c r="D3">
        <f>Users!D21</f>
        <v>87</v>
      </c>
      <c r="E3">
        <f>Users!E21</f>
        <v>96</v>
      </c>
      <c r="F3">
        <f>Users!F21</f>
        <v>105</v>
      </c>
      <c r="G3">
        <f>Users!G21</f>
        <v>115</v>
      </c>
      <c r="H3">
        <f>Users!H21</f>
        <v>126</v>
      </c>
      <c r="I3">
        <f>Users!I21</f>
        <v>139</v>
      </c>
      <c r="J3">
        <f>Users!J21</f>
        <v>152</v>
      </c>
      <c r="K3">
        <f>Users!K21</f>
        <v>167</v>
      </c>
      <c r="L3">
        <f>Users!L21</f>
        <v>183</v>
      </c>
      <c r="M3">
        <f>Users!M21</f>
        <v>200</v>
      </c>
      <c r="N3">
        <f>Users!N21</f>
        <v>219</v>
      </c>
      <c r="O3">
        <f>Users!O21</f>
        <v>240</v>
      </c>
      <c r="P3">
        <f>Users!P21</f>
        <v>263</v>
      </c>
      <c r="Q3">
        <f>Users!Q21</f>
        <v>288</v>
      </c>
      <c r="R3">
        <f>Users!R21</f>
        <v>314</v>
      </c>
      <c r="S3">
        <f>Users!S21</f>
        <v>343</v>
      </c>
      <c r="T3">
        <f>Users!T21</f>
        <v>375</v>
      </c>
      <c r="U3">
        <f>Users!U21</f>
        <v>409</v>
      </c>
      <c r="V3">
        <f>Users!V21</f>
        <v>446</v>
      </c>
      <c r="W3">
        <f>Users!W21</f>
        <v>486</v>
      </c>
      <c r="X3">
        <f>Users!X21</f>
        <v>529</v>
      </c>
      <c r="Y3">
        <f>Users!Y21</f>
        <v>575</v>
      </c>
      <c r="Z3">
        <f>Users!Z21</f>
        <v>624</v>
      </c>
      <c r="AA3">
        <f>Users!AA21</f>
        <v>677</v>
      </c>
      <c r="AB3">
        <f>Users!AB21</f>
        <v>734</v>
      </c>
      <c r="AC3">
        <f>Users!AC21</f>
        <v>794</v>
      </c>
      <c r="AD3">
        <f>Users!AD21</f>
        <v>857</v>
      </c>
      <c r="AE3">
        <f>Users!AE21</f>
        <v>924</v>
      </c>
      <c r="AF3">
        <f>Users!AF21</f>
        <v>995</v>
      </c>
      <c r="AG3">
        <f>Users!AG21</f>
        <v>1069</v>
      </c>
      <c r="AH3">
        <f>Users!AH21</f>
        <v>1146</v>
      </c>
      <c r="AI3">
        <f>Users!AI21</f>
        <v>1225</v>
      </c>
      <c r="AJ3">
        <f>Users!AJ21</f>
        <v>1308</v>
      </c>
      <c r="AK3">
        <f>Users!AK21</f>
        <v>1392</v>
      </c>
      <c r="AL3">
        <f>Users!AL21</f>
        <v>1477</v>
      </c>
    </row>
    <row r="4" spans="1:38" x14ac:dyDescent="0.25">
      <c r="A4" t="s">
        <v>26</v>
      </c>
      <c r="C4">
        <f>C3*Config!$B$25</f>
        <v>1264</v>
      </c>
      <c r="D4">
        <f>D3*Config!$B$25</f>
        <v>1392</v>
      </c>
      <c r="E4">
        <f>E3*Config!$B$25</f>
        <v>1536</v>
      </c>
      <c r="F4">
        <f>F3*Config!$B$25</f>
        <v>1680</v>
      </c>
      <c r="G4">
        <f>G3*Config!$B$25</f>
        <v>1840</v>
      </c>
      <c r="H4">
        <f>H3*Config!$B$25</f>
        <v>2016</v>
      </c>
      <c r="I4">
        <f>I3*Config!$B$25</f>
        <v>2224</v>
      </c>
      <c r="J4">
        <f>J3*Config!$B$25</f>
        <v>2432</v>
      </c>
      <c r="K4">
        <f>K3*Config!$B$25</f>
        <v>2672</v>
      </c>
      <c r="L4">
        <f>L3*Config!$B$25</f>
        <v>2928</v>
      </c>
      <c r="M4">
        <f>M3*Config!$B$25</f>
        <v>3200</v>
      </c>
      <c r="N4">
        <f>N3*Config!$B$25</f>
        <v>3504</v>
      </c>
      <c r="O4">
        <f>O3*Config!$B$25</f>
        <v>3840</v>
      </c>
      <c r="P4">
        <f>P3*Config!$B$25</f>
        <v>4208</v>
      </c>
      <c r="Q4">
        <f>Q3*Config!$B$25</f>
        <v>4608</v>
      </c>
      <c r="R4">
        <f>R3*Config!$B$25</f>
        <v>5024</v>
      </c>
      <c r="S4">
        <f>S3*Config!$B$25</f>
        <v>5488</v>
      </c>
      <c r="T4">
        <f>T3*Config!$B$25</f>
        <v>6000</v>
      </c>
      <c r="U4">
        <f>U3*Config!$B$25</f>
        <v>6544</v>
      </c>
      <c r="V4">
        <f>V3*Config!$B$25</f>
        <v>7136</v>
      </c>
      <c r="W4">
        <f>W3*Config!$B$25</f>
        <v>7776</v>
      </c>
      <c r="X4">
        <f>X3*Config!$B$25</f>
        <v>8464</v>
      </c>
      <c r="Y4">
        <f>Y3*Config!$B$25</f>
        <v>9200</v>
      </c>
      <c r="Z4">
        <f>Z3*Config!$B$25</f>
        <v>9984</v>
      </c>
      <c r="AA4">
        <f>AA3*Config!$B$25</f>
        <v>10832</v>
      </c>
      <c r="AB4">
        <f>AB3*Config!$B$25</f>
        <v>11744</v>
      </c>
      <c r="AC4">
        <f>AC3*Config!$B$25</f>
        <v>12704</v>
      </c>
      <c r="AD4">
        <f>AD3*Config!$B$25</f>
        <v>13712</v>
      </c>
      <c r="AE4">
        <f>AE3*Config!$B$25</f>
        <v>14784</v>
      </c>
      <c r="AF4">
        <f>AF3*Config!$B$25</f>
        <v>15920</v>
      </c>
      <c r="AG4">
        <f>AG3*Config!$B$25</f>
        <v>17104</v>
      </c>
      <c r="AH4">
        <f>AH3*Config!$B$25</f>
        <v>18336</v>
      </c>
      <c r="AI4">
        <f>AI3*Config!$B$25</f>
        <v>19600</v>
      </c>
      <c r="AJ4">
        <f>AJ3*Config!$B$25</f>
        <v>20928</v>
      </c>
      <c r="AK4">
        <f>AK3*Config!$B$25</f>
        <v>22272</v>
      </c>
      <c r="AL4">
        <f>AL3*Config!$B$25</f>
        <v>23632</v>
      </c>
    </row>
    <row r="6" spans="1:38" x14ac:dyDescent="0.25">
      <c r="A6" t="s">
        <v>27</v>
      </c>
      <c r="C6">
        <f>Config!$B$27</f>
        <v>1501.82</v>
      </c>
      <c r="D6">
        <f>Config!$B$27</f>
        <v>1501.82</v>
      </c>
      <c r="E6">
        <f>Config!$B$27</f>
        <v>1501.82</v>
      </c>
      <c r="F6">
        <f>Config!$B$27</f>
        <v>1501.82</v>
      </c>
      <c r="G6">
        <f>Config!$B$27</f>
        <v>1501.82</v>
      </c>
      <c r="H6">
        <f>Config!$B$27</f>
        <v>1501.82</v>
      </c>
      <c r="I6">
        <f>Config!$B$27</f>
        <v>1501.82</v>
      </c>
      <c r="J6">
        <f>Config!$B$27</f>
        <v>1501.82</v>
      </c>
      <c r="K6">
        <f>Config!$B$27</f>
        <v>1501.82</v>
      </c>
      <c r="L6">
        <f>Config!$B$27</f>
        <v>1501.82</v>
      </c>
      <c r="M6">
        <f>Config!$B$27</f>
        <v>1501.82</v>
      </c>
      <c r="N6">
        <f>Config!$B$27</f>
        <v>1501.82</v>
      </c>
      <c r="O6">
        <f>Config!$B$27</f>
        <v>1501.82</v>
      </c>
      <c r="P6">
        <f>Config!$B$27</f>
        <v>1501.82</v>
      </c>
      <c r="Q6">
        <f>Config!$B$27</f>
        <v>1501.82</v>
      </c>
      <c r="R6">
        <f>Config!$B$27</f>
        <v>1501.82</v>
      </c>
      <c r="S6">
        <f>Config!$B$27</f>
        <v>1501.82</v>
      </c>
      <c r="T6">
        <f>Config!$B$27</f>
        <v>1501.82</v>
      </c>
      <c r="U6">
        <f>Config!$B$27</f>
        <v>1501.82</v>
      </c>
      <c r="V6">
        <f>Config!$B$27</f>
        <v>1501.82</v>
      </c>
      <c r="W6">
        <f>Config!$B$27</f>
        <v>1501.82</v>
      </c>
      <c r="X6">
        <f>Config!$B$27</f>
        <v>1501.82</v>
      </c>
      <c r="Y6">
        <f>Config!$B$27</f>
        <v>1501.82</v>
      </c>
      <c r="Z6">
        <f>Config!$B$27</f>
        <v>1501.82</v>
      </c>
      <c r="AA6">
        <f>Config!$B$27</f>
        <v>1501.82</v>
      </c>
      <c r="AB6">
        <f>Config!$B$27</f>
        <v>1501.82</v>
      </c>
      <c r="AC6">
        <f>Config!$B$27</f>
        <v>1501.82</v>
      </c>
      <c r="AD6">
        <f>Config!$B$27</f>
        <v>1501.82</v>
      </c>
      <c r="AE6">
        <f>Config!$B$27</f>
        <v>1501.82</v>
      </c>
      <c r="AF6">
        <f>Config!$B$27</f>
        <v>1501.82</v>
      </c>
      <c r="AG6">
        <f>Config!$B$27</f>
        <v>1501.82</v>
      </c>
      <c r="AH6">
        <f>Config!$B$27</f>
        <v>1501.82</v>
      </c>
      <c r="AI6">
        <f>Config!$B$27</f>
        <v>1501.82</v>
      </c>
      <c r="AJ6">
        <f>Config!$B$27</f>
        <v>1501.82</v>
      </c>
      <c r="AK6">
        <f>Config!$B$27</f>
        <v>1501.82</v>
      </c>
      <c r="AL6">
        <f>Config!$B$27</f>
        <v>1501.82</v>
      </c>
    </row>
    <row r="7" spans="1:38" x14ac:dyDescent="0.25">
      <c r="A7" t="s">
        <v>30</v>
      </c>
      <c r="C7">
        <f>MAX(Config!$B$31,Users!C19/Config!$A$30*Config!$B$30)</f>
        <v>81.659000000000006</v>
      </c>
      <c r="D7">
        <f>MAX(Config!$B$31,Users!D19/Config!$A$30*Config!$B$30)</f>
        <v>81.659000000000006</v>
      </c>
      <c r="E7">
        <f>MAX(Config!$B$31,Users!E19/Config!$A$30*Config!$B$30)</f>
        <v>81.659000000000006</v>
      </c>
      <c r="F7">
        <f>MAX(Config!$B$31,Users!F19/Config!$A$30*Config!$B$30)</f>
        <v>81.659000000000006</v>
      </c>
      <c r="G7">
        <f>MAX(Config!$B$31,Users!G19/Config!$A$30*Config!$B$30)</f>
        <v>81.659000000000006</v>
      </c>
      <c r="H7">
        <f>MAX(Config!$B$31,Users!H19/Config!$A$30*Config!$B$30)</f>
        <v>81.659000000000006</v>
      </c>
      <c r="I7">
        <f>MAX(Config!$B$31,Users!I19/Config!$A$30*Config!$B$30)</f>
        <v>81.659000000000006</v>
      </c>
      <c r="J7">
        <f>MAX(Config!$B$31,Users!J19/Config!$A$30*Config!$B$30)</f>
        <v>81.659000000000006</v>
      </c>
      <c r="K7">
        <f>MAX(Config!$B$31,Users!K19/Config!$A$30*Config!$B$30)</f>
        <v>81.659000000000006</v>
      </c>
      <c r="L7">
        <f>MAX(Config!$B$31,Users!L19/Config!$A$30*Config!$B$30)</f>
        <v>81.659000000000006</v>
      </c>
      <c r="M7">
        <f>MAX(Config!$B$31,Users!M19/Config!$A$30*Config!$B$30)</f>
        <v>81.659000000000006</v>
      </c>
      <c r="N7">
        <f>MAX(Config!$B$31,Users!N19/Config!$A$30*Config!$B$30)</f>
        <v>81.659000000000006</v>
      </c>
      <c r="O7">
        <f>MAX(Config!$B$31,Users!O19/Config!$A$30*Config!$B$30)</f>
        <v>81.659000000000006</v>
      </c>
      <c r="P7">
        <f>MAX(Config!$B$31,Users!P19/Config!$A$30*Config!$B$30)</f>
        <v>81.659000000000006</v>
      </c>
      <c r="Q7">
        <f>MAX(Config!$B$31,Users!Q19/Config!$A$30*Config!$B$30)</f>
        <v>81.659000000000006</v>
      </c>
      <c r="R7">
        <f>MAX(Config!$B$31,Users!R19/Config!$A$30*Config!$B$30)</f>
        <v>81.659000000000006</v>
      </c>
      <c r="S7">
        <f>MAX(Config!$B$31,Users!S19/Config!$A$30*Config!$B$30)</f>
        <v>81.659000000000006</v>
      </c>
      <c r="T7">
        <f>MAX(Config!$B$31,Users!T19/Config!$A$30*Config!$B$30)</f>
        <v>81.659000000000006</v>
      </c>
      <c r="U7">
        <f>MAX(Config!$B$31,Users!U19/Config!$A$30*Config!$B$30)</f>
        <v>81.659000000000006</v>
      </c>
      <c r="V7">
        <f>MAX(Config!$B$31,Users!V19/Config!$A$30*Config!$B$30)</f>
        <v>84.043442800000008</v>
      </c>
      <c r="W7">
        <f>MAX(Config!$B$31,Users!W19/Config!$A$30*Config!$B$30)</f>
        <v>91.980697600000013</v>
      </c>
      <c r="X7">
        <f>MAX(Config!$B$31,Users!X19/Config!$A$30*Config!$B$30)</f>
        <v>100.6202198</v>
      </c>
      <c r="Y7">
        <f>MAX(Config!$B$31,Users!Y19/Config!$A$30*Config!$B$30)</f>
        <v>110.01100480000001</v>
      </c>
      <c r="Z7">
        <f>MAX(Config!$B$31,Users!Z19/Config!$A$30*Config!$B$30)</f>
        <v>120.202048</v>
      </c>
      <c r="AA7">
        <f>MAX(Config!$B$31,Users!AA19/Config!$A$30*Config!$B$30)</f>
        <v>131.2586766</v>
      </c>
      <c r="AB7">
        <f>MAX(Config!$B$31,Users!AB19/Config!$A$30*Config!$B$30)</f>
        <v>143.24621780000001</v>
      </c>
      <c r="AC7">
        <f>MAX(Config!$B$31,Users!AC19/Config!$A$30*Config!$B$30)</f>
        <v>156.21366700000002</v>
      </c>
      <c r="AD7">
        <f>MAX(Config!$B$31,Users!AD19/Config!$A$30*Config!$B$30)</f>
        <v>170.21001960000001</v>
      </c>
      <c r="AE7">
        <f>MAX(Config!$B$31,Users!AE19/Config!$A$30*Config!$B$30)</f>
        <v>185.30060280000001</v>
      </c>
      <c r="AF7">
        <f>MAX(Config!$B$31,Users!AF19/Config!$A$30*Config!$B$30)</f>
        <v>201.55074380000002</v>
      </c>
      <c r="AG7">
        <f>MAX(Config!$B$31,Users!AG19/Config!$A$30*Config!$B$30)</f>
        <v>219.00943800000002</v>
      </c>
      <c r="AH7">
        <f>MAX(Config!$B$31,Users!AH19/Config!$A$30*Config!$B$30)</f>
        <v>237.72568079999999</v>
      </c>
      <c r="AI7">
        <f>MAX(Config!$B$31,Users!AI19/Config!$A$30*Config!$B$30)</f>
        <v>257.73213580000004</v>
      </c>
      <c r="AJ7">
        <f>MAX(Config!$B$31,Users!AJ19/Config!$A$30*Config!$B$30)</f>
        <v>279.0941302</v>
      </c>
      <c r="AK7">
        <f>MAX(Config!$B$31,Users!AK19/Config!$A$30*Config!$B$30)</f>
        <v>301.8279958</v>
      </c>
      <c r="AL7">
        <f>MAX(Config!$B$31,Users!AL19/Config!$A$30*Config!$B$30)</f>
        <v>325.95006440000003</v>
      </c>
    </row>
    <row r="8" spans="1:38" x14ac:dyDescent="0.25">
      <c r="A8" t="s">
        <v>34</v>
      </c>
      <c r="C8">
        <f>Config!$B$33</f>
        <v>186.61</v>
      </c>
      <c r="D8">
        <f>Config!$B$33</f>
        <v>186.61</v>
      </c>
      <c r="E8">
        <f>Config!$B$33</f>
        <v>186.61</v>
      </c>
      <c r="F8">
        <f>Config!$B$33</f>
        <v>186.61</v>
      </c>
      <c r="G8">
        <f>Config!$B$33</f>
        <v>186.61</v>
      </c>
      <c r="H8">
        <f>Config!$B$33</f>
        <v>186.61</v>
      </c>
      <c r="I8">
        <f>Config!$B$33</f>
        <v>186.61</v>
      </c>
      <c r="J8">
        <f>Config!$B$33</f>
        <v>186.61</v>
      </c>
      <c r="K8">
        <f>Config!$B$33</f>
        <v>186.61</v>
      </c>
      <c r="L8">
        <f>Config!$B$33</f>
        <v>186.61</v>
      </c>
      <c r="M8">
        <f>Config!$B$33</f>
        <v>186.61</v>
      </c>
      <c r="N8">
        <f>Config!$B$33</f>
        <v>186.61</v>
      </c>
      <c r="O8">
        <f>Config!$B$33</f>
        <v>186.61</v>
      </c>
      <c r="P8">
        <f>Config!$B$33</f>
        <v>186.61</v>
      </c>
      <c r="Q8">
        <f>Config!$B$33</f>
        <v>186.61</v>
      </c>
      <c r="R8">
        <f>Config!$B$33</f>
        <v>186.61</v>
      </c>
      <c r="S8">
        <f>Config!$B$33</f>
        <v>186.61</v>
      </c>
      <c r="T8">
        <f>Config!$B$33</f>
        <v>186.61</v>
      </c>
      <c r="U8">
        <f>Config!$B$33</f>
        <v>186.61</v>
      </c>
      <c r="V8">
        <f>Config!$B$33</f>
        <v>186.61</v>
      </c>
      <c r="W8">
        <f>Config!$B$33</f>
        <v>186.61</v>
      </c>
      <c r="X8">
        <f>Config!$B$33</f>
        <v>186.61</v>
      </c>
      <c r="Y8">
        <f>Config!$B$33</f>
        <v>186.61</v>
      </c>
      <c r="Z8">
        <f>Config!$B$33</f>
        <v>186.61</v>
      </c>
      <c r="AA8">
        <f>Config!$B$33</f>
        <v>186.61</v>
      </c>
      <c r="AB8">
        <f>Config!$B$33</f>
        <v>186.61</v>
      </c>
      <c r="AC8">
        <f>Config!$B$33</f>
        <v>186.61</v>
      </c>
      <c r="AD8">
        <f>Config!$B$33</f>
        <v>186.61</v>
      </c>
      <c r="AE8">
        <f>Config!$B$33</f>
        <v>186.61</v>
      </c>
      <c r="AF8">
        <f>Config!$B$33</f>
        <v>186.61</v>
      </c>
      <c r="AG8">
        <f>Config!$B$33</f>
        <v>186.61</v>
      </c>
      <c r="AH8">
        <f>Config!$B$33</f>
        <v>186.61</v>
      </c>
      <c r="AI8">
        <f>Config!$B$33</f>
        <v>186.61</v>
      </c>
      <c r="AJ8">
        <f>Config!$B$33</f>
        <v>186.61</v>
      </c>
      <c r="AK8">
        <f>Config!$B$33</f>
        <v>186.61</v>
      </c>
      <c r="AL8">
        <f>Config!$B$33</f>
        <v>186.61</v>
      </c>
    </row>
    <row r="9" spans="1:38" x14ac:dyDescent="0.25">
      <c r="A9" t="s">
        <v>50</v>
      </c>
      <c r="C9">
        <f>Config!$B$37/36</f>
        <v>522.66666666666663</v>
      </c>
      <c r="D9">
        <f>Config!$B$37/36</f>
        <v>522.66666666666663</v>
      </c>
      <c r="E9">
        <f>Config!$B$37/36</f>
        <v>522.66666666666663</v>
      </c>
      <c r="F9">
        <f>Config!$B$37/36</f>
        <v>522.66666666666663</v>
      </c>
      <c r="G9">
        <f>Config!$B$37/36</f>
        <v>522.66666666666663</v>
      </c>
      <c r="H9">
        <f>Config!$B$37/36</f>
        <v>522.66666666666663</v>
      </c>
      <c r="I9">
        <f>Config!$B$37/36</f>
        <v>522.66666666666663</v>
      </c>
      <c r="J9">
        <f>Config!$B$37/36</f>
        <v>522.66666666666663</v>
      </c>
      <c r="K9">
        <f>Config!$B$37/36</f>
        <v>522.66666666666663</v>
      </c>
      <c r="L9">
        <f>Config!$B$37/36</f>
        <v>522.66666666666663</v>
      </c>
      <c r="M9">
        <f>Config!$B$37/36</f>
        <v>522.66666666666663</v>
      </c>
      <c r="N9">
        <f>Config!$B$37/36</f>
        <v>522.66666666666663</v>
      </c>
      <c r="O9">
        <f>Config!$B$37/36</f>
        <v>522.66666666666663</v>
      </c>
      <c r="P9">
        <f>Config!$B$37/36</f>
        <v>522.66666666666663</v>
      </c>
      <c r="Q9">
        <f>Config!$B$37/36</f>
        <v>522.66666666666663</v>
      </c>
      <c r="R9">
        <f>Config!$B$37/36</f>
        <v>522.66666666666663</v>
      </c>
      <c r="S9">
        <f>Config!$B$37/36</f>
        <v>522.66666666666663</v>
      </c>
      <c r="T9">
        <f>Config!$B$37/36</f>
        <v>522.66666666666663</v>
      </c>
      <c r="U9">
        <f>Config!$B$37/36</f>
        <v>522.66666666666663</v>
      </c>
      <c r="V9">
        <f>Config!$B$37/36</f>
        <v>522.66666666666663</v>
      </c>
      <c r="W9">
        <f>Config!$B$37/36</f>
        <v>522.66666666666663</v>
      </c>
      <c r="X9">
        <f>Config!$B$37/36</f>
        <v>522.66666666666663</v>
      </c>
      <c r="Y9">
        <f>Config!$B$37/36</f>
        <v>522.66666666666663</v>
      </c>
      <c r="Z9">
        <f>Config!$B$37/36</f>
        <v>522.66666666666663</v>
      </c>
      <c r="AA9">
        <f>Config!$B$37/36</f>
        <v>522.66666666666663</v>
      </c>
      <c r="AB9">
        <f>Config!$B$37/36</f>
        <v>522.66666666666663</v>
      </c>
      <c r="AC9">
        <f>Config!$B$37/36</f>
        <v>522.66666666666663</v>
      </c>
      <c r="AD9">
        <f>Config!$B$37/36</f>
        <v>522.66666666666663</v>
      </c>
      <c r="AE9">
        <f>Config!$B$37/36</f>
        <v>522.66666666666663</v>
      </c>
      <c r="AF9">
        <f>Config!$B$37/36</f>
        <v>522.66666666666663</v>
      </c>
      <c r="AG9">
        <f>Config!$B$37/36</f>
        <v>522.66666666666663</v>
      </c>
      <c r="AH9">
        <f>Config!$B$37/36</f>
        <v>522.66666666666663</v>
      </c>
      <c r="AI9">
        <f>Config!$B$37/36</f>
        <v>522.66666666666663</v>
      </c>
      <c r="AJ9">
        <f>Config!$B$37/36</f>
        <v>522.66666666666663</v>
      </c>
      <c r="AK9">
        <f>Config!$B$37/36</f>
        <v>522.66666666666663</v>
      </c>
      <c r="AL9">
        <f>Config!$B$37/36</f>
        <v>522.66666666666663</v>
      </c>
    </row>
    <row r="11" spans="1:38" s="2" customFormat="1" x14ac:dyDescent="0.25">
      <c r="A11" s="2" t="s">
        <v>49</v>
      </c>
      <c r="C11" s="2">
        <f>C8+C4+C6+C7+C9</f>
        <v>3556.7556666666669</v>
      </c>
      <c r="D11" s="2">
        <f t="shared" ref="D11:AL11" si="0">D8+D4+D6+D7+D9</f>
        <v>3684.7556666666669</v>
      </c>
      <c r="E11" s="2">
        <f t="shared" si="0"/>
        <v>3828.7556666666669</v>
      </c>
      <c r="F11" s="2">
        <f t="shared" si="0"/>
        <v>3972.7556666666669</v>
      </c>
      <c r="G11" s="2">
        <f t="shared" si="0"/>
        <v>4132.7556666666669</v>
      </c>
      <c r="H11" s="2">
        <f t="shared" si="0"/>
        <v>4308.7556666666669</v>
      </c>
      <c r="I11" s="2">
        <f t="shared" si="0"/>
        <v>4516.7556666666669</v>
      </c>
      <c r="J11" s="2">
        <f t="shared" si="0"/>
        <v>4724.7556666666669</v>
      </c>
      <c r="K11" s="2">
        <f t="shared" si="0"/>
        <v>4964.7556666666669</v>
      </c>
      <c r="L11" s="2">
        <f t="shared" si="0"/>
        <v>5220.7556666666669</v>
      </c>
      <c r="M11" s="2">
        <f t="shared" si="0"/>
        <v>5492.7556666666669</v>
      </c>
      <c r="N11" s="2">
        <f t="shared" si="0"/>
        <v>5796.7556666666669</v>
      </c>
      <c r="O11" s="2">
        <f t="shared" si="0"/>
        <v>6132.7556666666669</v>
      </c>
      <c r="P11" s="2">
        <f t="shared" si="0"/>
        <v>6500.755666666666</v>
      </c>
      <c r="Q11" s="2">
        <f t="shared" si="0"/>
        <v>6900.755666666666</v>
      </c>
      <c r="R11" s="2">
        <f t="shared" si="0"/>
        <v>7316.755666666666</v>
      </c>
      <c r="S11" s="2">
        <f t="shared" si="0"/>
        <v>7780.755666666666</v>
      </c>
      <c r="T11" s="2">
        <f t="shared" si="0"/>
        <v>8292.755666666666</v>
      </c>
      <c r="U11" s="2">
        <f t="shared" si="0"/>
        <v>8836.755666666666</v>
      </c>
      <c r="V11" s="2">
        <f t="shared" si="0"/>
        <v>9431.1401094666671</v>
      </c>
      <c r="W11" s="2">
        <f t="shared" si="0"/>
        <v>10079.077364266666</v>
      </c>
      <c r="X11" s="2">
        <f t="shared" si="0"/>
        <v>10775.716886466666</v>
      </c>
      <c r="Y11" s="2">
        <f t="shared" si="0"/>
        <v>11521.107671466667</v>
      </c>
      <c r="Z11" s="2">
        <f t="shared" si="0"/>
        <v>12315.298714666666</v>
      </c>
      <c r="AA11" s="2">
        <f t="shared" si="0"/>
        <v>13174.355343266667</v>
      </c>
      <c r="AB11" s="2">
        <f t="shared" si="0"/>
        <v>14098.342884466667</v>
      </c>
      <c r="AC11" s="2">
        <f t="shared" si="0"/>
        <v>15071.310333666666</v>
      </c>
      <c r="AD11" s="2">
        <f t="shared" si="0"/>
        <v>16093.306686266666</v>
      </c>
      <c r="AE11" s="2">
        <f t="shared" si="0"/>
        <v>17180.39726946667</v>
      </c>
      <c r="AF11" s="2">
        <f t="shared" si="0"/>
        <v>18332.647410466667</v>
      </c>
      <c r="AG11" s="2">
        <f t="shared" si="0"/>
        <v>19534.106104666669</v>
      </c>
      <c r="AH11" s="2">
        <f t="shared" si="0"/>
        <v>20784.822347466667</v>
      </c>
      <c r="AI11" s="2">
        <f t="shared" si="0"/>
        <v>22068.828802466669</v>
      </c>
      <c r="AJ11" s="2">
        <f t="shared" si="0"/>
        <v>23418.190796866667</v>
      </c>
      <c r="AK11" s="2">
        <f t="shared" si="0"/>
        <v>24784.924662466667</v>
      </c>
      <c r="AL11" s="2">
        <f t="shared" si="0"/>
        <v>26169.046731066668</v>
      </c>
    </row>
    <row r="12" spans="1:38" x14ac:dyDescent="0.25">
      <c r="A12" t="s">
        <v>3</v>
      </c>
      <c r="C12" s="7">
        <v>42979</v>
      </c>
      <c r="D12" s="7">
        <v>43009</v>
      </c>
      <c r="E12" s="7">
        <v>43040</v>
      </c>
      <c r="F12" s="7">
        <v>43070</v>
      </c>
      <c r="G12" s="7">
        <v>43101</v>
      </c>
      <c r="H12" s="7">
        <v>43132</v>
      </c>
      <c r="I12" s="7">
        <v>43160</v>
      </c>
      <c r="J12" s="7">
        <v>43191</v>
      </c>
      <c r="K12" s="7">
        <v>43221</v>
      </c>
      <c r="L12" s="7">
        <v>43252</v>
      </c>
      <c r="M12" s="7">
        <v>43282</v>
      </c>
      <c r="N12" s="7">
        <v>43313</v>
      </c>
      <c r="O12" s="7">
        <v>43344</v>
      </c>
      <c r="P12" s="7">
        <v>43374</v>
      </c>
      <c r="Q12" s="7">
        <v>43405</v>
      </c>
      <c r="R12" s="7">
        <v>43435</v>
      </c>
      <c r="S12" s="7">
        <v>43466</v>
      </c>
      <c r="T12" s="7">
        <v>43497</v>
      </c>
      <c r="U12" s="7">
        <v>43525</v>
      </c>
      <c r="V12" s="7">
        <v>43556</v>
      </c>
      <c r="W12" s="7">
        <v>43586</v>
      </c>
      <c r="X12" s="7">
        <v>43617</v>
      </c>
      <c r="Y12" s="7">
        <v>43647</v>
      </c>
      <c r="Z12" s="7">
        <v>43678</v>
      </c>
      <c r="AA12" s="7">
        <v>43709</v>
      </c>
      <c r="AB12" s="7">
        <v>43739</v>
      </c>
      <c r="AC12" s="7">
        <v>43770</v>
      </c>
      <c r="AD12" s="7">
        <v>43800</v>
      </c>
      <c r="AE12" s="7">
        <v>43831</v>
      </c>
      <c r="AF12" s="7">
        <v>43862</v>
      </c>
      <c r="AG12" s="7">
        <v>43891</v>
      </c>
      <c r="AH12" s="7">
        <v>43922</v>
      </c>
      <c r="AI12" s="7">
        <v>43952</v>
      </c>
      <c r="AJ12" s="7">
        <v>43983</v>
      </c>
      <c r="AK12" s="7">
        <v>44013</v>
      </c>
      <c r="AL12" s="7">
        <v>44044</v>
      </c>
    </row>
    <row r="17" spans="1:38" x14ac:dyDescent="0.25">
      <c r="A17" t="s">
        <v>40</v>
      </c>
      <c r="C17">
        <f>Revenue!E9-Expense!C11</f>
        <v>-1886.3556666666668</v>
      </c>
      <c r="D17">
        <f>Revenue!F9-Expense!D11</f>
        <v>-1841.5556666666669</v>
      </c>
      <c r="E17">
        <f>Revenue!G9-Expense!E11</f>
        <v>-1812.7556666666669</v>
      </c>
      <c r="F17">
        <f>Revenue!H9-Expense!F11</f>
        <v>-1755.155666666667</v>
      </c>
      <c r="G17">
        <f>Revenue!I9-Expense!G11</f>
        <v>-1684.7556666666669</v>
      </c>
      <c r="H17">
        <f>Revenue!J9-Expense!H11</f>
        <v>-1630.3556666666668</v>
      </c>
      <c r="I17">
        <f>Revenue!K9-Expense!I11</f>
        <v>-1579.1556666666665</v>
      </c>
      <c r="J17">
        <f>Revenue!L9-Expense!J11</f>
        <v>-1499.1556666666665</v>
      </c>
      <c r="K17">
        <f>Revenue!M9-Expense!K11</f>
        <v>-1422.3556666666668</v>
      </c>
      <c r="L17">
        <f>Revenue!N9-Expense!L11</f>
        <v>-1332.7556666666669</v>
      </c>
      <c r="M17">
        <f>Revenue!O9-Expense!M11</f>
        <v>-21.475666666666257</v>
      </c>
      <c r="N17">
        <f>Revenue!P9-Expense!N11</f>
        <v>188.60433333333367</v>
      </c>
      <c r="O17">
        <f>Revenue!Q9-Expense!O11</f>
        <v>-977.55566666666618</v>
      </c>
      <c r="P17">
        <f>Revenue!R9-Expense!P11</f>
        <v>-855.95566666666582</v>
      </c>
      <c r="Q17">
        <f>Revenue!S9-Expense!Q11</f>
        <v>-708.755666666666</v>
      </c>
      <c r="R17">
        <f>Revenue!T9-Expense!R11</f>
        <v>-519.95566666666582</v>
      </c>
      <c r="S17">
        <f>Revenue!U9-Expense!S11</f>
        <v>-321.55566666666527</v>
      </c>
      <c r="T17">
        <f>Revenue!V9-Expense!T11</f>
        <v>-113.55566666666527</v>
      </c>
      <c r="U17">
        <f>Revenue!W9-Expense!U11</f>
        <v>120.04433333333509</v>
      </c>
      <c r="V17">
        <f>Revenue!X9-Expense!V11</f>
        <v>360.85989053333287</v>
      </c>
      <c r="W17">
        <f>Revenue!Y9-Expense!W11</f>
        <v>634.52263573333403</v>
      </c>
      <c r="X17">
        <f>Revenue!Z9-Expense!X11</f>
        <v>945.88311353333484</v>
      </c>
      <c r="Y17">
        <f>Revenue!AA9-Expense!Y11</f>
        <v>4819.2923285333345</v>
      </c>
      <c r="Z17">
        <f>Revenue!AB9-Expense!Z11</f>
        <v>5530.6212853333363</v>
      </c>
      <c r="AA17">
        <f>Revenue!AC9-Expense!AA11</f>
        <v>2118.4446567333343</v>
      </c>
      <c r="AB17">
        <f>Revenue!AD9-Expense!AB11</f>
        <v>2605.6571155333331</v>
      </c>
      <c r="AC17">
        <f>Revenue!AE9-Expense!AC11</f>
        <v>3130.2896663333358</v>
      </c>
      <c r="AD17">
        <f>Revenue!AF9-Expense!AD11</f>
        <v>3749.8933137333352</v>
      </c>
      <c r="AE17">
        <f>Revenue!AG9-Expense!AE11</f>
        <v>4419.60273053333</v>
      </c>
      <c r="AF17">
        <f>Revenue!AH9-Expense!AF11</f>
        <v>5168.1525895333361</v>
      </c>
      <c r="AG17">
        <f>Revenue!AI9-Expense!AG11</f>
        <v>5982.6938953333338</v>
      </c>
      <c r="AH17">
        <f>Revenue!AJ9-Expense!AH11</f>
        <v>6920.7776525333356</v>
      </c>
      <c r="AI17">
        <f>Revenue!AK9-Expense!AI11</f>
        <v>7969.5711975333325</v>
      </c>
      <c r="AJ17">
        <f>Revenue!AL9-Expense!AJ11</f>
        <v>9097.0092031333334</v>
      </c>
      <c r="AK17">
        <f>Revenue!AM9-Expense!AK11</f>
        <v>20050.195337533336</v>
      </c>
      <c r="AL17">
        <f>Revenue!AN9-Expense!AL11</f>
        <v>22264.633268933332</v>
      </c>
    </row>
    <row r="18" spans="1:38" x14ac:dyDescent="0.25">
      <c r="A18" t="s">
        <v>41</v>
      </c>
      <c r="C18">
        <f>IF(C17&gt;0,C17*(1-Config!$B$35),C17)</f>
        <v>-1886.3556666666668</v>
      </c>
      <c r="D18">
        <f>IF(D17&gt;0,D17*(1-Config!$B$35),D17)</f>
        <v>-1841.5556666666669</v>
      </c>
      <c r="E18">
        <f>IF(E17&gt;0,E17*(1-Config!$B$35),E17)</f>
        <v>-1812.7556666666669</v>
      </c>
      <c r="F18">
        <f>IF(F17&gt;0,F17*(1-Config!$B$35),F17)</f>
        <v>-1755.155666666667</v>
      </c>
      <c r="G18">
        <f>IF(G17&gt;0,G17*(1-Config!$B$35),G17)</f>
        <v>-1684.7556666666669</v>
      </c>
      <c r="H18">
        <f>IF(H17&gt;0,H17*(1-Config!$B$35),H17)</f>
        <v>-1630.3556666666668</v>
      </c>
      <c r="I18">
        <f>IF(I17&gt;0,I17*(1-Config!$B$35),I17)</f>
        <v>-1579.1556666666665</v>
      </c>
      <c r="J18">
        <f>IF(J17&gt;0,J17*(1-Config!$B$35),J17)</f>
        <v>-1499.1556666666665</v>
      </c>
      <c r="K18">
        <f>IF(K17&gt;0,K17*(1-Config!$B$35),K17)</f>
        <v>-1422.3556666666668</v>
      </c>
      <c r="L18">
        <f>IF(L17&gt;0,L17*(1-Config!$B$35),L17)</f>
        <v>-1332.7556666666669</v>
      </c>
      <c r="M18">
        <f>IF(M17&gt;0,M17*(1-Config!$B$35),M17)</f>
        <v>-21.475666666666257</v>
      </c>
      <c r="N18">
        <f>IF(N17&gt;0,N17*(1-Config!$B$35),N17)</f>
        <v>179.17411666666698</v>
      </c>
      <c r="O18">
        <f>IF(O17&gt;0,O17*(1-Config!$B$35),O17)</f>
        <v>-977.55566666666618</v>
      </c>
      <c r="P18">
        <f>IF(P17&gt;0,P17*(1-Config!$B$35),P17)</f>
        <v>-855.95566666666582</v>
      </c>
      <c r="Q18">
        <f>IF(Q17&gt;0,Q17*(1-Config!$B$35),Q17)</f>
        <v>-708.755666666666</v>
      </c>
      <c r="R18">
        <f>IF(R17&gt;0,R17*(1-Config!$B$35),R17)</f>
        <v>-519.95566666666582</v>
      </c>
      <c r="S18">
        <f>IF(S17&gt;0,S17*(1-Config!$B$35),S17)</f>
        <v>-321.55566666666527</v>
      </c>
      <c r="T18">
        <f>IF(T17&gt;0,T17*(1-Config!$B$35),T17)</f>
        <v>-113.55566666666527</v>
      </c>
      <c r="U18">
        <f>IF(U17&gt;0,U17*(1-Config!$B$35),U17)</f>
        <v>114.04211666666833</v>
      </c>
      <c r="V18">
        <f>IF(V17&gt;0,V17*(1-Config!$B$35),V17)</f>
        <v>342.81689600666624</v>
      </c>
      <c r="W18">
        <f>IF(W17&gt;0,W17*(1-Config!$B$35),W17)</f>
        <v>602.79650394666726</v>
      </c>
      <c r="X18">
        <f>IF(X17&gt;0,X17*(1-Config!$B$35),X17)</f>
        <v>898.588957856668</v>
      </c>
      <c r="Y18">
        <f>IF(Y17&gt;0,Y17*(1-Config!$B$35),Y17)</f>
        <v>4578.3277121066676</v>
      </c>
      <c r="Z18">
        <f>IF(Z17&gt;0,Z17*(1-Config!$B$35),Z17)</f>
        <v>5254.0902210666691</v>
      </c>
      <c r="AA18">
        <f>IF(AA17&gt;0,AA17*(1-Config!$B$35),AA17)</f>
        <v>2012.5224238966675</v>
      </c>
      <c r="AB18">
        <f>IF(AB17&gt;0,AB17*(1-Config!$B$35),AB17)</f>
        <v>2475.3742597566666</v>
      </c>
      <c r="AC18">
        <f>IF(AC17&gt;0,AC17*(1-Config!$B$35),AC17)</f>
        <v>2973.775183016669</v>
      </c>
      <c r="AD18">
        <f>IF(AD17&gt;0,AD17*(1-Config!$B$35),AD17)</f>
        <v>3562.3986480466683</v>
      </c>
      <c r="AE18">
        <f>IF(AE17&gt;0,AE17*(1-Config!$B$35),AE17)</f>
        <v>4198.6225940066633</v>
      </c>
      <c r="AF18">
        <f>IF(AF17&gt;0,AF17*(1-Config!$B$35),AF17)</f>
        <v>4909.7449600566688</v>
      </c>
      <c r="AG18">
        <f>IF(AG17&gt;0,AG17*(1-Config!$B$35),AG17)</f>
        <v>5683.5592005666667</v>
      </c>
      <c r="AH18">
        <f>IF(AH17&gt;0,AH17*(1-Config!$B$35),AH17)</f>
        <v>6574.7387699066685</v>
      </c>
      <c r="AI18">
        <f>IF(AI17&gt;0,AI17*(1-Config!$B$35),AI17)</f>
        <v>7571.0926376566658</v>
      </c>
      <c r="AJ18">
        <f>IF(AJ17&gt;0,AJ17*(1-Config!$B$35),AJ17)</f>
        <v>8642.158742976666</v>
      </c>
      <c r="AK18">
        <f>IF(AK17&gt;0,AK17*(1-Config!$B$35),AK17)</f>
        <v>19047.685570656668</v>
      </c>
      <c r="AL18">
        <f>IF(AL17&gt;0,AL17*(1-Config!$B$35),AL17)</f>
        <v>21151.401605486666</v>
      </c>
    </row>
    <row r="20" spans="1:38" x14ac:dyDescent="0.25">
      <c r="A20" t="s">
        <v>44</v>
      </c>
      <c r="C20">
        <f>IF(C18&lt;0,C18,0)</f>
        <v>-1886.3556666666668</v>
      </c>
      <c r="D20">
        <f t="shared" ref="D20:AL20" si="1">IF(D18&lt;0,D18,0)</f>
        <v>-1841.5556666666669</v>
      </c>
      <c r="E20">
        <f t="shared" si="1"/>
        <v>-1812.7556666666669</v>
      </c>
      <c r="F20">
        <f t="shared" si="1"/>
        <v>-1755.155666666667</v>
      </c>
      <c r="G20">
        <f t="shared" si="1"/>
        <v>-1684.7556666666669</v>
      </c>
      <c r="H20">
        <f t="shared" si="1"/>
        <v>-1630.3556666666668</v>
      </c>
      <c r="I20">
        <f t="shared" si="1"/>
        <v>-1579.1556666666665</v>
      </c>
      <c r="J20">
        <f t="shared" si="1"/>
        <v>-1499.1556666666665</v>
      </c>
      <c r="K20">
        <f t="shared" si="1"/>
        <v>-1422.3556666666668</v>
      </c>
      <c r="L20">
        <f t="shared" si="1"/>
        <v>-1332.7556666666669</v>
      </c>
      <c r="M20">
        <f t="shared" si="1"/>
        <v>-21.475666666666257</v>
      </c>
      <c r="N20">
        <f t="shared" si="1"/>
        <v>0</v>
      </c>
      <c r="O20">
        <f t="shared" si="1"/>
        <v>-977.55566666666618</v>
      </c>
      <c r="P20">
        <f t="shared" si="1"/>
        <v>-855.95566666666582</v>
      </c>
      <c r="Q20">
        <f t="shared" si="1"/>
        <v>-708.755666666666</v>
      </c>
      <c r="R20">
        <f t="shared" si="1"/>
        <v>-519.95566666666582</v>
      </c>
      <c r="S20">
        <f t="shared" si="1"/>
        <v>-321.55566666666527</v>
      </c>
      <c r="T20">
        <f t="shared" si="1"/>
        <v>-113.55566666666527</v>
      </c>
      <c r="U20">
        <f t="shared" si="1"/>
        <v>0</v>
      </c>
      <c r="V20">
        <f t="shared" si="1"/>
        <v>0</v>
      </c>
      <c r="W20">
        <f t="shared" si="1"/>
        <v>0</v>
      </c>
      <c r="X20">
        <f t="shared" si="1"/>
        <v>0</v>
      </c>
      <c r="Y20">
        <f t="shared" si="1"/>
        <v>0</v>
      </c>
      <c r="Z20">
        <f t="shared" si="1"/>
        <v>0</v>
      </c>
      <c r="AA20">
        <f t="shared" si="1"/>
        <v>0</v>
      </c>
      <c r="AB20">
        <f t="shared" si="1"/>
        <v>0</v>
      </c>
      <c r="AC20">
        <f t="shared" si="1"/>
        <v>0</v>
      </c>
      <c r="AD20">
        <f t="shared" si="1"/>
        <v>0</v>
      </c>
      <c r="AE20">
        <f t="shared" si="1"/>
        <v>0</v>
      </c>
      <c r="AF20">
        <f t="shared" si="1"/>
        <v>0</v>
      </c>
      <c r="AG20">
        <f t="shared" si="1"/>
        <v>0</v>
      </c>
      <c r="AH20">
        <f t="shared" si="1"/>
        <v>0</v>
      </c>
      <c r="AI20">
        <f t="shared" si="1"/>
        <v>0</v>
      </c>
      <c r="AJ20">
        <f t="shared" si="1"/>
        <v>0</v>
      </c>
      <c r="AK20">
        <f t="shared" si="1"/>
        <v>0</v>
      </c>
      <c r="AL20">
        <f t="shared" si="1"/>
        <v>0</v>
      </c>
    </row>
    <row r="21" spans="1:38" x14ac:dyDescent="0.25">
      <c r="C21" t="s">
        <v>43</v>
      </c>
      <c r="D21">
        <f>SUM(C18:AL18)</f>
        <v>80809.744787013347</v>
      </c>
    </row>
    <row r="24" spans="1:38" x14ac:dyDescent="0.25">
      <c r="C24">
        <f>D21-Invest!B9</f>
        <v>64777.29478701335</v>
      </c>
    </row>
    <row r="27" spans="1:38" x14ac:dyDescent="0.25">
      <c r="A27" t="s">
        <v>45</v>
      </c>
      <c r="C27">
        <f>SUM(C20:AL20)</f>
        <v>-19963.166333333327</v>
      </c>
    </row>
    <row r="28" spans="1:38" x14ac:dyDescent="0.25">
      <c r="C28">
        <f>C27-Invest!B9</f>
        <v>-35995.616333333324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"/>
  <sheetViews>
    <sheetView workbookViewId="0">
      <selection activeCell="B10" sqref="B10"/>
    </sheetView>
  </sheetViews>
  <sheetFormatPr baseColWidth="10" defaultRowHeight="15" x14ac:dyDescent="0.25"/>
  <sheetData>
    <row r="4" spans="1:2" x14ac:dyDescent="0.25">
      <c r="A4" t="s">
        <v>36</v>
      </c>
      <c r="B4">
        <v>2830</v>
      </c>
    </row>
    <row r="5" spans="1:2" x14ac:dyDescent="0.25">
      <c r="A5" t="s">
        <v>37</v>
      </c>
      <c r="B5">
        <v>162.44999999999999</v>
      </c>
    </row>
    <row r="6" spans="1:2" x14ac:dyDescent="0.25">
      <c r="A6" t="s">
        <v>38</v>
      </c>
      <c r="B6">
        <v>5040</v>
      </c>
    </row>
    <row r="7" spans="1:2" x14ac:dyDescent="0.25">
      <c r="A7" t="s">
        <v>39</v>
      </c>
      <c r="B7">
        <v>8000</v>
      </c>
    </row>
    <row r="9" spans="1:2" x14ac:dyDescent="0.25">
      <c r="A9" t="s">
        <v>31</v>
      </c>
      <c r="B9">
        <f>B4+B5+B6+B7</f>
        <v>16032.45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26" workbookViewId="0">
      <selection activeCell="B40" sqref="B40"/>
    </sheetView>
  </sheetViews>
  <sheetFormatPr baseColWidth="10" defaultRowHeight="15" x14ac:dyDescent="0.25"/>
  <cols>
    <col min="2" max="2" width="23" customWidth="1"/>
  </cols>
  <sheetData>
    <row r="1" spans="1:6" x14ac:dyDescent="0.25">
      <c r="A1" t="s">
        <v>7</v>
      </c>
      <c r="B1" s="2">
        <v>92056</v>
      </c>
    </row>
    <row r="2" spans="1:6" x14ac:dyDescent="0.25">
      <c r="A2" t="s">
        <v>8</v>
      </c>
      <c r="B2" s="2">
        <v>6084</v>
      </c>
    </row>
    <row r="3" spans="1:6" x14ac:dyDescent="0.25">
      <c r="B3" s="2"/>
    </row>
    <row r="4" spans="1:6" x14ac:dyDescent="0.25">
      <c r="A4" t="s">
        <v>32</v>
      </c>
      <c r="B4" s="2">
        <v>1600</v>
      </c>
    </row>
    <row r="5" spans="1:6" x14ac:dyDescent="0.25">
      <c r="A5" t="s">
        <v>33</v>
      </c>
      <c r="B5" s="5">
        <v>0.5</v>
      </c>
    </row>
    <row r="6" spans="1:6" x14ac:dyDescent="0.25">
      <c r="A6" t="s">
        <v>9</v>
      </c>
      <c r="B6" s="2">
        <f>B4*B5</f>
        <v>800</v>
      </c>
      <c r="F6">
        <f>ROUND((E6*Config!$B$39)*((Config!$B$1-B19)/Config!$B$1),0)</f>
        <v>0</v>
      </c>
    </row>
    <row r="8" spans="1:6" x14ac:dyDescent="0.25">
      <c r="A8" t="s">
        <v>11</v>
      </c>
      <c r="B8" s="1">
        <f>B1/B2</f>
        <v>15.130834976988822</v>
      </c>
    </row>
    <row r="9" spans="1:6" x14ac:dyDescent="0.25">
      <c r="A9" t="s">
        <v>10</v>
      </c>
      <c r="B9" s="1">
        <f>B2/B1</f>
        <v>6.60902059615886E-2</v>
      </c>
    </row>
    <row r="11" spans="1:6" x14ac:dyDescent="0.25">
      <c r="A11" t="s">
        <v>12</v>
      </c>
      <c r="B11" s="3">
        <v>0.24299999999999999</v>
      </c>
    </row>
    <row r="13" spans="1:6" x14ac:dyDescent="0.25">
      <c r="A13" t="s">
        <v>13</v>
      </c>
      <c r="B13">
        <f>MIN(100%,B11*B8)</f>
        <v>1</v>
      </c>
    </row>
    <row r="14" spans="1:6" x14ac:dyDescent="0.25">
      <c r="A14" t="s">
        <v>14</v>
      </c>
      <c r="B14" s="4">
        <v>0.1</v>
      </c>
    </row>
    <row r="15" spans="1:6" x14ac:dyDescent="0.25">
      <c r="A15" t="s">
        <v>15</v>
      </c>
      <c r="B15" s="4">
        <f>B13-B14</f>
        <v>0.9</v>
      </c>
    </row>
    <row r="17" spans="1:2" x14ac:dyDescent="0.25">
      <c r="A17" t="s">
        <v>16</v>
      </c>
      <c r="B17">
        <f>4*5*8</f>
        <v>160</v>
      </c>
    </row>
    <row r="18" spans="1:2" x14ac:dyDescent="0.25">
      <c r="A18" t="s">
        <v>17</v>
      </c>
      <c r="B18">
        <f>3*5*8+7*12</f>
        <v>204</v>
      </c>
    </row>
    <row r="20" spans="1:2" x14ac:dyDescent="0.25">
      <c r="A20" t="s">
        <v>18</v>
      </c>
      <c r="B20" s="3">
        <f>100%-20.4%</f>
        <v>0.79600000000000004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0.2</v>
      </c>
    </row>
    <row r="25" spans="1:2" x14ac:dyDescent="0.25">
      <c r="A25" t="s">
        <v>25</v>
      </c>
      <c r="B25">
        <v>16</v>
      </c>
    </row>
    <row r="27" spans="1:2" x14ac:dyDescent="0.25">
      <c r="A27" t="s">
        <v>28</v>
      </c>
      <c r="B27">
        <v>1501.82</v>
      </c>
    </row>
    <row r="29" spans="1:2" x14ac:dyDescent="0.25">
      <c r="A29" t="s">
        <v>29</v>
      </c>
    </row>
    <row r="30" spans="1:2" x14ac:dyDescent="0.25">
      <c r="A30">
        <v>50000</v>
      </c>
      <c r="B30">
        <v>816.59</v>
      </c>
    </row>
    <row r="31" spans="1:2" x14ac:dyDescent="0.25">
      <c r="A31">
        <v>5000</v>
      </c>
      <c r="B31">
        <f>B30/10</f>
        <v>81.659000000000006</v>
      </c>
    </row>
    <row r="33" spans="1:2" x14ac:dyDescent="0.25">
      <c r="A33" t="s">
        <v>35</v>
      </c>
      <c r="B33" s="6">
        <v>186.61</v>
      </c>
    </row>
    <row r="35" spans="1:2" x14ac:dyDescent="0.25">
      <c r="A35" t="s">
        <v>42</v>
      </c>
      <c r="B35" s="4">
        <v>0.05</v>
      </c>
    </row>
    <row r="37" spans="1:2" x14ac:dyDescent="0.25">
      <c r="A37" t="s">
        <v>51</v>
      </c>
      <c r="B37">
        <f>4*4704</f>
        <v>18816</v>
      </c>
    </row>
    <row r="38" spans="1:2" x14ac:dyDescent="0.25">
      <c r="A38" t="s">
        <v>73</v>
      </c>
      <c r="B38">
        <v>36</v>
      </c>
    </row>
    <row r="39" spans="1:2" x14ac:dyDescent="0.25">
      <c r="A39" t="s">
        <v>72</v>
      </c>
      <c r="B39" s="4">
        <v>0.1</v>
      </c>
    </row>
    <row r="41" spans="1:2" x14ac:dyDescent="0.25">
      <c r="A41" t="s">
        <v>77</v>
      </c>
      <c r="B41">
        <v>60</v>
      </c>
    </row>
    <row r="43" spans="1:2" x14ac:dyDescent="0.25">
      <c r="A43" t="s">
        <v>83</v>
      </c>
      <c r="B43">
        <v>0.24249999999999999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3"/>
  <sheetViews>
    <sheetView workbookViewId="0">
      <selection activeCell="P12" sqref="P12"/>
    </sheetView>
  </sheetViews>
  <sheetFormatPr baseColWidth="10" defaultRowHeight="15" outlineLevelRow="1" x14ac:dyDescent="0.25"/>
  <cols>
    <col min="1" max="1" width="22.7109375" style="16" bestFit="1" customWidth="1"/>
    <col min="2" max="2" width="8.42578125" style="16" bestFit="1" customWidth="1"/>
    <col min="3" max="3" width="8.42578125" style="16" customWidth="1"/>
    <col min="4" max="30" width="9.42578125" style="16" bestFit="1" customWidth="1"/>
    <col min="31" max="44" width="10.42578125" style="16" bestFit="1" customWidth="1"/>
    <col min="45" max="61" width="11.42578125" style="16"/>
    <col min="62" max="66" width="11.42578125" style="16" customWidth="1"/>
    <col min="67" max="16384" width="11.42578125" style="16"/>
  </cols>
  <sheetData>
    <row r="1" spans="1:45" ht="15.75" thickBot="1" x14ac:dyDescent="0.3">
      <c r="A1" s="11" t="s">
        <v>3</v>
      </c>
      <c r="B1" s="12">
        <v>42887</v>
      </c>
      <c r="C1" s="12">
        <v>42917</v>
      </c>
      <c r="D1" s="12">
        <v>42948</v>
      </c>
      <c r="E1" s="12">
        <v>42979</v>
      </c>
      <c r="F1" s="12">
        <v>43009</v>
      </c>
      <c r="G1" s="12">
        <v>43040</v>
      </c>
      <c r="H1" s="12">
        <v>43070</v>
      </c>
      <c r="I1" s="12">
        <v>43101</v>
      </c>
      <c r="J1" s="12">
        <v>43132</v>
      </c>
      <c r="K1" s="12">
        <v>43160</v>
      </c>
      <c r="L1" s="12">
        <v>43191</v>
      </c>
      <c r="M1" s="12">
        <v>43221</v>
      </c>
      <c r="N1" s="12">
        <v>43252</v>
      </c>
      <c r="O1" s="12">
        <v>43282</v>
      </c>
      <c r="P1" s="12">
        <v>43313</v>
      </c>
      <c r="Q1" s="12">
        <v>43344</v>
      </c>
      <c r="R1" s="12">
        <v>43374</v>
      </c>
      <c r="S1" s="12">
        <v>43405</v>
      </c>
      <c r="T1" s="12">
        <v>43435</v>
      </c>
      <c r="U1" s="12">
        <v>43466</v>
      </c>
      <c r="V1" s="12">
        <v>43497</v>
      </c>
      <c r="W1" s="12">
        <v>43525</v>
      </c>
      <c r="X1" s="12">
        <v>43556</v>
      </c>
      <c r="Y1" s="12">
        <v>43586</v>
      </c>
      <c r="Z1" s="12">
        <v>43617</v>
      </c>
      <c r="AA1" s="12">
        <v>43647</v>
      </c>
      <c r="AB1" s="12">
        <v>43678</v>
      </c>
      <c r="AC1" s="12">
        <v>43709</v>
      </c>
      <c r="AD1" s="12">
        <v>43739</v>
      </c>
      <c r="AE1" s="12">
        <v>43770</v>
      </c>
      <c r="AF1" s="12">
        <v>43800</v>
      </c>
      <c r="AG1" s="12">
        <v>43831</v>
      </c>
      <c r="AH1" s="12">
        <v>43862</v>
      </c>
      <c r="AI1" s="12">
        <v>43891</v>
      </c>
      <c r="AJ1" s="12">
        <v>43922</v>
      </c>
      <c r="AK1" s="12">
        <v>43952</v>
      </c>
      <c r="AL1" s="12">
        <v>43983</v>
      </c>
      <c r="AM1" s="12">
        <v>44013</v>
      </c>
      <c r="AN1" s="12">
        <v>44044</v>
      </c>
      <c r="AO1" s="12">
        <v>44075</v>
      </c>
      <c r="AP1" s="12">
        <v>44105</v>
      </c>
      <c r="AQ1" s="12">
        <v>44136</v>
      </c>
      <c r="AR1" s="12">
        <v>44166</v>
      </c>
    </row>
    <row r="2" spans="1:45" x14ac:dyDescent="0.2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spans="1:45" x14ac:dyDescent="0.25">
      <c r="A3" s="9" t="s">
        <v>53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4" spans="1:45" outlineLevel="1" collapsed="1" x14ac:dyDescent="0.25">
      <c r="A4" s="16" t="s">
        <v>54</v>
      </c>
      <c r="B4" s="15">
        <v>0</v>
      </c>
      <c r="C4" s="15">
        <v>0</v>
      </c>
      <c r="D4" s="15">
        <v>0</v>
      </c>
      <c r="E4" s="15">
        <f>Config!B6</f>
        <v>800</v>
      </c>
      <c r="F4" s="15">
        <f t="shared" ref="F4" si="0">E4+F5</f>
        <v>879</v>
      </c>
      <c r="G4" s="15">
        <f t="shared" ref="G4" si="1">F4+G5</f>
        <v>967</v>
      </c>
      <c r="H4" s="15">
        <f t="shared" ref="H4" si="2">G4+H5</f>
        <v>1064</v>
      </c>
      <c r="I4" s="15">
        <f t="shared" ref="I4" si="3">H4+I5</f>
        <v>1170</v>
      </c>
      <c r="J4" s="15">
        <f t="shared" ref="J4" si="4">I4+J5</f>
        <v>1287</v>
      </c>
      <c r="K4" s="15">
        <f t="shared" ref="K4" si="5">J4+K5</f>
        <v>1416</v>
      </c>
      <c r="L4" s="15">
        <f t="shared" ref="L4" si="6">K4+L5</f>
        <v>1557</v>
      </c>
      <c r="M4" s="15">
        <f t="shared" ref="M4" si="7">L4+M5</f>
        <v>1712</v>
      </c>
      <c r="N4" s="15">
        <f t="shared" ref="N4" si="8">M4+N5</f>
        <v>1883</v>
      </c>
      <c r="O4" s="15">
        <f t="shared" ref="O4" si="9">N4+O5</f>
        <v>2071</v>
      </c>
      <c r="P4" s="15">
        <f t="shared" ref="P4" si="10">O4+P5</f>
        <v>2278</v>
      </c>
      <c r="Q4" s="15">
        <f t="shared" ref="Q4" si="11">P4+Q5</f>
        <v>2505</v>
      </c>
      <c r="R4" s="15">
        <f t="shared" ref="R4" si="12">Q4+R5</f>
        <v>2755</v>
      </c>
      <c r="S4" s="15">
        <f t="shared" ref="S4" si="13">R4+S5</f>
        <v>3030</v>
      </c>
      <c r="T4" s="15">
        <f t="shared" ref="T4" si="14">S4+T5</f>
        <v>3332</v>
      </c>
      <c r="U4" s="15">
        <f t="shared" ref="U4" si="15">T4+U5</f>
        <v>3664</v>
      </c>
      <c r="V4" s="15">
        <f t="shared" ref="V4" si="16">U4+V5</f>
        <v>4029</v>
      </c>
      <c r="W4" s="15">
        <f t="shared" ref="W4" si="17">V4+W5</f>
        <v>4430</v>
      </c>
      <c r="X4" s="15">
        <f t="shared" ref="X4" si="18">W4+X5</f>
        <v>4871</v>
      </c>
      <c r="Y4" s="15">
        <f t="shared" ref="Y4" si="19">X4+Y5</f>
        <v>5356</v>
      </c>
      <c r="Z4" s="15">
        <f t="shared" ref="Z4:AE4" si="20">Y4+Z5</f>
        <v>5889</v>
      </c>
      <c r="AA4" s="15">
        <f t="shared" si="20"/>
        <v>6474</v>
      </c>
      <c r="AB4" s="15">
        <f t="shared" si="20"/>
        <v>7117</v>
      </c>
      <c r="AC4" s="15">
        <f t="shared" si="20"/>
        <v>7824</v>
      </c>
      <c r="AD4" s="15">
        <f t="shared" si="20"/>
        <v>8600</v>
      </c>
      <c r="AE4" s="15">
        <f t="shared" si="20"/>
        <v>9453</v>
      </c>
      <c r="AF4" s="15">
        <f>AE4+AF5</f>
        <v>10390</v>
      </c>
      <c r="AG4" s="15">
        <f>AF4+AG5</f>
        <v>11418</v>
      </c>
      <c r="AH4" s="15">
        <f t="shared" ref="AH4:AN4" si="21">AG4+AH5</f>
        <v>12547</v>
      </c>
      <c r="AI4" s="15">
        <f t="shared" si="21"/>
        <v>13786</v>
      </c>
      <c r="AJ4" s="15">
        <f t="shared" si="21"/>
        <v>15146</v>
      </c>
      <c r="AK4" s="15">
        <f t="shared" si="21"/>
        <v>16638</v>
      </c>
      <c r="AL4" s="15">
        <f t="shared" si="21"/>
        <v>18275</v>
      </c>
      <c r="AM4" s="15">
        <f t="shared" si="21"/>
        <v>20070</v>
      </c>
      <c r="AN4" s="15">
        <f t="shared" si="21"/>
        <v>22038</v>
      </c>
      <c r="AO4" s="15">
        <f t="shared" ref="AO4" si="22">AN4+AO5</f>
        <v>24195</v>
      </c>
      <c r="AP4" s="15">
        <f t="shared" ref="AP4" si="23">AO4+AP5</f>
        <v>26558</v>
      </c>
      <c r="AQ4" s="15">
        <f t="shared" ref="AQ4" si="24">AP4+AQ5</f>
        <v>29146</v>
      </c>
      <c r="AR4" s="15">
        <f t="shared" ref="AR4" si="25">AQ4+AR5</f>
        <v>31979</v>
      </c>
      <c r="AS4" s="15"/>
    </row>
    <row r="5" spans="1:45" outlineLevel="1" collapsed="1" x14ac:dyDescent="0.25">
      <c r="A5" s="16" t="s">
        <v>55</v>
      </c>
      <c r="B5" s="15">
        <v>0</v>
      </c>
      <c r="C5" s="15">
        <v>0</v>
      </c>
      <c r="D5" s="15">
        <v>0</v>
      </c>
      <c r="E5" s="15">
        <v>640</v>
      </c>
      <c r="F5" s="15">
        <f>IF(ROUND((E4*Config!$B$39)*((Config!$B$1-E5)/Config!$B$1),0)+E4&gt;=Config!$B$1,Config!$B$1-E4,ROUND((E4*Config!$B$39)*((Config!$B$1-E5)/Config!$B$1),0))</f>
        <v>79</v>
      </c>
      <c r="G5" s="15">
        <f>IF(ROUND((F4*Config!$B$39)*((Config!$B$1-F5)/Config!$B$1),0)+F4&gt;=Config!$B$1,Config!$B$1-F4,ROUND((F4*Config!$B$39)*((Config!$B$1-F5)/Config!$B$1),0))</f>
        <v>88</v>
      </c>
      <c r="H5" s="15">
        <f>IF(ROUND((G4*Config!$B$39)*((Config!$B$1-G5)/Config!$B$1),0)+G4&gt;=Config!$B$1,Config!$B$1-G4,ROUND((G4*Config!$B$39)*((Config!$B$1-G5)/Config!$B$1),0))</f>
        <v>97</v>
      </c>
      <c r="I5" s="15">
        <f>IF(ROUND((H4*Config!$B$39)*((Config!$B$1-H5)/Config!$B$1),0)+H4&gt;=Config!$B$1,Config!$B$1-H4,ROUND((H4*Config!$B$39)*((Config!$B$1-H5)/Config!$B$1),0))</f>
        <v>106</v>
      </c>
      <c r="J5" s="15">
        <f>IF(ROUND((I4*Config!$B$39)*((Config!$B$1-I5)/Config!$B$1),0)+I4&gt;=Config!$B$1,Config!$B$1-I4,ROUND((I4*Config!$B$39)*((Config!$B$1-I5)/Config!$B$1),0))</f>
        <v>117</v>
      </c>
      <c r="K5" s="15">
        <f>IF(ROUND((J4*Config!$B$39)*((Config!$B$1-J5)/Config!$B$1),0)+J4&gt;=Config!$B$1,Config!$B$1-J4,ROUND((J4*Config!$B$39)*((Config!$B$1-J5)/Config!$B$1),0))</f>
        <v>129</v>
      </c>
      <c r="L5" s="15">
        <f>IF(ROUND((K4*Config!$B$39)*((Config!$B$1-K5)/Config!$B$1),0)+K4&gt;=Config!$B$1,Config!$B$1-K4,ROUND((K4*Config!$B$39)*((Config!$B$1-K5)/Config!$B$1),0))</f>
        <v>141</v>
      </c>
      <c r="M5" s="15">
        <f>IF(ROUND((L4*Config!$B$39)*((Config!$B$1-L5)/Config!$B$1),0)+L4&gt;=Config!$B$1,Config!$B$1-L4,ROUND((L4*Config!$B$39)*((Config!$B$1-L5)/Config!$B$1),0))</f>
        <v>155</v>
      </c>
      <c r="N5" s="15">
        <f>IF(ROUND((M4*Config!$B$39)*((Config!$B$1-M5)/Config!$B$1),0)+M4&gt;=Config!$B$1,Config!$B$1-M4,ROUND((M4*Config!$B$39)*((Config!$B$1-M5)/Config!$B$1),0))</f>
        <v>171</v>
      </c>
      <c r="O5" s="15">
        <f>IF(ROUND((N4*Config!$B$39)*((Config!$B$1-N5)/Config!$B$1),0)+N4&gt;=Config!$B$1,Config!$B$1-N4,ROUND((N4*Config!$B$39)*((Config!$B$1-N5)/Config!$B$1),0))</f>
        <v>188</v>
      </c>
      <c r="P5" s="15">
        <f>IF(ROUND((O4*Config!$B$39)*((Config!$B$1-O5)/Config!$B$1),0)+O4&gt;=Config!$B$1,Config!$B$1-O4,ROUND((O4*Config!$B$39)*((Config!$B$1-O5)/Config!$B$1),0))</f>
        <v>207</v>
      </c>
      <c r="Q5" s="15">
        <f>IF(ROUND((P4*Config!$B$39)*((Config!$B$1-P5)/Config!$B$1),0)+P4&gt;=Config!$B$1,Config!$B$1-P4,ROUND((P4*Config!$B$39)*((Config!$B$1-P5)/Config!$B$1),0))</f>
        <v>227</v>
      </c>
      <c r="R5" s="15">
        <f>IF(ROUND((Q4*Config!$B$39)*((Config!$B$1-Q5)/Config!$B$1),0)+Q4&gt;=Config!$B$1,Config!$B$1-Q4,ROUND((Q4*Config!$B$39)*((Config!$B$1-Q5)/Config!$B$1),0))</f>
        <v>250</v>
      </c>
      <c r="S5" s="15">
        <f>IF(ROUND((R4*Config!$B$39)*((Config!$B$1-R5)/Config!$B$1),0)+R4&gt;=Config!$B$1,Config!$B$1-R4,ROUND((R4*Config!$B$39)*((Config!$B$1-R5)/Config!$B$1),0))</f>
        <v>275</v>
      </c>
      <c r="T5" s="15">
        <f>IF(ROUND((S4*Config!$B$39)*((Config!$B$1-S5)/Config!$B$1),0)+S4&gt;=Config!$B$1,Config!$B$1-S4,ROUND((S4*Config!$B$39)*((Config!$B$1-S5)/Config!$B$1),0))</f>
        <v>302</v>
      </c>
      <c r="U5" s="15">
        <f>IF(ROUND((T4*Config!$B$39)*((Config!$B$1-T5)/Config!$B$1),0)+T4&gt;=Config!$B$1,Config!$B$1-T4,ROUND((T4*Config!$B$39)*((Config!$B$1-T5)/Config!$B$1),0))</f>
        <v>332</v>
      </c>
      <c r="V5" s="15">
        <f>IF(ROUND((U4*Config!$B$39)*((Config!$B$1-U5)/Config!$B$1),0)+U4&gt;=Config!$B$1,Config!$B$1-U4,ROUND((U4*Config!$B$39)*((Config!$B$1-U5)/Config!$B$1),0))</f>
        <v>365</v>
      </c>
      <c r="W5" s="15">
        <f>IF(ROUND((V4*Config!$B$39)*((Config!$B$1-V5)/Config!$B$1),0)+V4&gt;=Config!$B$1,Config!$B$1-V4,ROUND((V4*Config!$B$39)*((Config!$B$1-V5)/Config!$B$1),0))</f>
        <v>401</v>
      </c>
      <c r="X5" s="15">
        <f>IF(ROUND((W4*Config!$B$39)*((Config!$B$1-W5)/Config!$B$1),0)+W4&gt;=Config!$B$1,Config!$B$1-W4,ROUND((W4*Config!$B$39)*((Config!$B$1-W5)/Config!$B$1),0))</f>
        <v>441</v>
      </c>
      <c r="Y5" s="15">
        <f>IF(ROUND((X4*Config!$B$39)*((Config!$B$1-X5)/Config!$B$1),0)+X4&gt;=Config!$B$1,Config!$B$1-X4,ROUND((X4*Config!$B$39)*((Config!$B$1-X5)/Config!$B$1),0))</f>
        <v>485</v>
      </c>
      <c r="Z5" s="15">
        <f>IF(ROUND((Y4*Config!$B$39)*((Config!$B$1-Y5)/Config!$B$1),0)+Y4&gt;=Config!$B$1,Config!$B$1-Y4,ROUND((Y4*Config!$B$39)*((Config!$B$1-Y5)/Config!$B$1),0))</f>
        <v>533</v>
      </c>
      <c r="AA5" s="15">
        <f>IF(ROUND((Z4*Config!$B$39)*((Config!$B$1-Z5)/Config!$B$1),0)+Z4&gt;=Config!$B$1,Config!$B$1-Z4,ROUND((Z4*Config!$B$39)*((Config!$B$1-Z5)/Config!$B$1),0))</f>
        <v>585</v>
      </c>
      <c r="AB5" s="15">
        <f>IF(ROUND((AA4*Config!$B$39)*((Config!$B$1-AA5)/Config!$B$1),0)+AA4&gt;=Config!$B$1,Config!$B$1-AA4,ROUND((AA4*Config!$B$39)*((Config!$B$1-AA5)/Config!$B$1),0))</f>
        <v>643</v>
      </c>
      <c r="AC5" s="15">
        <f>IF(ROUND((AB4*Config!$B$39)*((Config!$B$1-AB5)/Config!$B$1),0)+AB4&gt;=Config!$B$1,Config!$B$1-AB4,ROUND((AB4*Config!$B$39)*((Config!$B$1-AB5)/Config!$B$1),0))</f>
        <v>707</v>
      </c>
      <c r="AD5" s="15">
        <f>IF(ROUND((AC4*Config!$B$39)*((Config!$B$1-AC5)/Config!$B$1),0)+AC4&gt;=Config!$B$1,Config!$B$1-AC4,ROUND((AC4*Config!$B$39)*((Config!$B$1-AC5)/Config!$B$1),0))</f>
        <v>776</v>
      </c>
      <c r="AE5" s="15">
        <f>IF(ROUND((AD4*Config!$B$39)*((Config!$B$1-AD5)/Config!$B$1),0)+AD4&gt;=Config!$B$1,Config!$B$1-AD4,ROUND((AD4*Config!$B$39)*((Config!$B$1-AD5)/Config!$B$1),0))</f>
        <v>853</v>
      </c>
      <c r="AF5" s="15">
        <f>IF(ROUND((AE4*Config!$B$39)*((Config!$B$1-AE5)/Config!$B$1),0)+AE4&gt;=Config!$B$1,Config!$B$1-AE4,ROUND((AE4*Config!$B$39)*((Config!$B$1-AE5)/Config!$B$1),0))</f>
        <v>937</v>
      </c>
      <c r="AG5" s="15">
        <f>IF(ROUND((AF4*Config!$B$39)*((Config!$B$1-AF5)/Config!$B$1),0)+AF4&gt;=Config!$B$1,Config!$B$1-AF4,ROUND((AF4*Config!$B$39)*((Config!$B$1-AF5)/Config!$B$1),0))</f>
        <v>1028</v>
      </c>
      <c r="AH5" s="15">
        <f>IF(ROUND((AG4*Config!$B$39)*((Config!$B$1-AG5)/Config!$B$1),0)+AG4&gt;=Config!$B$1,Config!$B$1-AG4,ROUND((AG4*Config!$B$39)*((Config!$B$1-AG5)/Config!$B$1),0))</f>
        <v>1129</v>
      </c>
      <c r="AI5" s="15">
        <f>IF(ROUND((AH4*Config!$B$39)*((Config!$B$1-AH5)/Config!$B$1),0)+AH4&gt;=Config!$B$1,Config!$B$1-AH4,ROUND((AH4*Config!$B$39)*((Config!$B$1-AH5)/Config!$B$1),0))</f>
        <v>1239</v>
      </c>
      <c r="AJ5" s="15">
        <f>IF(ROUND((AI4*Config!$B$39)*((Config!$B$1-AI5)/Config!$B$1),0)+AI4&gt;=Config!$B$1,Config!$B$1-AI4,ROUND((AI4*Config!$B$39)*((Config!$B$1-AI5)/Config!$B$1),0))</f>
        <v>1360</v>
      </c>
      <c r="AK5" s="15">
        <f>IF(ROUND((AJ4*Config!$B$39)*((Config!$B$1-AJ5)/Config!$B$1),0)+AJ4&gt;=Config!$B$1,Config!$B$1-AJ4,ROUND((AJ4*Config!$B$39)*((Config!$B$1-AJ5)/Config!$B$1),0))</f>
        <v>1492</v>
      </c>
      <c r="AL5" s="15">
        <f>IF(ROUND((AK4*Config!$B$39)*((Config!$B$1-AK5)/Config!$B$1),0)+AK4&gt;=Config!$B$1,Config!$B$1-AK4,ROUND((AK4*Config!$B$39)*((Config!$B$1-AK5)/Config!$B$1),0))</f>
        <v>1637</v>
      </c>
      <c r="AM5" s="15">
        <f>IF(ROUND((AL4*Config!$B$39)*((Config!$B$1-AL5)/Config!$B$1),0)+AL4&gt;=Config!$B$1,Config!$B$1-AL4,ROUND((AL4*Config!$B$39)*((Config!$B$1-AL5)/Config!$B$1),0))</f>
        <v>1795</v>
      </c>
      <c r="AN5" s="15">
        <f>IF(ROUND((AM4*Config!$B$39)*((Config!$B$1-AM5)/Config!$B$1),0)+AM4&gt;=Config!$B$1,Config!$B$1-AM4,ROUND((AM4*Config!$B$39)*((Config!$B$1-AM5)/Config!$B$1),0))</f>
        <v>1968</v>
      </c>
      <c r="AO5" s="15">
        <f>IF(ROUND((AN4*Config!$B$39)*((Config!$B$1-AN5)/Config!$B$1),0)+AN4&gt;=Config!$B$1,Config!$B$1-AN4,ROUND((AN4*Config!$B$39)*((Config!$B$1-AN5)/Config!$B$1),0))</f>
        <v>2157</v>
      </c>
      <c r="AP5" s="15">
        <f>IF(ROUND((AO4*Config!$B$39)*((Config!$B$1-AO5)/Config!$B$1),0)+AO4&gt;=Config!$B$1,Config!$B$1-AO4,ROUND((AO4*Config!$B$39)*((Config!$B$1-AO5)/Config!$B$1),0))</f>
        <v>2363</v>
      </c>
      <c r="AQ5" s="15">
        <f>IF(ROUND((AP4*Config!$B$39)*((Config!$B$1-AP5)/Config!$B$1),0)+AP4&gt;=Config!$B$1,Config!$B$1-AP4,ROUND((AP4*Config!$B$39)*((Config!$B$1-AP5)/Config!$B$1),0))</f>
        <v>2588</v>
      </c>
      <c r="AR5" s="15">
        <f>IF(ROUND((AQ4*Config!$B$39)*((Config!$B$1-AQ5)/Config!$B$1),0)+AQ4&gt;=Config!$B$1,Config!$B$1-AQ4,ROUND((AQ4*Config!$B$39)*((Config!$B$1-AQ5)/Config!$B$1),0))</f>
        <v>2833</v>
      </c>
      <c r="AS5" s="15"/>
    </row>
    <row r="6" spans="1:45" outlineLevel="1" collapsed="1" x14ac:dyDescent="0.25">
      <c r="A6" s="16" t="s">
        <v>56</v>
      </c>
      <c r="B6" s="15">
        <f>ROUNDDOWN(B4*Config!$B$9,0)</f>
        <v>0</v>
      </c>
      <c r="C6" s="15">
        <f>ROUNDDOWN(C4*Config!$B$9,0)</f>
        <v>0</v>
      </c>
      <c r="D6" s="15">
        <f>ROUNDDOWN(D4*Config!$B$9,0)</f>
        <v>0</v>
      </c>
      <c r="E6" s="15">
        <f>ROUND(E4*Config!$B$9,0)</f>
        <v>53</v>
      </c>
      <c r="F6" s="15">
        <f>ROUND(F4*Config!$B$9,0)</f>
        <v>58</v>
      </c>
      <c r="G6" s="15">
        <f>ROUND(G4*Config!$B$9,0)</f>
        <v>64</v>
      </c>
      <c r="H6" s="15">
        <f>ROUND(H4*Config!$B$9,0)</f>
        <v>70</v>
      </c>
      <c r="I6" s="15">
        <f>ROUND(I4*Config!$B$9,0)</f>
        <v>77</v>
      </c>
      <c r="J6" s="15">
        <f>ROUND(J4*Config!$B$9,0)</f>
        <v>85</v>
      </c>
      <c r="K6" s="15">
        <f>ROUND(K4*Config!$B$9,0)</f>
        <v>94</v>
      </c>
      <c r="L6" s="15">
        <f>ROUND(L4*Config!$B$9,0)</f>
        <v>103</v>
      </c>
      <c r="M6" s="15">
        <f>ROUND(M4*Config!$B$9,0)</f>
        <v>113</v>
      </c>
      <c r="N6" s="15">
        <f>ROUND(N4*Config!$B$9,0)</f>
        <v>124</v>
      </c>
      <c r="O6" s="15">
        <f>ROUND(O4*Config!$B$9,0)</f>
        <v>137</v>
      </c>
      <c r="P6" s="15">
        <f>ROUND(P4*Config!$B$9,0)</f>
        <v>151</v>
      </c>
      <c r="Q6" s="15">
        <f>ROUND(Q4*Config!$B$9,0)</f>
        <v>166</v>
      </c>
      <c r="R6" s="15">
        <f>ROUND(R4*Config!$B$9,0)</f>
        <v>182</v>
      </c>
      <c r="S6" s="15">
        <f>ROUND(S4*Config!$B$9,0)</f>
        <v>200</v>
      </c>
      <c r="T6" s="15">
        <f>ROUND(T4*Config!$B$9,0)</f>
        <v>220</v>
      </c>
      <c r="U6" s="15">
        <f>ROUND(U4*Config!$B$9,0)</f>
        <v>242</v>
      </c>
      <c r="V6" s="15">
        <f>ROUND(V4*Config!$B$9,0)</f>
        <v>266</v>
      </c>
      <c r="W6" s="15">
        <f>ROUND(W4*Config!$B$9,0)</f>
        <v>293</v>
      </c>
      <c r="X6" s="15">
        <f>ROUND(X4*Config!$B$9,0)</f>
        <v>322</v>
      </c>
      <c r="Y6" s="15">
        <f>ROUND(Y4*Config!$B$9,0)</f>
        <v>354</v>
      </c>
      <c r="Z6" s="15">
        <f>ROUND(Z4*Config!$B$9,0)</f>
        <v>389</v>
      </c>
      <c r="AA6" s="15">
        <f>ROUND(AA4*Config!$B$9,0)</f>
        <v>428</v>
      </c>
      <c r="AB6" s="15">
        <f>ROUND(AB4*Config!$B$9,0)</f>
        <v>470</v>
      </c>
      <c r="AC6" s="15">
        <f>ROUND(AC4*Config!$B$9,0)</f>
        <v>517</v>
      </c>
      <c r="AD6" s="15">
        <f>ROUND(AD4*Config!$B$9,0)</f>
        <v>568</v>
      </c>
      <c r="AE6" s="15">
        <f>ROUND(AE4*Config!$B$9,0)</f>
        <v>625</v>
      </c>
      <c r="AF6" s="15">
        <f>ROUND(AF4*Config!$B$9,0)</f>
        <v>687</v>
      </c>
      <c r="AG6" s="15">
        <f>ROUND(AG4*Config!$B$9,0)</f>
        <v>755</v>
      </c>
      <c r="AH6" s="15">
        <f>ROUND(AH4*Config!$B$9,0)</f>
        <v>829</v>
      </c>
      <c r="AI6" s="15">
        <f>ROUND(AI4*Config!$B$9,0)</f>
        <v>911</v>
      </c>
      <c r="AJ6" s="15">
        <f>ROUND(AJ4*Config!$B$9,0)</f>
        <v>1001</v>
      </c>
      <c r="AK6" s="15">
        <f>ROUND(AK4*Config!$B$9,0)</f>
        <v>1100</v>
      </c>
      <c r="AL6" s="15">
        <f>ROUND(AL4*Config!$B$9,0)</f>
        <v>1208</v>
      </c>
      <c r="AM6" s="15">
        <f>ROUND(AM4*Config!$B$9,0)</f>
        <v>1326</v>
      </c>
      <c r="AN6" s="15">
        <f>ROUND(AN4*Config!$B$9,0)</f>
        <v>1456</v>
      </c>
      <c r="AO6" s="15">
        <f>ROUND(AO4*Config!$B$9,0)</f>
        <v>1599</v>
      </c>
      <c r="AP6" s="15">
        <f>ROUND(AP4*Config!$B$9,0)</f>
        <v>1755</v>
      </c>
      <c r="AQ6" s="15">
        <f>ROUND(AQ4*Config!$B$9,0)</f>
        <v>1926</v>
      </c>
      <c r="AR6" s="15">
        <f>ROUND(AR4*Config!$B$9,0)</f>
        <v>2113</v>
      </c>
      <c r="AS6" s="15"/>
    </row>
    <row r="7" spans="1:45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9" t="s">
        <v>52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5"/>
    </row>
    <row r="9" spans="1:45" outlineLevel="1" collapsed="1" x14ac:dyDescent="0.25">
      <c r="A9" s="16" t="s">
        <v>57</v>
      </c>
      <c r="B9" s="15">
        <f>IF(OR(MONTH(B1)=7,MONTH(B1)=8),B6*Config!$B$18,B6*Config!$B$17)</f>
        <v>0</v>
      </c>
      <c r="C9" s="15">
        <f>IF(OR(MONTH(C1)=7,MONTH(C1)=8),C6*Config!$B$18,C6*Config!$B$17)</f>
        <v>0</v>
      </c>
      <c r="D9" s="15">
        <f>IF(OR(MONTH(D1)=7,MONTH(D1)=8),D6*Config!$B$18,D6*Config!$B$17)</f>
        <v>0</v>
      </c>
      <c r="E9" s="15">
        <f>IF(OR(MONTH(E1)=7,MONTH(E1)=8),E6*Config!$B$18,E6*Config!$B$17)</f>
        <v>8480</v>
      </c>
      <c r="F9" s="15">
        <f>IF(OR(MONTH(F1)=7,MONTH(F1)=8),F6*Config!$B$18,F6*Config!$B$17)</f>
        <v>9280</v>
      </c>
      <c r="G9" s="15">
        <f>IF(OR(MONTH(G1)=7,MONTH(G1)=8),G6*Config!$B$18,G6*Config!$B$17)</f>
        <v>10240</v>
      </c>
      <c r="H9" s="15">
        <f>IF(OR(MONTH(H1)=7,MONTH(H1)=8),H6*Config!$B$18,H6*Config!$B$17)</f>
        <v>11200</v>
      </c>
      <c r="I9" s="15">
        <f>IF(OR(MONTH(I1)=7,MONTH(I1)=8),I6*Config!$B$18,I6*Config!$B$17)</f>
        <v>12320</v>
      </c>
      <c r="J9" s="15">
        <f>IF(OR(MONTH(J1)=7,MONTH(J1)=8),J6*Config!$B$18,J6*Config!$B$17)</f>
        <v>13600</v>
      </c>
      <c r="K9" s="15">
        <f>IF(OR(MONTH(K1)=7,MONTH(K1)=8),K6*Config!$B$18,K6*Config!$B$17)</f>
        <v>15040</v>
      </c>
      <c r="L9" s="15">
        <f>IF(OR(MONTH(L1)=7,MONTH(L1)=8),L6*Config!$B$18,L6*Config!$B$17)</f>
        <v>16480</v>
      </c>
      <c r="M9" s="15">
        <f>IF(OR(MONTH(M1)=7,MONTH(M1)=8),M6*Config!$B$18,M6*Config!$B$17)</f>
        <v>18080</v>
      </c>
      <c r="N9" s="15">
        <f>IF(OR(MONTH(N1)=7,MONTH(N1)=8),N6*Config!$B$18,N6*Config!$B$17)</f>
        <v>19840</v>
      </c>
      <c r="O9" s="15">
        <f>IF(OR(MONTH(O1)=7,MONTH(O1)=8),O6*Config!$B$18,O6*Config!$B$17)</f>
        <v>27948</v>
      </c>
      <c r="P9" s="15">
        <f>IF(OR(MONTH(P1)=7,MONTH(P1)=8),P6*Config!$B$18,P6*Config!$B$17)</f>
        <v>30804</v>
      </c>
      <c r="Q9" s="15">
        <f>IF(OR(MONTH(Q1)=7,MONTH(Q1)=8),Q6*Config!$B$18,Q6*Config!$B$17)</f>
        <v>26560</v>
      </c>
      <c r="R9" s="15">
        <f>IF(OR(MONTH(R1)=7,MONTH(R1)=8),R6*Config!$B$18,R6*Config!$B$17)</f>
        <v>29120</v>
      </c>
      <c r="S9" s="15">
        <f>IF(OR(MONTH(S1)=7,MONTH(S1)=8),S6*Config!$B$18,S6*Config!$B$17)</f>
        <v>32000</v>
      </c>
      <c r="T9" s="15">
        <f>IF(OR(MONTH(T1)=7,MONTH(T1)=8),T6*Config!$B$18,T6*Config!$B$17)</f>
        <v>35200</v>
      </c>
      <c r="U9" s="15">
        <f>IF(OR(MONTH(U1)=7,MONTH(U1)=8),U6*Config!$B$18,U6*Config!$B$17)</f>
        <v>38720</v>
      </c>
      <c r="V9" s="15">
        <f>IF(OR(MONTH(V1)=7,MONTH(V1)=8),V6*Config!$B$18,V6*Config!$B$17)</f>
        <v>42560</v>
      </c>
      <c r="W9" s="15">
        <f>IF(OR(MONTH(W1)=7,MONTH(W1)=8),W6*Config!$B$18,W6*Config!$B$17)</f>
        <v>46880</v>
      </c>
      <c r="X9" s="15">
        <f>IF(OR(MONTH(X1)=7,MONTH(X1)=8),X6*Config!$B$18,X6*Config!$B$17)</f>
        <v>51520</v>
      </c>
      <c r="Y9" s="15">
        <f>IF(OR(MONTH(Y1)=7,MONTH(Y1)=8),Y6*Config!$B$18,Y6*Config!$B$17)</f>
        <v>56640</v>
      </c>
      <c r="Z9" s="15">
        <f>IF(OR(MONTH(Z1)=7,MONTH(Z1)=8),Z6*Config!$B$18,Z6*Config!$B$17)</f>
        <v>62240</v>
      </c>
      <c r="AA9" s="15">
        <f>IF(OR(MONTH(AA1)=7,MONTH(AA1)=8),AA6*Config!$B$18,AA6*Config!$B$17)</f>
        <v>87312</v>
      </c>
      <c r="AB9" s="15">
        <f>IF(OR(MONTH(AB1)=7,MONTH(AB1)=8),AB6*Config!$B$18,AB6*Config!$B$17)</f>
        <v>95880</v>
      </c>
      <c r="AC9" s="15">
        <f>IF(OR(MONTH(AC1)=7,MONTH(AC1)=8),AC6*Config!$B$18,AC6*Config!$B$17)</f>
        <v>82720</v>
      </c>
      <c r="AD9" s="15">
        <f>IF(OR(MONTH(AD1)=7,MONTH(AD1)=8),AD6*Config!$B$18,AD6*Config!$B$17)</f>
        <v>90880</v>
      </c>
      <c r="AE9" s="15">
        <f>IF(OR(MONTH(AE1)=7,MONTH(AE1)=8),AE6*Config!$B$18,AE6*Config!$B$17)</f>
        <v>100000</v>
      </c>
      <c r="AF9" s="15">
        <f>IF(OR(MONTH(AF1)=7,MONTH(AF1)=8),AF6*Config!$B$18,AF6*Config!$B$17)</f>
        <v>109920</v>
      </c>
      <c r="AG9" s="15">
        <f>IF(OR(MONTH(AG1)=7,MONTH(AG1)=8),AG6*Config!$B$18,AG6*Config!$B$17)</f>
        <v>120800</v>
      </c>
      <c r="AH9" s="15">
        <f>IF(OR(MONTH(AH1)=7,MONTH(AH1)=8),AH6*Config!$B$18,AH6*Config!$B$17)</f>
        <v>132640</v>
      </c>
      <c r="AI9" s="15">
        <f>IF(OR(MONTH(AI1)=7,MONTH(AI1)=8),AI6*Config!$B$18,AI6*Config!$B$17)</f>
        <v>145760</v>
      </c>
      <c r="AJ9" s="15">
        <f>IF(OR(MONTH(AJ1)=7,MONTH(AJ1)=8),AJ6*Config!$B$18,AJ6*Config!$B$17)</f>
        <v>160160</v>
      </c>
      <c r="AK9" s="15">
        <f>IF(OR(MONTH(AK1)=7,MONTH(AK1)=8),AK6*Config!$B$18,AK6*Config!$B$17)</f>
        <v>176000</v>
      </c>
      <c r="AL9" s="15">
        <f>IF(OR(MONTH(AL1)=7,MONTH(AL1)=8),AL6*Config!$B$18,AL6*Config!$B$17)</f>
        <v>193280</v>
      </c>
      <c r="AM9" s="15">
        <f>IF(OR(MONTH(AM1)=7,MONTH(AM1)=8),AM6*Config!$B$18,AM6*Config!$B$17)</f>
        <v>270504</v>
      </c>
      <c r="AN9" s="15">
        <f>IF(OR(MONTH(AN1)=7,MONTH(AN1)=8),AN6*Config!$B$18,AN6*Config!$B$17)</f>
        <v>297024</v>
      </c>
      <c r="AO9" s="15">
        <f>IF(OR(MONTH(AO1)=7,MONTH(AO1)=8),AO6*Config!$B$18,AO6*Config!$B$17)</f>
        <v>255840</v>
      </c>
      <c r="AP9" s="15">
        <f>IF(OR(MONTH(AP1)=7,MONTH(AP1)=8),AP6*Config!$B$18,AP6*Config!$B$17)</f>
        <v>280800</v>
      </c>
      <c r="AQ9" s="15">
        <f>IF(OR(MONTH(AQ1)=7,MONTH(AQ1)=8),AQ6*Config!$B$18,AQ6*Config!$B$17)</f>
        <v>308160</v>
      </c>
      <c r="AR9" s="15">
        <f>IF(OR(MONTH(AR1)=7,MONTH(AR1)=8),AR6*Config!$B$18,AR6*Config!$B$17)</f>
        <v>338080</v>
      </c>
      <c r="AS9" s="15"/>
    </row>
    <row r="10" spans="1:45" outlineLevel="1" collapsed="1" x14ac:dyDescent="0.25">
      <c r="A10" s="16" t="s">
        <v>58</v>
      </c>
      <c r="B10" s="15">
        <f>B9*Config!$B$15</f>
        <v>0</v>
      </c>
      <c r="C10" s="15">
        <f>C9*Config!$B$15</f>
        <v>0</v>
      </c>
      <c r="D10" s="15">
        <f>D9*Config!$B$15</f>
        <v>0</v>
      </c>
      <c r="E10" s="15">
        <f>E9*Config!$B$15</f>
        <v>7632</v>
      </c>
      <c r="F10" s="15">
        <f>F9*Config!$B$15</f>
        <v>8352</v>
      </c>
      <c r="G10" s="15">
        <f>G9*Config!$B$15</f>
        <v>9216</v>
      </c>
      <c r="H10" s="15">
        <f>H9*Config!$B$15</f>
        <v>10080</v>
      </c>
      <c r="I10" s="15">
        <f>I9*Config!$B$15</f>
        <v>11088</v>
      </c>
      <c r="J10" s="15">
        <f>J9*Config!$B$15</f>
        <v>12240</v>
      </c>
      <c r="K10" s="15">
        <f>K9*Config!$B$15</f>
        <v>13536</v>
      </c>
      <c r="L10" s="15">
        <f>L9*Config!$B$15</f>
        <v>14832</v>
      </c>
      <c r="M10" s="15">
        <f>M9*Config!$B$15</f>
        <v>16272</v>
      </c>
      <c r="N10" s="15">
        <f>N9*Config!$B$15</f>
        <v>17856</v>
      </c>
      <c r="O10" s="15">
        <f>O9*Config!$B$15</f>
        <v>25153.200000000001</v>
      </c>
      <c r="P10" s="15">
        <f>P9*Config!$B$15</f>
        <v>27723.600000000002</v>
      </c>
      <c r="Q10" s="15">
        <f>Q9*Config!$B$15</f>
        <v>23904</v>
      </c>
      <c r="R10" s="15">
        <f>R9*Config!$B$15</f>
        <v>26208</v>
      </c>
      <c r="S10" s="15">
        <f>S9*Config!$B$15</f>
        <v>28800</v>
      </c>
      <c r="T10" s="15">
        <f>T9*Config!$B$15</f>
        <v>31680</v>
      </c>
      <c r="U10" s="15">
        <f>U9*Config!$B$15</f>
        <v>34848</v>
      </c>
      <c r="V10" s="15">
        <f>V9*Config!$B$15</f>
        <v>38304</v>
      </c>
      <c r="W10" s="15">
        <f>W9*Config!$B$15</f>
        <v>42192</v>
      </c>
      <c r="X10" s="15">
        <f>X9*Config!$B$15</f>
        <v>46368</v>
      </c>
      <c r="Y10" s="15">
        <f>Y9*Config!$B$15</f>
        <v>50976</v>
      </c>
      <c r="Z10" s="15">
        <f>Z9*Config!$B$15</f>
        <v>56016</v>
      </c>
      <c r="AA10" s="15">
        <f>AA9*Config!$B$15</f>
        <v>78580.800000000003</v>
      </c>
      <c r="AB10" s="15">
        <f>AB9*Config!$B$15</f>
        <v>86292</v>
      </c>
      <c r="AC10" s="15">
        <f>AC9*Config!$B$15</f>
        <v>74448</v>
      </c>
      <c r="AD10" s="15">
        <f>AD9*Config!$B$15</f>
        <v>81792</v>
      </c>
      <c r="AE10" s="15">
        <f>AE9*Config!$B$15</f>
        <v>90000</v>
      </c>
      <c r="AF10" s="15">
        <f>AF9*Config!$B$15</f>
        <v>98928</v>
      </c>
      <c r="AG10" s="15">
        <f>AG9*Config!$B$15</f>
        <v>108720</v>
      </c>
      <c r="AH10" s="15">
        <f>AH9*Config!$B$15</f>
        <v>119376</v>
      </c>
      <c r="AI10" s="15">
        <f>AI9*Config!$B$15</f>
        <v>131184</v>
      </c>
      <c r="AJ10" s="15">
        <f>AJ9*Config!$B$15</f>
        <v>144144</v>
      </c>
      <c r="AK10" s="15">
        <f>AK9*Config!$B$15</f>
        <v>158400</v>
      </c>
      <c r="AL10" s="15">
        <f>AL9*Config!$B$15</f>
        <v>173952</v>
      </c>
      <c r="AM10" s="15">
        <f>AM9*Config!$B$15</f>
        <v>243453.6</v>
      </c>
      <c r="AN10" s="15">
        <f>AN9*Config!$B$15</f>
        <v>267321.60000000003</v>
      </c>
      <c r="AO10" s="15">
        <f>AO9*Config!$B$15</f>
        <v>230256</v>
      </c>
      <c r="AP10" s="15">
        <f>AP9*Config!$B$15</f>
        <v>252720</v>
      </c>
      <c r="AQ10" s="15">
        <f>AQ9*Config!$B$15</f>
        <v>277344</v>
      </c>
      <c r="AR10" s="15">
        <f>AR9*Config!$B$15</f>
        <v>304272</v>
      </c>
      <c r="AS10" s="15"/>
    </row>
    <row r="11" spans="1:45" outlineLevel="1" collapsed="1" x14ac:dyDescent="0.25">
      <c r="A11" s="16" t="s">
        <v>59</v>
      </c>
      <c r="B11" s="15">
        <f>B10*Config!$B$23*Config!$B$22</f>
        <v>0</v>
      </c>
      <c r="C11" s="15">
        <f>C10*Config!$B$23*Config!$B$22</f>
        <v>0</v>
      </c>
      <c r="D11" s="15">
        <f>D10*Config!$B$23*Config!$B$22</f>
        <v>0</v>
      </c>
      <c r="E11" s="15">
        <f>E10*Config!$B$23*Config!$B$22</f>
        <v>1526.4</v>
      </c>
      <c r="F11" s="15">
        <f>F10*Config!$B$23*Config!$B$22</f>
        <v>1670.4</v>
      </c>
      <c r="G11" s="15">
        <f>G10*Config!$B$23*Config!$B$22</f>
        <v>1843.2</v>
      </c>
      <c r="H11" s="15">
        <f>H10*Config!$B$23*Config!$B$22</f>
        <v>2016</v>
      </c>
      <c r="I11" s="15">
        <f>I10*Config!$B$23*Config!$B$22</f>
        <v>2217.6</v>
      </c>
      <c r="J11" s="15">
        <f>J10*Config!$B$23*Config!$B$22</f>
        <v>2448</v>
      </c>
      <c r="K11" s="15">
        <f>K10*Config!$B$23*Config!$B$22</f>
        <v>2707.2000000000003</v>
      </c>
      <c r="L11" s="15">
        <f>L10*Config!$B$23*Config!$B$22</f>
        <v>2966.4</v>
      </c>
      <c r="M11" s="15">
        <f>M10*Config!$B$23*Config!$B$22</f>
        <v>3254.4</v>
      </c>
      <c r="N11" s="15">
        <f>N10*Config!$B$23*Config!$B$22</f>
        <v>3571.2000000000003</v>
      </c>
      <c r="O11" s="15">
        <f>O10*Config!$B$23*Config!$B$22</f>
        <v>5030.6400000000003</v>
      </c>
      <c r="P11" s="15">
        <f>P10*Config!$B$23*Config!$B$22</f>
        <v>5544.7200000000012</v>
      </c>
      <c r="Q11" s="15">
        <f>Q10*Config!$B$23*Config!$B$22</f>
        <v>4780.8</v>
      </c>
      <c r="R11" s="15">
        <f>R10*Config!$B$23*Config!$B$22</f>
        <v>5241.6000000000004</v>
      </c>
      <c r="S11" s="15">
        <f>S10*Config!$B$23*Config!$B$22</f>
        <v>5760</v>
      </c>
      <c r="T11" s="15">
        <f>T10*Config!$B$23*Config!$B$22</f>
        <v>6336</v>
      </c>
      <c r="U11" s="15">
        <f>U10*Config!$B$23*Config!$B$22</f>
        <v>6969.6</v>
      </c>
      <c r="V11" s="15">
        <f>V10*Config!$B$23*Config!$B$22</f>
        <v>7660.8</v>
      </c>
      <c r="W11" s="15">
        <f>W10*Config!$B$23*Config!$B$22</f>
        <v>8438.4</v>
      </c>
      <c r="X11" s="15">
        <f>X10*Config!$B$23*Config!$B$22</f>
        <v>9273.6</v>
      </c>
      <c r="Y11" s="15">
        <f>Y10*Config!$B$23*Config!$B$22</f>
        <v>10195.200000000001</v>
      </c>
      <c r="Z11" s="15">
        <f>Z10*Config!$B$23*Config!$B$22</f>
        <v>11203.2</v>
      </c>
      <c r="AA11" s="15">
        <f>AA10*Config!$B$23*Config!$B$22</f>
        <v>15716.160000000002</v>
      </c>
      <c r="AB11" s="15">
        <f>AB10*Config!$B$23*Config!$B$22</f>
        <v>17258.400000000001</v>
      </c>
      <c r="AC11" s="15">
        <f>AC10*Config!$B$23*Config!$B$22</f>
        <v>14889.6</v>
      </c>
      <c r="AD11" s="15">
        <f>AD10*Config!$B$23*Config!$B$22</f>
        <v>16358.400000000001</v>
      </c>
      <c r="AE11" s="15">
        <f>AE10*Config!$B$23*Config!$B$22</f>
        <v>18000</v>
      </c>
      <c r="AF11" s="15">
        <f>AF10*Config!$B$23*Config!$B$22</f>
        <v>19785.600000000002</v>
      </c>
      <c r="AG11" s="15">
        <f>AG10*Config!$B$23*Config!$B$22</f>
        <v>21744</v>
      </c>
      <c r="AH11" s="15">
        <f>AH10*Config!$B$23*Config!$B$22</f>
        <v>23875.200000000001</v>
      </c>
      <c r="AI11" s="15">
        <f>AI10*Config!$B$23*Config!$B$22</f>
        <v>26236.800000000003</v>
      </c>
      <c r="AJ11" s="15">
        <f>AJ10*Config!$B$23*Config!$B$22</f>
        <v>28828.800000000003</v>
      </c>
      <c r="AK11" s="15">
        <f>AK10*Config!$B$23*Config!$B$22</f>
        <v>31680</v>
      </c>
      <c r="AL11" s="15">
        <f>AL10*Config!$B$23*Config!$B$22</f>
        <v>34790.400000000001</v>
      </c>
      <c r="AM11" s="15">
        <f>AM10*Config!$B$23*Config!$B$22</f>
        <v>48690.720000000001</v>
      </c>
      <c r="AN11" s="15">
        <f>AN10*Config!$B$23*Config!$B$22</f>
        <v>53464.320000000007</v>
      </c>
      <c r="AO11" s="15">
        <f>AO10*Config!$B$23*Config!$B$22</f>
        <v>46051.200000000004</v>
      </c>
      <c r="AP11" s="15">
        <f>AP10*Config!$B$23*Config!$B$22</f>
        <v>50544</v>
      </c>
      <c r="AQ11" s="15">
        <f>AQ10*Config!$B$23*Config!$B$22</f>
        <v>55468.800000000003</v>
      </c>
      <c r="AR11" s="15">
        <f>AR10*Config!$B$23*Config!$B$22</f>
        <v>60854.400000000001</v>
      </c>
      <c r="AS11" s="15"/>
    </row>
    <row r="12" spans="1:45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</row>
    <row r="13" spans="1:45" ht="15.75" outlineLevel="1" collapsed="1" thickBot="1" x14ac:dyDescent="0.3">
      <c r="A13" s="32" t="s">
        <v>60</v>
      </c>
      <c r="B13" s="33">
        <f>B11</f>
        <v>0</v>
      </c>
      <c r="C13" s="33">
        <f t="shared" ref="C13:F13" si="26">C11</f>
        <v>0</v>
      </c>
      <c r="D13" s="33">
        <f t="shared" si="26"/>
        <v>0</v>
      </c>
      <c r="E13" s="33">
        <f t="shared" si="26"/>
        <v>1526.4</v>
      </c>
      <c r="F13" s="33">
        <f t="shared" si="26"/>
        <v>1670.4</v>
      </c>
      <c r="G13" s="33">
        <f t="shared" ref="G13:H13" si="27">G11</f>
        <v>1843.2</v>
      </c>
      <c r="H13" s="33">
        <f t="shared" si="27"/>
        <v>2016</v>
      </c>
      <c r="I13" s="33">
        <f t="shared" ref="I13:Z13" si="28">I11</f>
        <v>2217.6</v>
      </c>
      <c r="J13" s="33">
        <f t="shared" si="28"/>
        <v>2448</v>
      </c>
      <c r="K13" s="33">
        <f t="shared" si="28"/>
        <v>2707.2000000000003</v>
      </c>
      <c r="L13" s="33">
        <f t="shared" si="28"/>
        <v>2966.4</v>
      </c>
      <c r="M13" s="33">
        <f t="shared" si="28"/>
        <v>3254.4</v>
      </c>
      <c r="N13" s="33">
        <f t="shared" si="28"/>
        <v>3571.2000000000003</v>
      </c>
      <c r="O13" s="33">
        <f t="shared" si="28"/>
        <v>5030.6400000000003</v>
      </c>
      <c r="P13" s="33">
        <f t="shared" si="28"/>
        <v>5544.7200000000012</v>
      </c>
      <c r="Q13" s="33">
        <f t="shared" si="28"/>
        <v>4780.8</v>
      </c>
      <c r="R13" s="33">
        <f t="shared" si="28"/>
        <v>5241.6000000000004</v>
      </c>
      <c r="S13" s="33">
        <f t="shared" si="28"/>
        <v>5760</v>
      </c>
      <c r="T13" s="33">
        <f t="shared" si="28"/>
        <v>6336</v>
      </c>
      <c r="U13" s="33">
        <f t="shared" si="28"/>
        <v>6969.6</v>
      </c>
      <c r="V13" s="33">
        <f t="shared" si="28"/>
        <v>7660.8</v>
      </c>
      <c r="W13" s="33">
        <f t="shared" si="28"/>
        <v>8438.4</v>
      </c>
      <c r="X13" s="33">
        <f t="shared" si="28"/>
        <v>9273.6</v>
      </c>
      <c r="Y13" s="33">
        <f t="shared" si="28"/>
        <v>10195.200000000001</v>
      </c>
      <c r="Z13" s="33">
        <f t="shared" si="28"/>
        <v>11203.2</v>
      </c>
      <c r="AA13" s="33">
        <f t="shared" ref="AA13:AN13" si="29">AA11</f>
        <v>15716.160000000002</v>
      </c>
      <c r="AB13" s="33">
        <f t="shared" si="29"/>
        <v>17258.400000000001</v>
      </c>
      <c r="AC13" s="33">
        <f t="shared" si="29"/>
        <v>14889.6</v>
      </c>
      <c r="AD13" s="33">
        <f t="shared" si="29"/>
        <v>16358.400000000001</v>
      </c>
      <c r="AE13" s="33">
        <f t="shared" si="29"/>
        <v>18000</v>
      </c>
      <c r="AF13" s="33">
        <f t="shared" si="29"/>
        <v>19785.600000000002</v>
      </c>
      <c r="AG13" s="33">
        <f t="shared" si="29"/>
        <v>21744</v>
      </c>
      <c r="AH13" s="33">
        <f t="shared" si="29"/>
        <v>23875.200000000001</v>
      </c>
      <c r="AI13" s="33">
        <f t="shared" si="29"/>
        <v>26236.800000000003</v>
      </c>
      <c r="AJ13" s="33">
        <f t="shared" si="29"/>
        <v>28828.800000000003</v>
      </c>
      <c r="AK13" s="33">
        <f t="shared" si="29"/>
        <v>31680</v>
      </c>
      <c r="AL13" s="33">
        <f t="shared" si="29"/>
        <v>34790.400000000001</v>
      </c>
      <c r="AM13" s="33">
        <f t="shared" si="29"/>
        <v>48690.720000000001</v>
      </c>
      <c r="AN13" s="33">
        <f t="shared" si="29"/>
        <v>53464.320000000007</v>
      </c>
      <c r="AO13" s="33">
        <f t="shared" ref="AO13:AR13" si="30">AO11</f>
        <v>46051.200000000004</v>
      </c>
      <c r="AP13" s="33">
        <f t="shared" si="30"/>
        <v>50544</v>
      </c>
      <c r="AQ13" s="33">
        <f t="shared" si="30"/>
        <v>55468.800000000003</v>
      </c>
      <c r="AR13" s="33">
        <f t="shared" si="30"/>
        <v>60854.400000000001</v>
      </c>
      <c r="AS13" s="15"/>
    </row>
    <row r="14" spans="1:45" ht="15.75" thickTop="1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</row>
    <row r="15" spans="1:45" x14ac:dyDescent="0.25">
      <c r="A15" s="9" t="s">
        <v>61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5"/>
    </row>
    <row r="16" spans="1:45" x14ac:dyDescent="0.25">
      <c r="A16" s="28" t="s">
        <v>62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</row>
    <row r="17" spans="1:45" outlineLevel="1" collapsed="1" x14ac:dyDescent="0.25">
      <c r="A17" s="16" t="s">
        <v>63</v>
      </c>
      <c r="B17" s="15">
        <v>0</v>
      </c>
      <c r="C17" s="15">
        <v>0</v>
      </c>
      <c r="D17" s="15">
        <v>0</v>
      </c>
      <c r="E17" s="15">
        <f>Config!$B$33</f>
        <v>186.61</v>
      </c>
      <c r="F17" s="15">
        <f>Config!$B$33</f>
        <v>186.61</v>
      </c>
      <c r="G17" s="15">
        <f>Config!$B$33</f>
        <v>186.61</v>
      </c>
      <c r="H17" s="15">
        <f>Config!$B$33</f>
        <v>186.61</v>
      </c>
      <c r="I17" s="15">
        <f>Config!$B$33</f>
        <v>186.61</v>
      </c>
      <c r="J17" s="15">
        <f>Config!$B$33</f>
        <v>186.61</v>
      </c>
      <c r="K17" s="15">
        <f>Config!$B$33</f>
        <v>186.61</v>
      </c>
      <c r="L17" s="15">
        <f>Config!$B$33</f>
        <v>186.61</v>
      </c>
      <c r="M17" s="15">
        <f>Config!$B$33</f>
        <v>186.61</v>
      </c>
      <c r="N17" s="15">
        <f>Config!$B$33</f>
        <v>186.61</v>
      </c>
      <c r="O17" s="15">
        <f>Config!$B$33</f>
        <v>186.61</v>
      </c>
      <c r="P17" s="15">
        <f>Config!$B$33</f>
        <v>186.61</v>
      </c>
      <c r="Q17" s="15">
        <f>Config!$B$33</f>
        <v>186.61</v>
      </c>
      <c r="R17" s="15">
        <f>Config!$B$33</f>
        <v>186.61</v>
      </c>
      <c r="S17" s="15">
        <f>Config!$B$33</f>
        <v>186.61</v>
      </c>
      <c r="T17" s="15">
        <f>Config!$B$33</f>
        <v>186.61</v>
      </c>
      <c r="U17" s="15">
        <f>Config!$B$33</f>
        <v>186.61</v>
      </c>
      <c r="V17" s="15">
        <f>Config!$B$33</f>
        <v>186.61</v>
      </c>
      <c r="W17" s="15">
        <f>Config!$B$33</f>
        <v>186.61</v>
      </c>
      <c r="X17" s="15">
        <f>Config!$B$33</f>
        <v>186.61</v>
      </c>
      <c r="Y17" s="15">
        <f>Config!$B$33</f>
        <v>186.61</v>
      </c>
      <c r="Z17" s="15">
        <f>Config!$B$33</f>
        <v>186.61</v>
      </c>
      <c r="AA17" s="15">
        <f>Config!$B$33</f>
        <v>186.61</v>
      </c>
      <c r="AB17" s="15">
        <f>Config!$B$33</f>
        <v>186.61</v>
      </c>
      <c r="AC17" s="15">
        <f>Config!$B$33</f>
        <v>186.61</v>
      </c>
      <c r="AD17" s="15">
        <f>Config!$B$33</f>
        <v>186.61</v>
      </c>
      <c r="AE17" s="15">
        <f>Config!$B$33</f>
        <v>186.61</v>
      </c>
      <c r="AF17" s="15">
        <f>Config!$B$33</f>
        <v>186.61</v>
      </c>
      <c r="AG17" s="15">
        <f>Config!$B$33</f>
        <v>186.61</v>
      </c>
      <c r="AH17" s="15">
        <f>Config!$B$33</f>
        <v>186.61</v>
      </c>
      <c r="AI17" s="15">
        <f>Config!$B$33</f>
        <v>186.61</v>
      </c>
      <c r="AJ17" s="15">
        <f>Config!$B$33</f>
        <v>186.61</v>
      </c>
      <c r="AK17" s="15">
        <f>Config!$B$33</f>
        <v>186.61</v>
      </c>
      <c r="AL17" s="15">
        <f>Config!$B$33</f>
        <v>186.61</v>
      </c>
      <c r="AM17" s="15">
        <f>Config!$B$33</f>
        <v>186.61</v>
      </c>
      <c r="AN17" s="15">
        <f>Config!$B$33</f>
        <v>186.61</v>
      </c>
      <c r="AO17" s="15">
        <f>Config!$B$33</f>
        <v>186.61</v>
      </c>
      <c r="AP17" s="15">
        <f>Config!$B$33</f>
        <v>186.61</v>
      </c>
      <c r="AQ17" s="15">
        <f>Config!$B$33</f>
        <v>186.61</v>
      </c>
      <c r="AR17" s="15">
        <f>Config!$B$33</f>
        <v>186.61</v>
      </c>
      <c r="AS17" s="15"/>
    </row>
    <row r="18" spans="1:45" outlineLevel="1" collapsed="1" x14ac:dyDescent="0.25">
      <c r="A18" s="16" t="s">
        <v>64</v>
      </c>
      <c r="B18" s="15">
        <v>0</v>
      </c>
      <c r="C18" s="15">
        <v>0</v>
      </c>
      <c r="D18" s="15">
        <v>0</v>
      </c>
      <c r="E18" s="15">
        <f>MAX(Config!$B$31,E4/Config!$A$30*Config!$B$30)</f>
        <v>81.659000000000006</v>
      </c>
      <c r="F18" s="15">
        <f>MAX(Config!$B$31,F4/Config!$A$30*Config!$B$30)</f>
        <v>81.659000000000006</v>
      </c>
      <c r="G18" s="15">
        <f>MAX(Config!$B$31,G4/Config!$A$30*Config!$B$30)</f>
        <v>81.659000000000006</v>
      </c>
      <c r="H18" s="15">
        <f>MAX(Config!$B$31,H4/Config!$A$30*Config!$B$30)</f>
        <v>81.659000000000006</v>
      </c>
      <c r="I18" s="15">
        <f>MAX(Config!$B$31,I4/Config!$A$30*Config!$B$30)</f>
        <v>81.659000000000006</v>
      </c>
      <c r="J18" s="15">
        <f>MAX(Config!$B$31,J4/Config!$A$30*Config!$B$30)</f>
        <v>81.659000000000006</v>
      </c>
      <c r="K18" s="15">
        <f>MAX(Config!$B$31,K4/Config!$A$30*Config!$B$30)</f>
        <v>81.659000000000006</v>
      </c>
      <c r="L18" s="15">
        <f>MAX(Config!$B$31,L4/Config!$A$30*Config!$B$30)</f>
        <v>81.659000000000006</v>
      </c>
      <c r="M18" s="15">
        <f>MAX(Config!$B$31,M4/Config!$A$30*Config!$B$30)</f>
        <v>81.659000000000006</v>
      </c>
      <c r="N18" s="15">
        <f>MAX(Config!$B$31,N4/Config!$A$30*Config!$B$30)</f>
        <v>81.659000000000006</v>
      </c>
      <c r="O18" s="15">
        <f>MAX(Config!$B$31,O4/Config!$A$30*Config!$B$30)</f>
        <v>81.659000000000006</v>
      </c>
      <c r="P18" s="15">
        <f>MAX(Config!$B$31,P4/Config!$A$30*Config!$B$30)</f>
        <v>81.659000000000006</v>
      </c>
      <c r="Q18" s="15">
        <f>MAX(Config!$B$31,Q4/Config!$A$30*Config!$B$30)</f>
        <v>81.659000000000006</v>
      </c>
      <c r="R18" s="15">
        <f>MAX(Config!$B$31,R4/Config!$A$30*Config!$B$30)</f>
        <v>81.659000000000006</v>
      </c>
      <c r="S18" s="15">
        <f>MAX(Config!$B$31,S4/Config!$A$30*Config!$B$30)</f>
        <v>81.659000000000006</v>
      </c>
      <c r="T18" s="15">
        <f>MAX(Config!$B$31,T4/Config!$A$30*Config!$B$30)</f>
        <v>81.659000000000006</v>
      </c>
      <c r="U18" s="15">
        <f>MAX(Config!$B$31,U4/Config!$A$30*Config!$B$30)</f>
        <v>81.659000000000006</v>
      </c>
      <c r="V18" s="15">
        <f>MAX(Config!$B$31,V4/Config!$A$30*Config!$B$30)</f>
        <v>81.659000000000006</v>
      </c>
      <c r="W18" s="15">
        <f>MAX(Config!$B$31,W4/Config!$A$30*Config!$B$30)</f>
        <v>81.659000000000006</v>
      </c>
      <c r="X18" s="15">
        <f>MAX(Config!$B$31,X4/Config!$A$30*Config!$B$30)</f>
        <v>81.659000000000006</v>
      </c>
      <c r="Y18" s="15">
        <f>MAX(Config!$B$31,Y4/Config!$A$30*Config!$B$30)</f>
        <v>87.473120800000004</v>
      </c>
      <c r="Z18" s="15">
        <f>MAX(Config!$B$31,Z4/Config!$A$30*Config!$B$30)</f>
        <v>96.177970200000004</v>
      </c>
      <c r="AA18" s="15">
        <f>MAX(Config!$B$31,AA4/Config!$A$30*Config!$B$30)</f>
        <v>105.73207320000002</v>
      </c>
      <c r="AB18" s="15">
        <f>MAX(Config!$B$31,AB4/Config!$A$30*Config!$B$30)</f>
        <v>116.2334206</v>
      </c>
      <c r="AC18" s="15">
        <f>MAX(Config!$B$31,AC4/Config!$A$30*Config!$B$30)</f>
        <v>127.78000320000001</v>
      </c>
      <c r="AD18" s="15">
        <f>MAX(Config!$B$31,AD4/Config!$A$30*Config!$B$30)</f>
        <v>140.45347999999998</v>
      </c>
      <c r="AE18" s="15">
        <f>MAX(Config!$B$31,AE4/Config!$A$30*Config!$B$30)</f>
        <v>154.38450540000002</v>
      </c>
      <c r="AF18" s="15">
        <f>MAX(Config!$B$31,AF4/Config!$A$30*Config!$B$30)</f>
        <v>169.68740200000002</v>
      </c>
      <c r="AG18" s="15">
        <f>MAX(Config!$B$31,AG4/Config!$A$30*Config!$B$30)</f>
        <v>186.47649240000001</v>
      </c>
      <c r="AH18" s="15">
        <f>MAX(Config!$B$31,AH4/Config!$A$30*Config!$B$30)</f>
        <v>204.9150946</v>
      </c>
      <c r="AI18" s="15">
        <f>MAX(Config!$B$31,AI4/Config!$A$30*Config!$B$30)</f>
        <v>225.15019480000004</v>
      </c>
      <c r="AJ18" s="15">
        <f>MAX(Config!$B$31,AJ4/Config!$A$30*Config!$B$30)</f>
        <v>247.36144280000002</v>
      </c>
      <c r="AK18" s="15">
        <f>MAX(Config!$B$31,AK4/Config!$A$30*Config!$B$30)</f>
        <v>271.7284884</v>
      </c>
      <c r="AL18" s="15">
        <f>MAX(Config!$B$31,AL4/Config!$A$30*Config!$B$30)</f>
        <v>298.46364499999999</v>
      </c>
      <c r="AM18" s="15">
        <f>MAX(Config!$B$31,AM4/Config!$A$30*Config!$B$30)</f>
        <v>327.77922599999999</v>
      </c>
      <c r="AN18" s="15">
        <f>MAX(Config!$B$31,AN4/Config!$A$30*Config!$B$30)</f>
        <v>359.92020839999998</v>
      </c>
      <c r="AO18" s="15">
        <f>MAX(Config!$B$31,AO4/Config!$A$30*Config!$B$30)</f>
        <v>395.14790099999999</v>
      </c>
      <c r="AP18" s="15">
        <f>MAX(Config!$B$31,AP4/Config!$A$30*Config!$B$30)</f>
        <v>433.73994440000001</v>
      </c>
      <c r="AQ18" s="15">
        <f>MAX(Config!$B$31,AQ4/Config!$A$30*Config!$B$30)</f>
        <v>476.00664280000001</v>
      </c>
      <c r="AR18" s="15">
        <f>MAX(Config!$B$31,AR4/Config!$A$30*Config!$B$30)</f>
        <v>522.27463220000004</v>
      </c>
      <c r="AS18" s="15"/>
    </row>
    <row r="19" spans="1:45" outlineLevel="1" collapsed="1" x14ac:dyDescent="0.25">
      <c r="A19" s="16" t="s">
        <v>65</v>
      </c>
      <c r="B19" s="15">
        <v>0</v>
      </c>
      <c r="C19" s="15">
        <v>0</v>
      </c>
      <c r="D19" s="15">
        <v>0</v>
      </c>
      <c r="E19" s="15">
        <v>0</v>
      </c>
      <c r="F19" s="15">
        <f>F5*Config!$B$25</f>
        <v>1264</v>
      </c>
      <c r="G19" s="15">
        <f>G5*Config!$B$25</f>
        <v>1408</v>
      </c>
      <c r="H19" s="15">
        <f>H5*Config!$B$25</f>
        <v>1552</v>
      </c>
      <c r="I19" s="15">
        <f>I5*Config!$B$25</f>
        <v>1696</v>
      </c>
      <c r="J19" s="15">
        <f>J5*Config!$B$25</f>
        <v>1872</v>
      </c>
      <c r="K19" s="15">
        <f>K5*Config!$B$25</f>
        <v>2064</v>
      </c>
      <c r="L19" s="15">
        <f>L5*Config!$B$25</f>
        <v>2256</v>
      </c>
      <c r="M19" s="15">
        <f>M5*Config!$B$25</f>
        <v>2480</v>
      </c>
      <c r="N19" s="15">
        <f>N5*Config!$B$25</f>
        <v>2736</v>
      </c>
      <c r="O19" s="15">
        <f>O5*Config!$B$25</f>
        <v>3008</v>
      </c>
      <c r="P19" s="15">
        <f>P5*Config!$B$25</f>
        <v>3312</v>
      </c>
      <c r="Q19" s="15">
        <f>Q5*Config!$B$25</f>
        <v>3632</v>
      </c>
      <c r="R19" s="15">
        <f>R5*Config!$B$25</f>
        <v>4000</v>
      </c>
      <c r="S19" s="15">
        <f>S5*Config!$B$25</f>
        <v>4400</v>
      </c>
      <c r="T19" s="15">
        <f>T5*Config!$B$25</f>
        <v>4832</v>
      </c>
      <c r="U19" s="15">
        <f>U5*Config!$B$25</f>
        <v>5312</v>
      </c>
      <c r="V19" s="15">
        <f>V5*Config!$B$25</f>
        <v>5840</v>
      </c>
      <c r="W19" s="15">
        <f>W5*Config!$B$25</f>
        <v>6416</v>
      </c>
      <c r="X19" s="15">
        <f>X5*Config!$B$25</f>
        <v>7056</v>
      </c>
      <c r="Y19" s="15">
        <f>Y5*Config!$B$25</f>
        <v>7760</v>
      </c>
      <c r="Z19" s="15">
        <f>Z5*Config!$B$25</f>
        <v>8528</v>
      </c>
      <c r="AA19" s="15">
        <f>AA5*Config!$B$25</f>
        <v>9360</v>
      </c>
      <c r="AB19" s="15">
        <f>AB5*Config!$B$25</f>
        <v>10288</v>
      </c>
      <c r="AC19" s="15">
        <f>AC5*Config!$B$25</f>
        <v>11312</v>
      </c>
      <c r="AD19" s="15">
        <f>AD5*Config!$B$25</f>
        <v>12416</v>
      </c>
      <c r="AE19" s="15">
        <f>AE5*Config!$B$25</f>
        <v>13648</v>
      </c>
      <c r="AF19" s="15">
        <f>AF5*Config!$B$25</f>
        <v>14992</v>
      </c>
      <c r="AG19" s="15">
        <f>AG5*Config!$B$25</f>
        <v>16448</v>
      </c>
      <c r="AH19" s="15">
        <f>AH5*Config!$B$25</f>
        <v>18064</v>
      </c>
      <c r="AI19" s="15">
        <f>AI5*Config!$B$25</f>
        <v>19824</v>
      </c>
      <c r="AJ19" s="15">
        <f>AJ5*Config!$B$25</f>
        <v>21760</v>
      </c>
      <c r="AK19" s="15">
        <f>AK5*Config!$B$25</f>
        <v>23872</v>
      </c>
      <c r="AL19" s="15">
        <f>AL5*Config!$B$25</f>
        <v>26192</v>
      </c>
      <c r="AM19" s="15">
        <f>AM5*Config!$B$25</f>
        <v>28720</v>
      </c>
      <c r="AN19" s="15">
        <f>AN5*Config!$B$25</f>
        <v>31488</v>
      </c>
      <c r="AO19" s="15">
        <f>AO5*Config!$B$25</f>
        <v>34512</v>
      </c>
      <c r="AP19" s="15">
        <f>AP5*Config!$B$25</f>
        <v>37808</v>
      </c>
      <c r="AQ19" s="15">
        <f>AQ5*Config!$B$25</f>
        <v>41408</v>
      </c>
      <c r="AR19" s="15">
        <f>AR5*Config!$B$25</f>
        <v>45328</v>
      </c>
      <c r="AS19" s="15"/>
    </row>
    <row r="20" spans="1:45" x14ac:dyDescent="0.25">
      <c r="A20" s="16" t="s">
        <v>69</v>
      </c>
      <c r="B20" s="15">
        <v>0</v>
      </c>
      <c r="C20" s="15">
        <v>0</v>
      </c>
      <c r="D20" s="15">
        <v>0</v>
      </c>
      <c r="E20" s="15">
        <f>Config!$B$37/Config!$B$38</f>
        <v>522.66666666666663</v>
      </c>
      <c r="F20" s="15">
        <f>Config!$B$37/Config!$B$38</f>
        <v>522.66666666666663</v>
      </c>
      <c r="G20" s="15">
        <f>Config!$B$37/Config!$B$38</f>
        <v>522.66666666666663</v>
      </c>
      <c r="H20" s="15">
        <f>Config!$B$37/Config!$B$38</f>
        <v>522.66666666666663</v>
      </c>
      <c r="I20" s="15">
        <f>Config!$B$37/Config!$B$38</f>
        <v>522.66666666666663</v>
      </c>
      <c r="J20" s="15">
        <f>Config!$B$37/Config!$B$38</f>
        <v>522.66666666666663</v>
      </c>
      <c r="K20" s="15">
        <f>Config!$B$37/Config!$B$38</f>
        <v>522.66666666666663</v>
      </c>
      <c r="L20" s="15">
        <f>Config!$B$37/Config!$B$38</f>
        <v>522.66666666666663</v>
      </c>
      <c r="M20" s="15">
        <f>Config!$B$37/Config!$B$38</f>
        <v>522.66666666666663</v>
      </c>
      <c r="N20" s="15">
        <f>Config!$B$37/Config!$B$38</f>
        <v>522.66666666666663</v>
      </c>
      <c r="O20" s="15">
        <f>Config!$B$37/Config!$B$38</f>
        <v>522.66666666666663</v>
      </c>
      <c r="P20" s="15">
        <f>Config!$B$37/Config!$B$38</f>
        <v>522.66666666666663</v>
      </c>
      <c r="Q20" s="15">
        <f>Config!$B$37/Config!$B$38</f>
        <v>522.66666666666663</v>
      </c>
      <c r="R20" s="15">
        <f>Config!$B$37/Config!$B$38</f>
        <v>522.66666666666663</v>
      </c>
      <c r="S20" s="15">
        <f>Config!$B$37/Config!$B$38</f>
        <v>522.66666666666663</v>
      </c>
      <c r="T20" s="15">
        <f>Config!$B$37/Config!$B$38</f>
        <v>522.66666666666663</v>
      </c>
      <c r="U20" s="15">
        <f>Config!$B$37/Config!$B$38</f>
        <v>522.66666666666663</v>
      </c>
      <c r="V20" s="15">
        <f>Config!$B$37/Config!$B$38</f>
        <v>522.66666666666663</v>
      </c>
      <c r="W20" s="15">
        <f>Config!$B$37/Config!$B$38</f>
        <v>522.66666666666663</v>
      </c>
      <c r="X20" s="15">
        <f>Config!$B$37/Config!$B$38</f>
        <v>522.66666666666663</v>
      </c>
      <c r="Y20" s="15">
        <f>Config!$B$37/Config!$B$38</f>
        <v>522.66666666666663</v>
      </c>
      <c r="Z20" s="15">
        <f>Config!$B$37/Config!$B$38</f>
        <v>522.66666666666663</v>
      </c>
      <c r="AA20" s="15">
        <f>Config!$B$37/Config!$B$38</f>
        <v>522.66666666666663</v>
      </c>
      <c r="AB20" s="15">
        <f>Config!$B$37/Config!$B$38</f>
        <v>522.66666666666663</v>
      </c>
      <c r="AC20" s="15">
        <f>Config!$B$37/Config!$B$38</f>
        <v>522.66666666666663</v>
      </c>
      <c r="AD20" s="15">
        <f>Config!$B$37/Config!$B$38</f>
        <v>522.66666666666663</v>
      </c>
      <c r="AE20" s="15">
        <f>Config!$B$37/Config!$B$38</f>
        <v>522.66666666666663</v>
      </c>
      <c r="AF20" s="15">
        <f>Config!$B$37/Config!$B$38</f>
        <v>522.66666666666663</v>
      </c>
      <c r="AG20" s="15">
        <f>Config!$B$37/Config!$B$38</f>
        <v>522.66666666666663</v>
      </c>
      <c r="AH20" s="15">
        <f>Config!$B$37/Config!$B$38</f>
        <v>522.66666666666663</v>
      </c>
      <c r="AI20" s="15">
        <f>Config!$B$37/Config!$B$38</f>
        <v>522.66666666666663</v>
      </c>
      <c r="AJ20" s="15">
        <f>Config!$B$37/Config!$B$38</f>
        <v>522.66666666666663</v>
      </c>
      <c r="AK20" s="15">
        <f>Config!$B$37/Config!$B$38</f>
        <v>522.66666666666663</v>
      </c>
      <c r="AL20" s="15">
        <f>Config!$B$37/Config!$B$38</f>
        <v>522.66666666666663</v>
      </c>
      <c r="AM20" s="15">
        <f>Config!$B$37/Config!$B$38</f>
        <v>522.66666666666663</v>
      </c>
      <c r="AN20" s="15">
        <f>Config!$B$37/Config!$B$38</f>
        <v>522.66666666666663</v>
      </c>
      <c r="AO20" s="15">
        <f>Config!$B$37/Config!$B$38</f>
        <v>522.66666666666663</v>
      </c>
      <c r="AP20" s="15">
        <f>Config!$B$37/Config!$B$38</f>
        <v>522.66666666666663</v>
      </c>
      <c r="AQ20" s="15">
        <f>Config!$B$37/Config!$B$38</f>
        <v>522.66666666666663</v>
      </c>
      <c r="AR20" s="15">
        <f>Config!$B$37/Config!$B$38</f>
        <v>522.66666666666663</v>
      </c>
      <c r="AS20" s="15"/>
    </row>
    <row r="21" spans="1:45" x14ac:dyDescent="0.25">
      <c r="A21" s="16" t="s">
        <v>85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</row>
    <row r="22" spans="1:45" x14ac:dyDescent="0.25">
      <c r="A22" s="29" t="s">
        <v>74</v>
      </c>
      <c r="B22" s="15">
        <v>5040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/>
    </row>
    <row r="23" spans="1:45" x14ac:dyDescent="0.25">
      <c r="A23" s="29" t="s">
        <v>75</v>
      </c>
      <c r="B23" s="15">
        <v>1000</v>
      </c>
      <c r="C23" s="15">
        <v>3000</v>
      </c>
      <c r="D23" s="15">
        <v>3000</v>
      </c>
      <c r="E23" s="15">
        <v>1000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/>
    </row>
    <row r="24" spans="1:45" outlineLevel="1" collapsed="1" x14ac:dyDescent="0.25">
      <c r="A24" s="29" t="s">
        <v>76</v>
      </c>
      <c r="B24" s="15">
        <f t="shared" ref="B24:AN24" si="31">IF(OR(MONTH(B1)=2,MONTH(B1)=4,MONTH(B1)=11),60,0)</f>
        <v>0</v>
      </c>
      <c r="C24" s="15">
        <f t="shared" si="31"/>
        <v>0</v>
      </c>
      <c r="D24" s="15">
        <f t="shared" si="31"/>
        <v>0</v>
      </c>
      <c r="E24" s="15">
        <f t="shared" si="31"/>
        <v>0</v>
      </c>
      <c r="F24" s="15">
        <f t="shared" si="31"/>
        <v>0</v>
      </c>
      <c r="G24" s="15">
        <f t="shared" si="31"/>
        <v>60</v>
      </c>
      <c r="H24" s="15">
        <f t="shared" si="31"/>
        <v>0</v>
      </c>
      <c r="I24" s="15">
        <f t="shared" si="31"/>
        <v>0</v>
      </c>
      <c r="J24" s="15">
        <f t="shared" si="31"/>
        <v>60</v>
      </c>
      <c r="K24" s="15">
        <f t="shared" si="31"/>
        <v>0</v>
      </c>
      <c r="L24" s="15">
        <f t="shared" si="31"/>
        <v>60</v>
      </c>
      <c r="M24" s="15">
        <f t="shared" si="31"/>
        <v>0</v>
      </c>
      <c r="N24" s="15">
        <f t="shared" si="31"/>
        <v>0</v>
      </c>
      <c r="O24" s="15">
        <f t="shared" si="31"/>
        <v>0</v>
      </c>
      <c r="P24" s="15">
        <f t="shared" si="31"/>
        <v>0</v>
      </c>
      <c r="Q24" s="15">
        <f t="shared" si="31"/>
        <v>0</v>
      </c>
      <c r="R24" s="15">
        <f t="shared" si="31"/>
        <v>0</v>
      </c>
      <c r="S24" s="15">
        <f t="shared" si="31"/>
        <v>60</v>
      </c>
      <c r="T24" s="15">
        <f t="shared" si="31"/>
        <v>0</v>
      </c>
      <c r="U24" s="15">
        <f t="shared" si="31"/>
        <v>0</v>
      </c>
      <c r="V24" s="15">
        <f t="shared" si="31"/>
        <v>60</v>
      </c>
      <c r="W24" s="15">
        <f t="shared" si="31"/>
        <v>0</v>
      </c>
      <c r="X24" s="15">
        <f t="shared" si="31"/>
        <v>60</v>
      </c>
      <c r="Y24" s="15">
        <f t="shared" si="31"/>
        <v>0</v>
      </c>
      <c r="Z24" s="15">
        <f t="shared" si="31"/>
        <v>0</v>
      </c>
      <c r="AA24" s="15">
        <f t="shared" si="31"/>
        <v>0</v>
      </c>
      <c r="AB24" s="15">
        <f t="shared" si="31"/>
        <v>0</v>
      </c>
      <c r="AC24" s="15">
        <f t="shared" si="31"/>
        <v>0</v>
      </c>
      <c r="AD24" s="15">
        <f t="shared" si="31"/>
        <v>0</v>
      </c>
      <c r="AE24" s="15">
        <f t="shared" si="31"/>
        <v>60</v>
      </c>
      <c r="AF24" s="15">
        <f t="shared" si="31"/>
        <v>0</v>
      </c>
      <c r="AG24" s="15">
        <f t="shared" si="31"/>
        <v>0</v>
      </c>
      <c r="AH24" s="15">
        <f t="shared" si="31"/>
        <v>60</v>
      </c>
      <c r="AI24" s="15">
        <f t="shared" si="31"/>
        <v>0</v>
      </c>
      <c r="AJ24" s="15">
        <f t="shared" si="31"/>
        <v>60</v>
      </c>
      <c r="AK24" s="15">
        <f t="shared" si="31"/>
        <v>0</v>
      </c>
      <c r="AL24" s="15">
        <f t="shared" si="31"/>
        <v>0</v>
      </c>
      <c r="AM24" s="15">
        <f t="shared" si="31"/>
        <v>0</v>
      </c>
      <c r="AN24" s="15">
        <f t="shared" si="31"/>
        <v>0</v>
      </c>
      <c r="AO24" s="15">
        <f t="shared" ref="AO24:AR24" si="32">IF(OR(MONTH(AO1)=2,MONTH(AO1)=4,MONTH(AO1)=11),60,0)</f>
        <v>0</v>
      </c>
      <c r="AP24" s="15">
        <f t="shared" si="32"/>
        <v>0</v>
      </c>
      <c r="AQ24" s="15">
        <f t="shared" si="32"/>
        <v>60</v>
      </c>
      <c r="AR24" s="15">
        <f t="shared" si="32"/>
        <v>0</v>
      </c>
      <c r="AS24" s="15"/>
    </row>
    <row r="25" spans="1:45" x14ac:dyDescent="0.25">
      <c r="A25" s="29" t="s">
        <v>86</v>
      </c>
      <c r="B25" s="15">
        <v>0</v>
      </c>
      <c r="C25" s="15">
        <v>0</v>
      </c>
      <c r="D25" s="15">
        <v>0</v>
      </c>
      <c r="E25" s="15">
        <v>2830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/>
    </row>
    <row r="26" spans="1:45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</row>
    <row r="27" spans="1:45" x14ac:dyDescent="0.25">
      <c r="A27" s="28" t="s">
        <v>66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</row>
    <row r="28" spans="1:45" outlineLevel="1" x14ac:dyDescent="0.25">
      <c r="A28" s="16" t="s">
        <v>67</v>
      </c>
      <c r="B28" s="15">
        <v>0</v>
      </c>
      <c r="C28" s="15">
        <v>0</v>
      </c>
      <c r="D28" s="15">
        <v>0</v>
      </c>
      <c r="E28" s="15">
        <v>1501.82</v>
      </c>
      <c r="F28" s="15">
        <v>1501.82</v>
      </c>
      <c r="G28" s="15">
        <v>1501.82</v>
      </c>
      <c r="H28" s="15">
        <v>1501.82</v>
      </c>
      <c r="I28" s="15">
        <v>1501.82</v>
      </c>
      <c r="J28" s="15">
        <v>1501.82</v>
      </c>
      <c r="K28" s="15">
        <v>1501.82</v>
      </c>
      <c r="L28" s="15">
        <v>1501.82</v>
      </c>
      <c r="M28" s="15">
        <v>1501.82</v>
      </c>
      <c r="N28" s="15">
        <v>1501.82</v>
      </c>
      <c r="O28" s="15">
        <v>1501.82</v>
      </c>
      <c r="P28" s="15">
        <v>1501.82</v>
      </c>
      <c r="Q28" s="15">
        <v>1501.82</v>
      </c>
      <c r="R28" s="15">
        <v>1501.82</v>
      </c>
      <c r="S28" s="15">
        <v>1501.82</v>
      </c>
      <c r="T28" s="15">
        <v>1501.82</v>
      </c>
      <c r="U28" s="15">
        <v>1501.82</v>
      </c>
      <c r="V28" s="15">
        <v>1501.82</v>
      </c>
      <c r="W28" s="15">
        <v>1501.82</v>
      </c>
      <c r="X28" s="15">
        <v>1501.82</v>
      </c>
      <c r="Y28" s="15">
        <v>1501.82</v>
      </c>
      <c r="Z28" s="15">
        <v>1501.82</v>
      </c>
      <c r="AA28" s="15">
        <v>1501.82</v>
      </c>
      <c r="AB28" s="15">
        <v>1501.82</v>
      </c>
      <c r="AC28" s="15">
        <v>1501.82</v>
      </c>
      <c r="AD28" s="15">
        <v>1501.82</v>
      </c>
      <c r="AE28" s="15">
        <v>1501.82</v>
      </c>
      <c r="AF28" s="15">
        <v>1501.82</v>
      </c>
      <c r="AG28" s="15">
        <v>1501.82</v>
      </c>
      <c r="AH28" s="15">
        <v>1501.82</v>
      </c>
      <c r="AI28" s="15">
        <v>1501.82</v>
      </c>
      <c r="AJ28" s="15">
        <v>1501.82</v>
      </c>
      <c r="AK28" s="15">
        <v>1501.82</v>
      </c>
      <c r="AL28" s="15">
        <v>1501.82</v>
      </c>
      <c r="AM28" s="15">
        <v>1501.82</v>
      </c>
      <c r="AN28" s="15">
        <v>1501.82</v>
      </c>
      <c r="AO28" s="15">
        <v>1501.82</v>
      </c>
      <c r="AP28" s="15">
        <v>1501.82</v>
      </c>
      <c r="AQ28" s="15">
        <v>1501.82</v>
      </c>
      <c r="AR28" s="15">
        <v>1501.82</v>
      </c>
      <c r="AS28" s="15"/>
    </row>
    <row r="29" spans="1:45" ht="13.5" customHeight="1" x14ac:dyDescent="0.25">
      <c r="A29" s="16" t="s">
        <v>68</v>
      </c>
      <c r="B29" s="15">
        <v>40</v>
      </c>
      <c r="C29" s="15">
        <v>40</v>
      </c>
      <c r="D29" s="15">
        <v>40</v>
      </c>
      <c r="E29" s="15">
        <v>40</v>
      </c>
      <c r="F29" s="15">
        <v>40</v>
      </c>
      <c r="G29" s="15">
        <v>40</v>
      </c>
      <c r="H29" s="15">
        <v>40</v>
      </c>
      <c r="I29" s="15">
        <v>40</v>
      </c>
      <c r="J29" s="15">
        <v>40</v>
      </c>
      <c r="K29" s="15">
        <v>40</v>
      </c>
      <c r="L29" s="15">
        <v>40</v>
      </c>
      <c r="M29" s="15">
        <v>40</v>
      </c>
      <c r="N29" s="15">
        <v>40</v>
      </c>
      <c r="O29" s="15">
        <v>40</v>
      </c>
      <c r="P29" s="15">
        <v>40</v>
      </c>
      <c r="Q29" s="15">
        <v>40</v>
      </c>
      <c r="R29" s="15">
        <v>40</v>
      </c>
      <c r="S29" s="15">
        <v>40</v>
      </c>
      <c r="T29" s="15">
        <v>40</v>
      </c>
      <c r="U29" s="15">
        <v>40</v>
      </c>
      <c r="V29" s="15">
        <v>40</v>
      </c>
      <c r="W29" s="15">
        <v>40</v>
      </c>
      <c r="X29" s="15">
        <v>40</v>
      </c>
      <c r="Y29" s="15">
        <v>40</v>
      </c>
      <c r="Z29" s="15">
        <v>40</v>
      </c>
      <c r="AA29" s="15">
        <v>40</v>
      </c>
      <c r="AB29" s="15">
        <v>40</v>
      </c>
      <c r="AC29" s="15">
        <v>40</v>
      </c>
      <c r="AD29" s="15">
        <v>40</v>
      </c>
      <c r="AE29" s="15">
        <v>40</v>
      </c>
      <c r="AF29" s="15">
        <v>40</v>
      </c>
      <c r="AG29" s="15">
        <v>40</v>
      </c>
      <c r="AH29" s="15">
        <v>40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40</v>
      </c>
      <c r="AO29" s="15">
        <v>40</v>
      </c>
      <c r="AP29" s="15">
        <v>40</v>
      </c>
      <c r="AQ29" s="15">
        <v>40</v>
      </c>
      <c r="AR29" s="15">
        <v>40</v>
      </c>
      <c r="AS29" s="15"/>
    </row>
    <row r="30" spans="1:45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45" ht="15.75" outlineLevel="1" collapsed="1" thickBot="1" x14ac:dyDescent="0.3">
      <c r="A31" s="32" t="s">
        <v>78</v>
      </c>
      <c r="B31" s="33">
        <f t="shared" ref="B31:AN31" si="33">SUM(B17:B29)</f>
        <v>6080</v>
      </c>
      <c r="C31" s="33">
        <f t="shared" si="33"/>
        <v>3040</v>
      </c>
      <c r="D31" s="33">
        <f t="shared" si="33"/>
        <v>3040</v>
      </c>
      <c r="E31" s="33">
        <f t="shared" si="33"/>
        <v>6162.755666666666</v>
      </c>
      <c r="F31" s="33">
        <f t="shared" si="33"/>
        <v>3596.7556666666669</v>
      </c>
      <c r="G31" s="33">
        <f t="shared" si="33"/>
        <v>3800.7556666666669</v>
      </c>
      <c r="H31" s="33">
        <f t="shared" si="33"/>
        <v>3884.7556666666669</v>
      </c>
      <c r="I31" s="33">
        <f t="shared" si="33"/>
        <v>4028.7556666666669</v>
      </c>
      <c r="J31" s="33">
        <f t="shared" si="33"/>
        <v>4264.7556666666669</v>
      </c>
      <c r="K31" s="33">
        <f t="shared" si="33"/>
        <v>4396.7556666666669</v>
      </c>
      <c r="L31" s="33">
        <f t="shared" si="33"/>
        <v>4648.7556666666669</v>
      </c>
      <c r="M31" s="33">
        <f t="shared" si="33"/>
        <v>4812.7556666666669</v>
      </c>
      <c r="N31" s="33">
        <f t="shared" si="33"/>
        <v>5068.7556666666669</v>
      </c>
      <c r="O31" s="33">
        <f t="shared" si="33"/>
        <v>5340.7556666666669</v>
      </c>
      <c r="P31" s="33">
        <f t="shared" si="33"/>
        <v>5644.7556666666669</v>
      </c>
      <c r="Q31" s="33">
        <f t="shared" si="33"/>
        <v>5964.7556666666669</v>
      </c>
      <c r="R31" s="33">
        <f t="shared" si="33"/>
        <v>6332.7556666666669</v>
      </c>
      <c r="S31" s="33">
        <f t="shared" si="33"/>
        <v>6792.7556666666669</v>
      </c>
      <c r="T31" s="33">
        <f t="shared" si="33"/>
        <v>7164.7556666666669</v>
      </c>
      <c r="U31" s="33">
        <f t="shared" si="33"/>
        <v>7644.7556666666669</v>
      </c>
      <c r="V31" s="33">
        <f t="shared" si="33"/>
        <v>8232.7556666666678</v>
      </c>
      <c r="W31" s="33">
        <f t="shared" si="33"/>
        <v>8748.7556666666678</v>
      </c>
      <c r="X31" s="33">
        <f t="shared" si="33"/>
        <v>9448.7556666666678</v>
      </c>
      <c r="Y31" s="33">
        <f t="shared" si="33"/>
        <v>10098.569787466666</v>
      </c>
      <c r="Z31" s="33">
        <f t="shared" si="33"/>
        <v>10875.274636866665</v>
      </c>
      <c r="AA31" s="33">
        <f t="shared" si="33"/>
        <v>11716.828739866665</v>
      </c>
      <c r="AB31" s="33">
        <f t="shared" si="33"/>
        <v>12655.330087266666</v>
      </c>
      <c r="AC31" s="33">
        <f t="shared" si="33"/>
        <v>13690.876669866666</v>
      </c>
      <c r="AD31" s="33">
        <f t="shared" si="33"/>
        <v>14807.550146666666</v>
      </c>
      <c r="AE31" s="33">
        <f t="shared" si="33"/>
        <v>16113.481172066666</v>
      </c>
      <c r="AF31" s="33">
        <f t="shared" si="33"/>
        <v>17412.784068666668</v>
      </c>
      <c r="AG31" s="33">
        <f t="shared" si="33"/>
        <v>18885.573159066669</v>
      </c>
      <c r="AH31" s="33">
        <f t="shared" si="33"/>
        <v>20580.011761266669</v>
      </c>
      <c r="AI31" s="33">
        <f t="shared" si="33"/>
        <v>22300.246861466669</v>
      </c>
      <c r="AJ31" s="33">
        <f t="shared" si="33"/>
        <v>24318.458109466668</v>
      </c>
      <c r="AK31" s="33">
        <f t="shared" si="33"/>
        <v>26394.825155066668</v>
      </c>
      <c r="AL31" s="33">
        <f t="shared" si="33"/>
        <v>28741.560311666668</v>
      </c>
      <c r="AM31" s="33">
        <f t="shared" si="33"/>
        <v>31298.875892666667</v>
      </c>
      <c r="AN31" s="33">
        <f t="shared" si="33"/>
        <v>34099.016875066671</v>
      </c>
      <c r="AO31" s="33">
        <f t="shared" ref="AO31:AR31" si="34">SUM(AO17:AO29)</f>
        <v>37158.244567666661</v>
      </c>
      <c r="AP31" s="33">
        <f t="shared" si="34"/>
        <v>40492.836611066661</v>
      </c>
      <c r="AQ31" s="33">
        <f t="shared" si="34"/>
        <v>44195.103309466664</v>
      </c>
      <c r="AR31" s="33">
        <f t="shared" si="34"/>
        <v>48101.371298866667</v>
      </c>
      <c r="AS31" s="15"/>
    </row>
    <row r="32" spans="1:45" ht="16.5" thickTop="1" thickBot="1" x14ac:dyDescent="0.3">
      <c r="A32" s="34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</row>
    <row r="33" spans="1:45" ht="15.75" outlineLevel="1" collapsed="1" thickTop="1" x14ac:dyDescent="0.25">
      <c r="A33" s="35" t="s">
        <v>82</v>
      </c>
      <c r="B33" s="36">
        <f t="shared" ref="B33:AN33" si="35">B13-B31</f>
        <v>-6080</v>
      </c>
      <c r="C33" s="36">
        <f t="shared" si="35"/>
        <v>-3040</v>
      </c>
      <c r="D33" s="36">
        <f t="shared" si="35"/>
        <v>-3040</v>
      </c>
      <c r="E33" s="36">
        <f t="shared" si="35"/>
        <v>-4636.3556666666664</v>
      </c>
      <c r="F33" s="36">
        <f t="shared" si="35"/>
        <v>-1926.3556666666668</v>
      </c>
      <c r="G33" s="36">
        <f t="shared" si="35"/>
        <v>-1957.5556666666669</v>
      </c>
      <c r="H33" s="36">
        <f t="shared" si="35"/>
        <v>-1868.7556666666669</v>
      </c>
      <c r="I33" s="36">
        <f t="shared" si="35"/>
        <v>-1811.155666666667</v>
      </c>
      <c r="J33" s="36">
        <f t="shared" si="35"/>
        <v>-1816.7556666666669</v>
      </c>
      <c r="K33" s="36">
        <f t="shared" si="35"/>
        <v>-1689.5556666666666</v>
      </c>
      <c r="L33" s="36">
        <f t="shared" si="35"/>
        <v>-1682.3556666666668</v>
      </c>
      <c r="M33" s="36">
        <f t="shared" si="35"/>
        <v>-1558.3556666666668</v>
      </c>
      <c r="N33" s="36">
        <f t="shared" si="35"/>
        <v>-1497.5556666666666</v>
      </c>
      <c r="O33" s="36">
        <f t="shared" si="35"/>
        <v>-310.11566666666658</v>
      </c>
      <c r="P33" s="36">
        <f t="shared" si="35"/>
        <v>-100.03566666666575</v>
      </c>
      <c r="Q33" s="36">
        <f t="shared" si="35"/>
        <v>-1183.9556666666667</v>
      </c>
      <c r="R33" s="36">
        <f t="shared" si="35"/>
        <v>-1091.1556666666665</v>
      </c>
      <c r="S33" s="36">
        <f t="shared" si="35"/>
        <v>-1032.7556666666669</v>
      </c>
      <c r="T33" s="36">
        <f t="shared" si="35"/>
        <v>-828.75566666666691</v>
      </c>
      <c r="U33" s="36">
        <f t="shared" si="35"/>
        <v>-675.15566666666655</v>
      </c>
      <c r="V33" s="36">
        <f t="shared" si="35"/>
        <v>-571.95566666666764</v>
      </c>
      <c r="W33" s="36">
        <f t="shared" si="35"/>
        <v>-310.35566666666818</v>
      </c>
      <c r="X33" s="36">
        <f t="shared" si="35"/>
        <v>-175.15566666666746</v>
      </c>
      <c r="Y33" s="36">
        <f t="shared" si="35"/>
        <v>96.630212533334998</v>
      </c>
      <c r="Z33" s="36">
        <f t="shared" si="35"/>
        <v>327.92536313333585</v>
      </c>
      <c r="AA33" s="36">
        <f t="shared" si="35"/>
        <v>3999.3312601333364</v>
      </c>
      <c r="AB33" s="36">
        <f t="shared" si="35"/>
        <v>4603.0699127333355</v>
      </c>
      <c r="AC33" s="36">
        <f t="shared" si="35"/>
        <v>1198.7233301333345</v>
      </c>
      <c r="AD33" s="36">
        <f t="shared" si="35"/>
        <v>1550.849853333335</v>
      </c>
      <c r="AE33" s="36">
        <f t="shared" si="35"/>
        <v>1886.5188279333343</v>
      </c>
      <c r="AF33" s="36">
        <f t="shared" si="35"/>
        <v>2372.8159313333344</v>
      </c>
      <c r="AG33" s="36">
        <f t="shared" si="35"/>
        <v>2858.4268409333308</v>
      </c>
      <c r="AH33" s="36">
        <f t="shared" si="35"/>
        <v>3295.1882387333317</v>
      </c>
      <c r="AI33" s="36">
        <f t="shared" si="35"/>
        <v>3936.5531385333343</v>
      </c>
      <c r="AJ33" s="36">
        <f t="shared" si="35"/>
        <v>4510.3418905333347</v>
      </c>
      <c r="AK33" s="36">
        <f t="shared" si="35"/>
        <v>5285.1748449333318</v>
      </c>
      <c r="AL33" s="36">
        <f t="shared" si="35"/>
        <v>6048.8396883333335</v>
      </c>
      <c r="AM33" s="36">
        <f t="shared" si="35"/>
        <v>17391.844107333334</v>
      </c>
      <c r="AN33" s="36">
        <f t="shared" si="35"/>
        <v>19365.303124933336</v>
      </c>
      <c r="AO33" s="36">
        <f t="shared" ref="AO33:AR33" si="36">AO13-AO31</f>
        <v>8892.9554323333432</v>
      </c>
      <c r="AP33" s="36">
        <f t="shared" si="36"/>
        <v>10051.163388933339</v>
      </c>
      <c r="AQ33" s="36">
        <f t="shared" si="36"/>
        <v>11273.696690533339</v>
      </c>
      <c r="AR33" s="36">
        <f t="shared" si="36"/>
        <v>12753.028701133335</v>
      </c>
      <c r="AS33" s="15"/>
    </row>
    <row r="34" spans="1:45" outlineLevel="1" collapsed="1" x14ac:dyDescent="0.25">
      <c r="A34" s="16" t="s">
        <v>80</v>
      </c>
      <c r="B34" s="15">
        <f>IF(B33&gt;0,B33*Config!$B$35,0)</f>
        <v>0</v>
      </c>
      <c r="C34" s="15">
        <f>IF(C33&gt;0,C33*Config!$B$35,0)</f>
        <v>0</v>
      </c>
      <c r="D34" s="15">
        <f>IF(D33&gt;0,D33*Config!$B$35,0)</f>
        <v>0</v>
      </c>
      <c r="E34" s="15">
        <f>IF(E33&gt;0,E33*Config!$B$35,0)</f>
        <v>0</v>
      </c>
      <c r="F34" s="15">
        <f>IF(F33&gt;0,F33*Config!$B$35,0)</f>
        <v>0</v>
      </c>
      <c r="G34" s="15">
        <f>IF(G33&gt;0,G33*Config!$B$35,0)</f>
        <v>0</v>
      </c>
      <c r="H34" s="15">
        <f>IF(H33&gt;0,H33*Config!$B$35,0)</f>
        <v>0</v>
      </c>
      <c r="I34" s="15">
        <f>IF(I33&gt;0,I33*Config!$B$35,0)</f>
        <v>0</v>
      </c>
      <c r="J34" s="15">
        <f>IF(J33&gt;0,J33*Config!$B$35,0)</f>
        <v>0</v>
      </c>
      <c r="K34" s="15">
        <f>IF(K33&gt;0,K33*Config!$B$35,0)</f>
        <v>0</v>
      </c>
      <c r="L34" s="15">
        <f>IF(L33&gt;0,L33*Config!$B$35,0)</f>
        <v>0</v>
      </c>
      <c r="M34" s="15">
        <f>IF(M33&gt;0,M33*Config!$B$35,0)</f>
        <v>0</v>
      </c>
      <c r="N34" s="15">
        <f>IF(N33&gt;0,N33*Config!$B$35,0)</f>
        <v>0</v>
      </c>
      <c r="O34" s="15">
        <f>IF(O33&gt;0,O33*Config!$B$35,0)</f>
        <v>0</v>
      </c>
      <c r="P34" s="15">
        <f>IF(P33&gt;0,P33*Config!$B$35,0)</f>
        <v>0</v>
      </c>
      <c r="Q34" s="15">
        <f>IF(Q33&gt;0,Q33*Config!$B$35,0)</f>
        <v>0</v>
      </c>
      <c r="R34" s="15">
        <f>IF(R33&gt;0,R33*Config!$B$35,0)</f>
        <v>0</v>
      </c>
      <c r="S34" s="15">
        <f>IF(S33&gt;0,S33*Config!$B$35,0)</f>
        <v>0</v>
      </c>
      <c r="T34" s="15">
        <f>IF(T33&gt;0,T33*Config!$B$35,0)</f>
        <v>0</v>
      </c>
      <c r="U34" s="15">
        <f>IF(U33&gt;0,U33*Config!$B$35,0)</f>
        <v>0</v>
      </c>
      <c r="V34" s="15">
        <f>IF(V33&gt;0,V33*Config!$B$35,0)</f>
        <v>0</v>
      </c>
      <c r="W34" s="15">
        <f>IF(W33&gt;0,W33*Config!$B$35,0)</f>
        <v>0</v>
      </c>
      <c r="X34" s="15">
        <f>IF(X33&gt;0,X33*Config!$B$35,0)</f>
        <v>0</v>
      </c>
      <c r="Y34" s="15">
        <f>IF(Y33&gt;0,Y33*Config!$B$35,0)</f>
        <v>4.8315106266667502</v>
      </c>
      <c r="Z34" s="15">
        <f>IF(Z33&gt;0,Z33*Config!$B$35,0)</f>
        <v>16.396268156666792</v>
      </c>
      <c r="AA34" s="15">
        <f>IF(AA33&gt;0,AA33*Config!$B$35,0)</f>
        <v>199.96656300666683</v>
      </c>
      <c r="AB34" s="15">
        <f>IF(AB33&gt;0,AB33*Config!$B$35,0)</f>
        <v>230.15349563666678</v>
      </c>
      <c r="AC34" s="15">
        <f>IF(AC33&gt;0,AC33*Config!$B$35,0)</f>
        <v>59.936166506666723</v>
      </c>
      <c r="AD34" s="15">
        <f>IF(AD33&gt;0,AD33*Config!$B$35,0)</f>
        <v>77.54249266666676</v>
      </c>
      <c r="AE34" s="15">
        <f>IF(AE33&gt;0,AE33*Config!$B$35,0)</f>
        <v>94.325941396666721</v>
      </c>
      <c r="AF34" s="15">
        <f>IF(AF33&gt;0,AF33*Config!$B$35,0)</f>
        <v>118.64079656666672</v>
      </c>
      <c r="AG34" s="15">
        <f>IF(AG33&gt;0,AG33*Config!$B$35,0)</f>
        <v>142.92134204666655</v>
      </c>
      <c r="AH34" s="15">
        <f>IF(AH33&gt;0,AH33*Config!$B$35,0)</f>
        <v>164.7594119366666</v>
      </c>
      <c r="AI34" s="15">
        <f>IF(AI33&gt;0,AI33*Config!$B$35,0)</f>
        <v>196.82765692666672</v>
      </c>
      <c r="AJ34" s="15">
        <f>IF(AJ33&gt;0,AJ33*Config!$B$35,0)</f>
        <v>225.51709452666674</v>
      </c>
      <c r="AK34" s="15">
        <f>IF(AK33&gt;0,AK33*Config!$B$35,0)</f>
        <v>264.2587422466666</v>
      </c>
      <c r="AL34" s="15">
        <f>IF(AL33&gt;0,AL33*Config!$B$35,0)</f>
        <v>302.44198441666668</v>
      </c>
      <c r="AM34" s="15">
        <f>IF(AM33&gt;0,AM33*Config!$B$35,0)</f>
        <v>869.5922053666668</v>
      </c>
      <c r="AN34" s="15">
        <f>IF(AN33&gt;0,AN33*Config!$B$35,0)</f>
        <v>968.26515624666683</v>
      </c>
      <c r="AO34" s="15">
        <f>IF(AO33&gt;0,AO33*Config!$B$35,0)</f>
        <v>444.64777161666717</v>
      </c>
      <c r="AP34" s="15">
        <f>IF(AP33&gt;0,AP33*Config!$B$35,0)</f>
        <v>502.55816944666697</v>
      </c>
      <c r="AQ34" s="15">
        <f>IF(AQ33&gt;0,AQ33*Config!$B$35,0)</f>
        <v>563.68483452666703</v>
      </c>
      <c r="AR34" s="15">
        <f>IF(AR33&gt;0,AR33*Config!$B$35,0)</f>
        <v>637.65143505666674</v>
      </c>
      <c r="AS34" s="15"/>
    </row>
    <row r="35" spans="1:45" outlineLevel="1" collapsed="1" x14ac:dyDescent="0.25">
      <c r="A35" s="19" t="s">
        <v>79</v>
      </c>
      <c r="B35" s="15">
        <f>B33-B34</f>
        <v>-6080</v>
      </c>
      <c r="C35" s="15">
        <f t="shared" ref="C35:H35" si="37">C33-C34</f>
        <v>-3040</v>
      </c>
      <c r="D35" s="15">
        <f t="shared" si="37"/>
        <v>-3040</v>
      </c>
      <c r="E35" s="15">
        <f t="shared" si="37"/>
        <v>-4636.3556666666664</v>
      </c>
      <c r="F35" s="15">
        <f t="shared" si="37"/>
        <v>-1926.3556666666668</v>
      </c>
      <c r="G35" s="15">
        <f t="shared" si="37"/>
        <v>-1957.5556666666669</v>
      </c>
      <c r="H35" s="15">
        <f t="shared" si="37"/>
        <v>-1868.7556666666669</v>
      </c>
      <c r="I35" s="15">
        <f t="shared" ref="I35" si="38">I33-I34</f>
        <v>-1811.155666666667</v>
      </c>
      <c r="J35" s="15">
        <f t="shared" ref="J35" si="39">J33-J34</f>
        <v>-1816.7556666666669</v>
      </c>
      <c r="K35" s="15">
        <f t="shared" ref="K35" si="40">K33-K34</f>
        <v>-1689.5556666666666</v>
      </c>
      <c r="L35" s="15">
        <f t="shared" ref="L35" si="41">L33-L34</f>
        <v>-1682.3556666666668</v>
      </c>
      <c r="M35" s="15">
        <f t="shared" ref="M35" si="42">M33-M34</f>
        <v>-1558.3556666666668</v>
      </c>
      <c r="N35" s="15">
        <f t="shared" ref="N35" si="43">N33-N34</f>
        <v>-1497.5556666666666</v>
      </c>
      <c r="O35" s="15">
        <f t="shared" ref="O35" si="44">O33-O34</f>
        <v>-310.11566666666658</v>
      </c>
      <c r="P35" s="15">
        <f t="shared" ref="P35" si="45">P33-P34</f>
        <v>-100.03566666666575</v>
      </c>
      <c r="Q35" s="15">
        <f t="shared" ref="Q35" si="46">Q33-Q34</f>
        <v>-1183.9556666666667</v>
      </c>
      <c r="R35" s="15">
        <f t="shared" ref="R35" si="47">R33-R34</f>
        <v>-1091.1556666666665</v>
      </c>
      <c r="S35" s="15">
        <f t="shared" ref="S35" si="48">S33-S34</f>
        <v>-1032.7556666666669</v>
      </c>
      <c r="T35" s="15">
        <f t="shared" ref="T35" si="49">T33-T34</f>
        <v>-828.75566666666691</v>
      </c>
      <c r="U35" s="15">
        <f t="shared" ref="U35" si="50">U33-U34</f>
        <v>-675.15566666666655</v>
      </c>
      <c r="V35" s="15">
        <f t="shared" ref="V35" si="51">V33-V34</f>
        <v>-571.95566666666764</v>
      </c>
      <c r="W35" s="15">
        <f t="shared" ref="W35" si="52">W33-W34</f>
        <v>-310.35566666666818</v>
      </c>
      <c r="X35" s="15">
        <f t="shared" ref="X35" si="53">X33-X34</f>
        <v>-175.15566666666746</v>
      </c>
      <c r="Y35" s="15">
        <f t="shared" ref="Y35" si="54">Y33-Y34</f>
        <v>91.798701906668242</v>
      </c>
      <c r="Z35" s="15">
        <f t="shared" ref="Z35" si="55">Z33-Z34</f>
        <v>311.52909497666906</v>
      </c>
      <c r="AA35" s="15">
        <f t="shared" ref="AA35" si="56">AA33-AA34</f>
        <v>3799.3646971266694</v>
      </c>
      <c r="AB35" s="15">
        <f t="shared" ref="AB35" si="57">AB33-AB34</f>
        <v>4372.9164170966687</v>
      </c>
      <c r="AC35" s="15">
        <f t="shared" ref="AC35" si="58">AC33-AC34</f>
        <v>1138.7871636266677</v>
      </c>
      <c r="AD35" s="15">
        <f t="shared" ref="AD35" si="59">AD33-AD34</f>
        <v>1473.3073606666683</v>
      </c>
      <c r="AE35" s="15">
        <f t="shared" ref="AE35" si="60">AE33-AE34</f>
        <v>1792.1928865366676</v>
      </c>
      <c r="AF35" s="15">
        <f t="shared" ref="AF35" si="61">AF33-AF34</f>
        <v>2254.1751347666677</v>
      </c>
      <c r="AG35" s="15">
        <f t="shared" ref="AG35" si="62">AG33-AG34</f>
        <v>2715.5054988866641</v>
      </c>
      <c r="AH35" s="15">
        <f t="shared" ref="AH35" si="63">AH33-AH34</f>
        <v>3130.4288267966649</v>
      </c>
      <c r="AI35" s="15">
        <f t="shared" ref="AI35" si="64">AI33-AI34</f>
        <v>3739.7254816066675</v>
      </c>
      <c r="AJ35" s="15">
        <f t="shared" ref="AJ35" si="65">AJ33-AJ34</f>
        <v>4284.8247960066683</v>
      </c>
      <c r="AK35" s="15">
        <f t="shared" ref="AK35" si="66">AK33-AK34</f>
        <v>5020.916102686665</v>
      </c>
      <c r="AL35" s="15">
        <f t="shared" ref="AL35" si="67">AL33-AL34</f>
        <v>5746.3977039166666</v>
      </c>
      <c r="AM35" s="15">
        <f t="shared" ref="AM35" si="68">AM33-AM34</f>
        <v>16522.251901966669</v>
      </c>
      <c r="AN35" s="15">
        <f t="shared" ref="AN35" si="69">AN33-AN34</f>
        <v>18397.037968686669</v>
      </c>
      <c r="AO35" s="15">
        <f t="shared" ref="AO35" si="70">AO33-AO34</f>
        <v>8448.3076607166768</v>
      </c>
      <c r="AP35" s="15">
        <f t="shared" ref="AP35" si="71">AP33-AP34</f>
        <v>9548.6052194866716</v>
      </c>
      <c r="AQ35" s="15">
        <f t="shared" ref="AQ35" si="72">AQ33-AQ34</f>
        <v>10710.011856006673</v>
      </c>
      <c r="AR35" s="15">
        <f t="shared" ref="AR35" si="73">AR33-AR34</f>
        <v>12115.377266076668</v>
      </c>
      <c r="AS35" s="15"/>
    </row>
    <row r="36" spans="1:45" outlineLevel="1" x14ac:dyDescent="0.25">
      <c r="A36" s="30" t="s">
        <v>117</v>
      </c>
      <c r="B36" s="15">
        <f>B35</f>
        <v>-6080</v>
      </c>
      <c r="C36" s="15">
        <f>B36+C35</f>
        <v>-9120</v>
      </c>
      <c r="D36" s="15">
        <f t="shared" ref="D36:O36" si="74">C36+D35</f>
        <v>-12160</v>
      </c>
      <c r="E36" s="15">
        <f t="shared" si="74"/>
        <v>-16796.355666666666</v>
      </c>
      <c r="F36" s="15">
        <f t="shared" si="74"/>
        <v>-18722.711333333333</v>
      </c>
      <c r="G36" s="15">
        <f t="shared" si="74"/>
        <v>-20680.267</v>
      </c>
      <c r="H36" s="15">
        <f t="shared" si="74"/>
        <v>-22549.022666666668</v>
      </c>
      <c r="I36" s="15">
        <f t="shared" si="74"/>
        <v>-24360.178333333333</v>
      </c>
      <c r="J36" s="15">
        <f t="shared" si="74"/>
        <v>-26176.934000000001</v>
      </c>
      <c r="K36" s="15">
        <f t="shared" si="74"/>
        <v>-27866.489666666668</v>
      </c>
      <c r="L36" s="15">
        <f t="shared" si="74"/>
        <v>-29548.845333333335</v>
      </c>
      <c r="M36" s="15">
        <f t="shared" si="74"/>
        <v>-31107.201000000001</v>
      </c>
      <c r="N36" s="15">
        <f t="shared" si="74"/>
        <v>-32604.756666666668</v>
      </c>
      <c r="O36" s="15">
        <f t="shared" si="74"/>
        <v>-32914.872333333333</v>
      </c>
      <c r="P36" s="15">
        <f t="shared" ref="P36" si="75">O36+P35</f>
        <v>-33014.907999999996</v>
      </c>
      <c r="Q36" s="15">
        <f t="shared" ref="Q36" si="76">P36+Q35</f>
        <v>-34198.863666666664</v>
      </c>
      <c r="R36" s="15">
        <f t="shared" ref="R36" si="77">Q36+R35</f>
        <v>-35290.01933333333</v>
      </c>
      <c r="S36" s="15">
        <f t="shared" ref="S36" si="78">R36+S35</f>
        <v>-36322.774999999994</v>
      </c>
      <c r="T36" s="15">
        <f t="shared" ref="T36" si="79">S36+T35</f>
        <v>-37151.530666666658</v>
      </c>
      <c r="U36" s="15">
        <f t="shared" ref="U36" si="80">T36+U35</f>
        <v>-37826.686333333324</v>
      </c>
      <c r="V36" s="15">
        <f t="shared" ref="V36" si="81">U36+V35</f>
        <v>-38398.641999999993</v>
      </c>
      <c r="W36" s="15">
        <f t="shared" ref="W36" si="82">V36+W35</f>
        <v>-38708.997666666663</v>
      </c>
      <c r="X36" s="15">
        <f t="shared" ref="X36" si="83">W36+X35</f>
        <v>-38884.153333333328</v>
      </c>
      <c r="Y36" s="15">
        <f t="shared" ref="Y36" si="84">X36+Y35</f>
        <v>-38792.354631426657</v>
      </c>
      <c r="Z36" s="15">
        <f t="shared" ref="Z36" si="85">Y36+Z35</f>
        <v>-38480.825536449986</v>
      </c>
      <c r="AA36" s="15">
        <f t="shared" ref="AA36" si="86">Z36+AA35</f>
        <v>-34681.460839323314</v>
      </c>
      <c r="AB36" s="15">
        <f t="shared" ref="AB36" si="87">AA36+AB35</f>
        <v>-30308.544422226645</v>
      </c>
      <c r="AC36" s="15">
        <f t="shared" ref="AC36" si="88">AB36+AC35</f>
        <v>-29169.757258599977</v>
      </c>
      <c r="AD36" s="15">
        <f t="shared" ref="AD36" si="89">AC36+AD35</f>
        <v>-27696.449897933308</v>
      </c>
      <c r="AE36" s="15">
        <f t="shared" ref="AE36" si="90">AD36+AE35</f>
        <v>-25904.257011396639</v>
      </c>
      <c r="AF36" s="15">
        <f t="shared" ref="AF36" si="91">AE36+AF35</f>
        <v>-23650.081876629971</v>
      </c>
      <c r="AG36" s="15">
        <f t="shared" ref="AG36" si="92">AF36+AG35</f>
        <v>-20934.576377743306</v>
      </c>
      <c r="AH36" s="15">
        <f t="shared" ref="AH36" si="93">AG36+AH35</f>
        <v>-17804.14755094664</v>
      </c>
      <c r="AI36" s="15">
        <f t="shared" ref="AI36" si="94">AH36+AI35</f>
        <v>-14064.422069339973</v>
      </c>
      <c r="AJ36" s="15">
        <f t="shared" ref="AJ36" si="95">AI36+AJ35</f>
        <v>-9779.5972733333037</v>
      </c>
      <c r="AK36" s="15">
        <f t="shared" ref="AK36" si="96">AJ36+AK35</f>
        <v>-4758.6811706466387</v>
      </c>
      <c r="AL36" s="15">
        <f t="shared" ref="AL36" si="97">AK36+AL35</f>
        <v>987.71653327002787</v>
      </c>
      <c r="AM36" s="15">
        <f t="shared" ref="AM36" si="98">AL36+AM35</f>
        <v>17509.968435236697</v>
      </c>
      <c r="AN36" s="15">
        <f t="shared" ref="AN36" si="99">AM36+AN35</f>
        <v>35907.006403923369</v>
      </c>
      <c r="AO36" s="15">
        <f t="shared" ref="AO36" si="100">AN36+AO35</f>
        <v>44355.314064640042</v>
      </c>
      <c r="AP36" s="15">
        <f t="shared" ref="AP36" si="101">AO36+AP35</f>
        <v>53903.919284126714</v>
      </c>
      <c r="AQ36" s="15">
        <f t="shared" ref="AQ36" si="102">AP36+AQ35</f>
        <v>64613.931140133383</v>
      </c>
      <c r="AR36" s="15">
        <f t="shared" ref="AR36" si="103">AQ36+AR35</f>
        <v>76729.308406210053</v>
      </c>
      <c r="AS36" s="15"/>
    </row>
    <row r="37" spans="1:45" outlineLevel="1" x14ac:dyDescent="0.25">
      <c r="A37" s="30" t="s">
        <v>118</v>
      </c>
      <c r="B37" s="15">
        <f>B35</f>
        <v>-6080</v>
      </c>
      <c r="C37" s="15">
        <f>IF(MONTH(C1)=1,0,B37)+C35</f>
        <v>-9120</v>
      </c>
      <c r="D37" s="15">
        <f t="shared" ref="D37:O37" si="104">IF(MONTH(D1)=1,0,C37)+D35</f>
        <v>-12160</v>
      </c>
      <c r="E37" s="15">
        <f t="shared" si="104"/>
        <v>-16796.355666666666</v>
      </c>
      <c r="F37" s="15">
        <f t="shared" si="104"/>
        <v>-18722.711333333333</v>
      </c>
      <c r="G37" s="15">
        <f t="shared" si="104"/>
        <v>-20680.267</v>
      </c>
      <c r="H37" s="15">
        <f t="shared" si="104"/>
        <v>-22549.022666666668</v>
      </c>
      <c r="I37" s="15">
        <f t="shared" si="104"/>
        <v>-1811.155666666667</v>
      </c>
      <c r="J37" s="15">
        <f t="shared" si="104"/>
        <v>-3627.9113333333339</v>
      </c>
      <c r="K37" s="15">
        <f t="shared" si="104"/>
        <v>-5317.4670000000006</v>
      </c>
      <c r="L37" s="15">
        <f t="shared" si="104"/>
        <v>-6999.8226666666669</v>
      </c>
      <c r="M37" s="15">
        <f t="shared" si="104"/>
        <v>-8558.1783333333333</v>
      </c>
      <c r="N37" s="15">
        <f t="shared" si="104"/>
        <v>-10055.734</v>
      </c>
      <c r="O37" s="15">
        <f t="shared" si="104"/>
        <v>-10365.849666666667</v>
      </c>
      <c r="P37" s="15">
        <f t="shared" ref="P37:AN37" si="105">IF(MONTH(P1)=1,0,O37)+P35</f>
        <v>-10465.885333333332</v>
      </c>
      <c r="Q37" s="15">
        <f t="shared" si="105"/>
        <v>-11649.840999999999</v>
      </c>
      <c r="R37" s="15">
        <f t="shared" si="105"/>
        <v>-12740.996666666666</v>
      </c>
      <c r="S37" s="15">
        <f t="shared" si="105"/>
        <v>-13773.752333333334</v>
      </c>
      <c r="T37" s="15">
        <f t="shared" si="105"/>
        <v>-14602.508000000002</v>
      </c>
      <c r="U37" s="15">
        <f t="shared" si="105"/>
        <v>-675.15566666666655</v>
      </c>
      <c r="V37" s="15">
        <f t="shared" si="105"/>
        <v>-1247.1113333333342</v>
      </c>
      <c r="W37" s="15">
        <f t="shared" si="105"/>
        <v>-1557.4670000000024</v>
      </c>
      <c r="X37" s="15">
        <f t="shared" si="105"/>
        <v>-1732.6226666666698</v>
      </c>
      <c r="Y37" s="15">
        <f t="shared" si="105"/>
        <v>-1640.8239647600017</v>
      </c>
      <c r="Z37" s="15">
        <f t="shared" si="105"/>
        <v>-1329.2948697833326</v>
      </c>
      <c r="AA37" s="15">
        <f t="shared" si="105"/>
        <v>2470.0698273433368</v>
      </c>
      <c r="AB37" s="15">
        <f t="shared" si="105"/>
        <v>6842.986244440006</v>
      </c>
      <c r="AC37" s="15">
        <f t="shared" si="105"/>
        <v>7981.7734080666742</v>
      </c>
      <c r="AD37" s="15">
        <f t="shared" si="105"/>
        <v>9455.0807687333418</v>
      </c>
      <c r="AE37" s="15">
        <f t="shared" si="105"/>
        <v>11247.27365527001</v>
      </c>
      <c r="AF37" s="15">
        <f t="shared" si="105"/>
        <v>13501.448790036677</v>
      </c>
      <c r="AG37" s="15">
        <f t="shared" si="105"/>
        <v>2715.5054988866641</v>
      </c>
      <c r="AH37" s="15">
        <f t="shared" si="105"/>
        <v>5845.934325683329</v>
      </c>
      <c r="AI37" s="15">
        <f t="shared" si="105"/>
        <v>9585.659807289996</v>
      </c>
      <c r="AJ37" s="15">
        <f t="shared" si="105"/>
        <v>13870.484603296663</v>
      </c>
      <c r="AK37" s="15">
        <f t="shared" si="105"/>
        <v>18891.400705983327</v>
      </c>
      <c r="AL37" s="15">
        <f t="shared" si="105"/>
        <v>24637.798409899995</v>
      </c>
      <c r="AM37" s="15">
        <f t="shared" si="105"/>
        <v>41160.050311866667</v>
      </c>
      <c r="AN37" s="15">
        <f t="shared" si="105"/>
        <v>59557.088280553333</v>
      </c>
      <c r="AO37" s="15">
        <f t="shared" ref="AO37:AR37" si="106">IF(MONTH(AO1)=1,0,AN37)+AO35</f>
        <v>68005.395941270006</v>
      </c>
      <c r="AP37" s="15">
        <f t="shared" si="106"/>
        <v>77554.001160756685</v>
      </c>
      <c r="AQ37" s="15">
        <f t="shared" si="106"/>
        <v>88264.013016763362</v>
      </c>
      <c r="AR37" s="15">
        <f t="shared" si="106"/>
        <v>100379.39028284003</v>
      </c>
      <c r="AS37" s="15"/>
    </row>
    <row r="38" spans="1:45" ht="15.75" outlineLevel="1" collapsed="1" thickBot="1" x14ac:dyDescent="0.3">
      <c r="A38" s="13" t="s">
        <v>81</v>
      </c>
      <c r="B38" s="17">
        <f>IF(AND(B36&gt;0,MONTH(B1)=12),B37*Config!$B$43,0)</f>
        <v>0</v>
      </c>
      <c r="C38" s="17">
        <f>IF(AND(C36&gt;0,MONTH(C1)=12),C37*Config!$B$43,0)</f>
        <v>0</v>
      </c>
      <c r="D38" s="17">
        <f>IF(AND(D36&gt;0,MONTH(D1)=12),D37*Config!$B$43,0)</f>
        <v>0</v>
      </c>
      <c r="E38" s="17">
        <f>IF(AND(E36&gt;0,MONTH(E1)=12),E37*Config!$B$43,0)</f>
        <v>0</v>
      </c>
      <c r="F38" s="17">
        <f>IF(AND(F36&gt;0,MONTH(F1)=12),F37*Config!$B$43,0)</f>
        <v>0</v>
      </c>
      <c r="G38" s="17">
        <f>IF(AND(G36&gt;0,MONTH(G1)=12),G37*Config!$B$43,0)</f>
        <v>0</v>
      </c>
      <c r="H38" s="17">
        <f>IF(AND(H36&gt;0,MONTH(H1)=12),H37*Config!$B$43,0)</f>
        <v>0</v>
      </c>
      <c r="I38" s="17">
        <f>IF(AND(I36&gt;0,MONTH(I1)=12),I37*Config!$B$43,0)</f>
        <v>0</v>
      </c>
      <c r="J38" s="17">
        <f>IF(AND(J36&gt;0,MONTH(J1)=12),J37*Config!$B$43,0)</f>
        <v>0</v>
      </c>
      <c r="K38" s="17">
        <f>IF(AND(K36&gt;0,MONTH(K1)=12),K37*Config!$B$43,0)</f>
        <v>0</v>
      </c>
      <c r="L38" s="17">
        <f>IF(AND(L36&gt;0,MONTH(L1)=12),L37*Config!$B$43,0)</f>
        <v>0</v>
      </c>
      <c r="M38" s="17">
        <f>IF(AND(M36&gt;0,MONTH(M1)=12),M37*Config!$B$43,0)</f>
        <v>0</v>
      </c>
      <c r="N38" s="17">
        <f>IF(AND(N36&gt;0,MONTH(N1)=12),N37*Config!$B$43,0)</f>
        <v>0</v>
      </c>
      <c r="O38" s="17">
        <f>IF(AND(O36&gt;0,MONTH(O1)=12),O37*Config!$B$43,0)</f>
        <v>0</v>
      </c>
      <c r="P38" s="17">
        <f>IF(AND(P36&gt;0,MONTH(P1)=12),P37*Config!$B$43,0)</f>
        <v>0</v>
      </c>
      <c r="Q38" s="17">
        <f>IF(AND(Q36&gt;0,MONTH(Q1)=12),Q37*Config!$B$43,0)</f>
        <v>0</v>
      </c>
      <c r="R38" s="17">
        <f>IF(AND(R36&gt;0,MONTH(R1)=12),R37*Config!$B$43,0)</f>
        <v>0</v>
      </c>
      <c r="S38" s="17">
        <f>IF(AND(S36&gt;0,MONTH(S1)=12),S37*Config!$B$43,0)</f>
        <v>0</v>
      </c>
      <c r="T38" s="17">
        <f>IF(AND(T36&gt;0,MONTH(T1)=12),T37*Config!$B$43,0)</f>
        <v>0</v>
      </c>
      <c r="U38" s="17">
        <f>IF(AND(U36&gt;0,MONTH(U1)=12),U37*Config!$B$43,0)</f>
        <v>0</v>
      </c>
      <c r="V38" s="17">
        <f>IF(AND(V36&gt;0,MONTH(V1)=12),V37*Config!$B$43,0)</f>
        <v>0</v>
      </c>
      <c r="W38" s="17">
        <f>IF(AND(W36&gt;0,MONTH(W1)=12),W37*Config!$B$43,0)</f>
        <v>0</v>
      </c>
      <c r="X38" s="17">
        <f>IF(AND(X36&gt;0,MONTH(X1)=12),X37*Config!$B$43,0)</f>
        <v>0</v>
      </c>
      <c r="Y38" s="17">
        <f>IF(AND(Y36&gt;0,MONTH(Y1)=12),Y37*Config!$B$43,0)</f>
        <v>0</v>
      </c>
      <c r="Z38" s="17">
        <f>IF(AND(Z36&gt;0,MONTH(Z1)=12),Z37*Config!$B$43,0)</f>
        <v>0</v>
      </c>
      <c r="AA38" s="17">
        <f>IF(AND(AA36&gt;0,MONTH(AA1)=12),AA37*Config!$B$43,0)</f>
        <v>0</v>
      </c>
      <c r="AB38" s="17">
        <f>IF(AND(AB36&gt;0,MONTH(AB1)=12),AB37*Config!$B$43,0)</f>
        <v>0</v>
      </c>
      <c r="AC38" s="17">
        <f>IF(AND(AC36&gt;0,MONTH(AC1)=12),AC37*Config!$B$43,0)</f>
        <v>0</v>
      </c>
      <c r="AD38" s="17">
        <f>IF(AND(AD36&gt;0,MONTH(AD1)=12),AD37*Config!$B$43,0)</f>
        <v>0</v>
      </c>
      <c r="AE38" s="17">
        <f>IF(AND(AE36&gt;0,MONTH(AE1)=12),AE37*Config!$B$43,0)</f>
        <v>0</v>
      </c>
      <c r="AF38" s="17">
        <f>IF(AND(AF36&gt;0,MONTH(AF1)=12),AF37*Config!$B$43,0)</f>
        <v>0</v>
      </c>
      <c r="AG38" s="17">
        <f>IF(AND(AG36&gt;0,MONTH(AG1)=12),AG37*Config!$B$43,0)</f>
        <v>0</v>
      </c>
      <c r="AH38" s="17">
        <f>IF(AND(AH36&gt;0,MONTH(AH1)=12),AH37*Config!$B$43,0)</f>
        <v>0</v>
      </c>
      <c r="AI38" s="17">
        <f>IF(AND(AI36&gt;0,MONTH(AI1)=12),AI37*Config!$B$43,0)</f>
        <v>0</v>
      </c>
      <c r="AJ38" s="17">
        <f>IF(AND(AJ36&gt;0,MONTH(AJ1)=12),AJ37*Config!$B$43,0)</f>
        <v>0</v>
      </c>
      <c r="AK38" s="17">
        <f>IF(AND(AK36&gt;0,MONTH(AK1)=12),AK37*Config!$B$43,0)</f>
        <v>0</v>
      </c>
      <c r="AL38" s="17">
        <f>IF(AND(AL36&gt;0,MONTH(AL1)=12),AL37*Config!$B$43,0)</f>
        <v>0</v>
      </c>
      <c r="AM38" s="17">
        <f>IF(AND(AM36&gt;0,MONTH(AM1)=12),AM37*Config!$B$43,0)</f>
        <v>0</v>
      </c>
      <c r="AN38" s="17">
        <f>IF(AND(AN36&gt;0,MONTH(AN1)=12),AN37*Config!$B$43,0)</f>
        <v>0</v>
      </c>
      <c r="AO38" s="17">
        <f>IF(AND(AO36&gt;0,MONTH(AO1)=12),AO37*Config!$B$43,0)</f>
        <v>0</v>
      </c>
      <c r="AP38" s="17">
        <f>IF(AND(AP36&gt;0,MONTH(AP1)=12),AP37*Config!$B$43,0)</f>
        <v>0</v>
      </c>
      <c r="AQ38" s="17">
        <f>IF(AND(AQ36&gt;0,MONTH(AQ1)=12),AQ37*Config!$B$43,0)</f>
        <v>0</v>
      </c>
      <c r="AR38" s="17">
        <f>IF(AND(AR36&gt;0,MONTH(AR1)=12),AR37*Config!$B$43,0)</f>
        <v>24342.002143588707</v>
      </c>
      <c r="AS38" s="15"/>
    </row>
    <row r="39" spans="1:45" ht="15.75" outlineLevel="1" collapsed="1" thickBot="1" x14ac:dyDescent="0.3">
      <c r="A39" s="11" t="s">
        <v>84</v>
      </c>
      <c r="B39" s="17">
        <f t="shared" ref="B39:AN39" si="107">B35-B38</f>
        <v>-6080</v>
      </c>
      <c r="C39" s="17">
        <f t="shared" si="107"/>
        <v>-3040</v>
      </c>
      <c r="D39" s="17">
        <f t="shared" si="107"/>
        <v>-3040</v>
      </c>
      <c r="E39" s="17">
        <f t="shared" si="107"/>
        <v>-4636.3556666666664</v>
      </c>
      <c r="F39" s="17">
        <f t="shared" si="107"/>
        <v>-1926.3556666666668</v>
      </c>
      <c r="G39" s="17">
        <f t="shared" si="107"/>
        <v>-1957.5556666666669</v>
      </c>
      <c r="H39" s="17">
        <f t="shared" si="107"/>
        <v>-1868.7556666666669</v>
      </c>
      <c r="I39" s="17">
        <f t="shared" si="107"/>
        <v>-1811.155666666667</v>
      </c>
      <c r="J39" s="17">
        <f t="shared" si="107"/>
        <v>-1816.7556666666669</v>
      </c>
      <c r="K39" s="17">
        <f t="shared" si="107"/>
        <v>-1689.5556666666666</v>
      </c>
      <c r="L39" s="17">
        <f t="shared" si="107"/>
        <v>-1682.3556666666668</v>
      </c>
      <c r="M39" s="17">
        <f t="shared" si="107"/>
        <v>-1558.3556666666668</v>
      </c>
      <c r="N39" s="17">
        <f t="shared" si="107"/>
        <v>-1497.5556666666666</v>
      </c>
      <c r="O39" s="17">
        <f t="shared" si="107"/>
        <v>-310.11566666666658</v>
      </c>
      <c r="P39" s="17">
        <f t="shared" si="107"/>
        <v>-100.03566666666575</v>
      </c>
      <c r="Q39" s="17">
        <f t="shared" si="107"/>
        <v>-1183.9556666666667</v>
      </c>
      <c r="R39" s="17">
        <f t="shared" si="107"/>
        <v>-1091.1556666666665</v>
      </c>
      <c r="S39" s="17">
        <f t="shared" si="107"/>
        <v>-1032.7556666666669</v>
      </c>
      <c r="T39" s="17">
        <f t="shared" si="107"/>
        <v>-828.75566666666691</v>
      </c>
      <c r="U39" s="17">
        <f t="shared" si="107"/>
        <v>-675.15566666666655</v>
      </c>
      <c r="V39" s="17">
        <f t="shared" si="107"/>
        <v>-571.95566666666764</v>
      </c>
      <c r="W39" s="17">
        <f t="shared" si="107"/>
        <v>-310.35566666666818</v>
      </c>
      <c r="X39" s="17">
        <f t="shared" si="107"/>
        <v>-175.15566666666746</v>
      </c>
      <c r="Y39" s="17">
        <f t="shared" si="107"/>
        <v>91.798701906668242</v>
      </c>
      <c r="Z39" s="17">
        <f t="shared" si="107"/>
        <v>311.52909497666906</v>
      </c>
      <c r="AA39" s="17">
        <f t="shared" si="107"/>
        <v>3799.3646971266694</v>
      </c>
      <c r="AB39" s="17">
        <f t="shared" si="107"/>
        <v>4372.9164170966687</v>
      </c>
      <c r="AC39" s="17">
        <f t="shared" si="107"/>
        <v>1138.7871636266677</v>
      </c>
      <c r="AD39" s="17">
        <f t="shared" si="107"/>
        <v>1473.3073606666683</v>
      </c>
      <c r="AE39" s="17">
        <f t="shared" si="107"/>
        <v>1792.1928865366676</v>
      </c>
      <c r="AF39" s="17">
        <f t="shared" si="107"/>
        <v>2254.1751347666677</v>
      </c>
      <c r="AG39" s="17">
        <f t="shared" si="107"/>
        <v>2715.5054988866641</v>
      </c>
      <c r="AH39" s="17">
        <f t="shared" si="107"/>
        <v>3130.4288267966649</v>
      </c>
      <c r="AI39" s="17">
        <f t="shared" si="107"/>
        <v>3739.7254816066675</v>
      </c>
      <c r="AJ39" s="17">
        <f t="shared" si="107"/>
        <v>4284.8247960066683</v>
      </c>
      <c r="AK39" s="17">
        <f t="shared" si="107"/>
        <v>5020.916102686665</v>
      </c>
      <c r="AL39" s="17">
        <f t="shared" si="107"/>
        <v>5746.3977039166666</v>
      </c>
      <c r="AM39" s="17">
        <f t="shared" si="107"/>
        <v>16522.251901966669</v>
      </c>
      <c r="AN39" s="17">
        <f t="shared" si="107"/>
        <v>18397.037968686669</v>
      </c>
      <c r="AO39" s="17">
        <f t="shared" ref="AO39:AR39" si="108">AO35-AO38</f>
        <v>8448.3076607166768</v>
      </c>
      <c r="AP39" s="17">
        <f t="shared" si="108"/>
        <v>9548.6052194866716</v>
      </c>
      <c r="AQ39" s="17">
        <f t="shared" si="108"/>
        <v>10710.011856006673</v>
      </c>
      <c r="AR39" s="17">
        <f t="shared" si="108"/>
        <v>-12226.624877512038</v>
      </c>
      <c r="AS39" s="15"/>
    </row>
    <row r="43" spans="1:45" x14ac:dyDescent="0.25">
      <c r="B43" s="31"/>
    </row>
  </sheetData>
  <pageMargins left="0.7" right="0.7" top="0.75" bottom="0.75" header="0.3" footer="0.3"/>
  <pageSetup paperSize="9" scale="85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workbookViewId="0">
      <selection activeCell="D25" sqref="D25"/>
    </sheetView>
  </sheetViews>
  <sheetFormatPr baseColWidth="10" defaultRowHeight="15" x14ac:dyDescent="0.25"/>
  <cols>
    <col min="1" max="1" width="33.5703125" style="16" bestFit="1" customWidth="1"/>
    <col min="2" max="41" width="9.42578125" style="16" bestFit="1" customWidth="1"/>
    <col min="42" max="44" width="10.42578125" style="16" bestFit="1" customWidth="1"/>
    <col min="45" max="16384" width="11.42578125" style="16"/>
  </cols>
  <sheetData>
    <row r="1" spans="1:44" ht="15.75" thickBot="1" x14ac:dyDescent="0.3">
      <c r="A1" s="11" t="s">
        <v>3</v>
      </c>
      <c r="B1" s="12">
        <v>42887</v>
      </c>
      <c r="C1" s="12">
        <v>42917</v>
      </c>
      <c r="D1" s="12">
        <v>42948</v>
      </c>
      <c r="E1" s="12">
        <v>42979</v>
      </c>
      <c r="F1" s="12">
        <v>43009</v>
      </c>
      <c r="G1" s="12">
        <v>43040</v>
      </c>
      <c r="H1" s="12">
        <v>43070</v>
      </c>
      <c r="I1" s="12">
        <v>43101</v>
      </c>
      <c r="J1" s="12">
        <v>43132</v>
      </c>
      <c r="K1" s="12">
        <v>43160</v>
      </c>
      <c r="L1" s="12">
        <v>43191</v>
      </c>
      <c r="M1" s="12">
        <v>43221</v>
      </c>
      <c r="N1" s="12">
        <v>43252</v>
      </c>
      <c r="O1" s="12">
        <v>43282</v>
      </c>
      <c r="P1" s="12">
        <v>43313</v>
      </c>
      <c r="Q1" s="12">
        <v>43344</v>
      </c>
      <c r="R1" s="12">
        <v>43374</v>
      </c>
      <c r="S1" s="12">
        <v>43405</v>
      </c>
      <c r="T1" s="12">
        <v>43435</v>
      </c>
      <c r="U1" s="12">
        <v>43466</v>
      </c>
      <c r="V1" s="12">
        <v>43497</v>
      </c>
      <c r="W1" s="12">
        <v>43525</v>
      </c>
      <c r="X1" s="12">
        <v>43556</v>
      </c>
      <c r="Y1" s="12">
        <v>43586</v>
      </c>
      <c r="Z1" s="12">
        <v>43617</v>
      </c>
      <c r="AA1" s="12">
        <v>43647</v>
      </c>
      <c r="AB1" s="12">
        <v>43678</v>
      </c>
      <c r="AC1" s="12">
        <v>43709</v>
      </c>
      <c r="AD1" s="12">
        <v>43739</v>
      </c>
      <c r="AE1" s="12">
        <v>43770</v>
      </c>
      <c r="AF1" s="12">
        <v>43800</v>
      </c>
      <c r="AG1" s="12">
        <v>43831</v>
      </c>
      <c r="AH1" s="12">
        <v>43862</v>
      </c>
      <c r="AI1" s="12">
        <v>43891</v>
      </c>
      <c r="AJ1" s="12">
        <v>43922</v>
      </c>
      <c r="AK1" s="12">
        <v>43952</v>
      </c>
      <c r="AL1" s="12">
        <v>43983</v>
      </c>
      <c r="AM1" s="12">
        <v>44013</v>
      </c>
      <c r="AN1" s="12">
        <v>44044</v>
      </c>
      <c r="AO1" s="12">
        <v>44075</v>
      </c>
      <c r="AP1" s="12">
        <v>44105</v>
      </c>
      <c r="AQ1" s="12">
        <v>44136</v>
      </c>
      <c r="AR1" s="12">
        <v>44166</v>
      </c>
    </row>
    <row r="3" spans="1:44" x14ac:dyDescent="0.25">
      <c r="A3" s="9" t="s">
        <v>87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spans="1:44" x14ac:dyDescent="0.25">
      <c r="A4" s="16" t="s">
        <v>88</v>
      </c>
      <c r="B4" s="15"/>
      <c r="C4" s="15">
        <f>B24</f>
        <v>43758</v>
      </c>
      <c r="D4" s="15">
        <f>C24</f>
        <v>40618</v>
      </c>
      <c r="E4" s="15">
        <f t="shared" ref="E4:AF4" si="0">D24</f>
        <v>37578</v>
      </c>
      <c r="F4" s="15">
        <f t="shared" si="0"/>
        <v>32941.64433333333</v>
      </c>
      <c r="G4" s="15">
        <f t="shared" si="0"/>
        <v>31015.288666666664</v>
      </c>
      <c r="H4" s="15">
        <f t="shared" si="0"/>
        <v>29057.732999999997</v>
      </c>
      <c r="I4" s="15">
        <f t="shared" si="0"/>
        <v>27188.977333333329</v>
      </c>
      <c r="J4" s="15">
        <f t="shared" si="0"/>
        <v>25377.821666666663</v>
      </c>
      <c r="K4" s="15">
        <f t="shared" si="0"/>
        <v>23561.065999999995</v>
      </c>
      <c r="L4" s="15">
        <f t="shared" si="0"/>
        <v>21871.510333333328</v>
      </c>
      <c r="M4" s="15">
        <f t="shared" si="0"/>
        <v>20189.154666666662</v>
      </c>
      <c r="N4" s="15">
        <f t="shared" si="0"/>
        <v>18630.798999999995</v>
      </c>
      <c r="O4" s="15">
        <f t="shared" si="0"/>
        <v>17133.243333333328</v>
      </c>
      <c r="P4" s="15">
        <f t="shared" si="0"/>
        <v>16823.12766666666</v>
      </c>
      <c r="Q4" s="15">
        <f t="shared" si="0"/>
        <v>16723.091999999993</v>
      </c>
      <c r="R4" s="15">
        <f t="shared" si="0"/>
        <v>15539.136333333327</v>
      </c>
      <c r="S4" s="15">
        <f t="shared" si="0"/>
        <v>14447.980666666659</v>
      </c>
      <c r="T4" s="15">
        <f t="shared" si="0"/>
        <v>13415.224999999991</v>
      </c>
      <c r="U4" s="15">
        <f t="shared" si="0"/>
        <v>12586.469333333323</v>
      </c>
      <c r="V4" s="15">
        <f t="shared" si="0"/>
        <v>11911.313666666658</v>
      </c>
      <c r="W4" s="15">
        <f t="shared" si="0"/>
        <v>11339.357999999989</v>
      </c>
      <c r="X4" s="15">
        <f t="shared" si="0"/>
        <v>11029.002333333321</v>
      </c>
      <c r="Y4" s="15">
        <f t="shared" si="0"/>
        <v>10853.846666666654</v>
      </c>
      <c r="Z4" s="15">
        <f t="shared" si="0"/>
        <v>10945.645368573321</v>
      </c>
      <c r="AA4" s="15">
        <f t="shared" si="0"/>
        <v>11257.174463549991</v>
      </c>
      <c r="AB4" s="15">
        <f t="shared" si="0"/>
        <v>15056.539160676661</v>
      </c>
      <c r="AC4" s="15">
        <f t="shared" si="0"/>
        <v>19429.455577773329</v>
      </c>
      <c r="AD4" s="15">
        <f t="shared" si="0"/>
        <v>20568.242741399998</v>
      </c>
      <c r="AE4" s="15">
        <f t="shared" si="0"/>
        <v>22041.550102066667</v>
      </c>
      <c r="AF4" s="15">
        <f t="shared" si="0"/>
        <v>23833.742988603335</v>
      </c>
      <c r="AG4" s="15">
        <f t="shared" ref="AG4:AN4" si="1">AF24</f>
        <v>26087.918123370004</v>
      </c>
      <c r="AH4" s="15">
        <f t="shared" si="1"/>
        <v>28803.423622256669</v>
      </c>
      <c r="AI4" s="15">
        <f t="shared" si="1"/>
        <v>31933.852449053335</v>
      </c>
      <c r="AJ4" s="15">
        <f t="shared" si="1"/>
        <v>35673.577930660002</v>
      </c>
      <c r="AK4" s="15">
        <f t="shared" si="1"/>
        <v>39958.402726666667</v>
      </c>
      <c r="AL4" s="15">
        <f t="shared" si="1"/>
        <v>44979.318829353331</v>
      </c>
      <c r="AM4" s="15">
        <f t="shared" si="1"/>
        <v>50725.716533269995</v>
      </c>
      <c r="AN4" s="15">
        <f t="shared" si="1"/>
        <v>67247.96843523666</v>
      </c>
      <c r="AO4" s="15">
        <f t="shared" ref="AO4:AR4" si="2">AN24</f>
        <v>85645.006403923326</v>
      </c>
      <c r="AP4" s="15">
        <f t="shared" si="2"/>
        <v>94093.314064639999</v>
      </c>
      <c r="AQ4" s="15">
        <f t="shared" si="2"/>
        <v>103641.91928412666</v>
      </c>
      <c r="AR4" s="15">
        <f t="shared" si="2"/>
        <v>114351.93114013334</v>
      </c>
    </row>
    <row r="5" spans="1:44" x14ac:dyDescent="0.25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1:44" x14ac:dyDescent="0.25">
      <c r="A6" s="16" t="s">
        <v>89</v>
      </c>
      <c r="B6" s="15">
        <f>IS!B35</f>
        <v>-6080</v>
      </c>
      <c r="C6" s="15">
        <f>IS!C35</f>
        <v>-3040</v>
      </c>
      <c r="D6" s="15">
        <f>IS!D35</f>
        <v>-3040</v>
      </c>
      <c r="E6" s="15">
        <f>IS!E35</f>
        <v>-4636.3556666666664</v>
      </c>
      <c r="F6" s="15">
        <f>IS!F35</f>
        <v>-1926.3556666666668</v>
      </c>
      <c r="G6" s="15">
        <f>IS!G35</f>
        <v>-1957.5556666666669</v>
      </c>
      <c r="H6" s="15">
        <f>IS!H35</f>
        <v>-1868.7556666666669</v>
      </c>
      <c r="I6" s="15">
        <f>IS!I35</f>
        <v>-1811.155666666667</v>
      </c>
      <c r="J6" s="15">
        <f>IS!J35</f>
        <v>-1816.7556666666669</v>
      </c>
      <c r="K6" s="15">
        <f>IS!K35</f>
        <v>-1689.5556666666666</v>
      </c>
      <c r="L6" s="15">
        <f>IS!L35</f>
        <v>-1682.3556666666668</v>
      </c>
      <c r="M6" s="15">
        <f>IS!M35</f>
        <v>-1558.3556666666668</v>
      </c>
      <c r="N6" s="15">
        <f>IS!N35</f>
        <v>-1497.5556666666666</v>
      </c>
      <c r="O6" s="15">
        <f>IS!O35</f>
        <v>-310.11566666666658</v>
      </c>
      <c r="P6" s="15">
        <f>IS!P35</f>
        <v>-100.03566666666575</v>
      </c>
      <c r="Q6" s="15">
        <f>IS!Q35</f>
        <v>-1183.9556666666667</v>
      </c>
      <c r="R6" s="15">
        <f>IS!R35</f>
        <v>-1091.1556666666665</v>
      </c>
      <c r="S6" s="15">
        <f>IS!S35</f>
        <v>-1032.7556666666669</v>
      </c>
      <c r="T6" s="15">
        <f>IS!T35</f>
        <v>-828.75566666666691</v>
      </c>
      <c r="U6" s="15">
        <f>IS!U35</f>
        <v>-675.15566666666655</v>
      </c>
      <c r="V6" s="15">
        <f>IS!V35</f>
        <v>-571.95566666666764</v>
      </c>
      <c r="W6" s="15">
        <f>IS!W35</f>
        <v>-310.35566666666818</v>
      </c>
      <c r="X6" s="15">
        <f>IS!X35</f>
        <v>-175.15566666666746</v>
      </c>
      <c r="Y6" s="15">
        <f>IS!Y35</f>
        <v>91.798701906668242</v>
      </c>
      <c r="Z6" s="15">
        <f>IS!Z35</f>
        <v>311.52909497666906</v>
      </c>
      <c r="AA6" s="15">
        <f>IS!AA35</f>
        <v>3799.3646971266694</v>
      </c>
      <c r="AB6" s="15">
        <f>IS!AB35</f>
        <v>4372.9164170966687</v>
      </c>
      <c r="AC6" s="15">
        <f>IS!AC35</f>
        <v>1138.7871636266677</v>
      </c>
      <c r="AD6" s="15">
        <f>IS!AD35</f>
        <v>1473.3073606666683</v>
      </c>
      <c r="AE6" s="15">
        <f>IS!AE35</f>
        <v>1792.1928865366676</v>
      </c>
      <c r="AF6" s="15">
        <f>IS!AF35</f>
        <v>2254.1751347666677</v>
      </c>
      <c r="AG6" s="15">
        <f>IS!AG35</f>
        <v>2715.5054988866641</v>
      </c>
      <c r="AH6" s="15">
        <f>IS!AH35</f>
        <v>3130.4288267966649</v>
      </c>
      <c r="AI6" s="15">
        <f>IS!AI35</f>
        <v>3739.7254816066675</v>
      </c>
      <c r="AJ6" s="15">
        <f>IS!AJ35</f>
        <v>4284.8247960066683</v>
      </c>
      <c r="AK6" s="15">
        <f>IS!AK35</f>
        <v>5020.916102686665</v>
      </c>
      <c r="AL6" s="15">
        <f>IS!AL35</f>
        <v>5746.3977039166666</v>
      </c>
      <c r="AM6" s="15">
        <f>IS!AM35</f>
        <v>16522.251901966669</v>
      </c>
      <c r="AN6" s="15">
        <f>IS!AN35</f>
        <v>18397.037968686669</v>
      </c>
      <c r="AO6" s="15">
        <f>IS!AO35</f>
        <v>8448.3076607166768</v>
      </c>
      <c r="AP6" s="15">
        <f>IS!AP35</f>
        <v>9548.6052194866716</v>
      </c>
      <c r="AQ6" s="15">
        <f>IS!AQ35</f>
        <v>10710.011856006673</v>
      </c>
      <c r="AR6" s="15">
        <f>IS!AR35</f>
        <v>12115.377266076668</v>
      </c>
    </row>
    <row r="7" spans="1:44" x14ac:dyDescent="0.25">
      <c r="A7" s="16" t="s">
        <v>90</v>
      </c>
      <c r="B7" s="15">
        <f>IS!B38</f>
        <v>0</v>
      </c>
      <c r="C7" s="15">
        <f>IS!C38</f>
        <v>0</v>
      </c>
      <c r="D7" s="15">
        <f>IS!D38</f>
        <v>0</v>
      </c>
      <c r="E7" s="15">
        <f>IS!E38</f>
        <v>0</v>
      </c>
      <c r="F7" s="15">
        <f>IS!F38</f>
        <v>0</v>
      </c>
      <c r="G7" s="15">
        <f>IS!G38</f>
        <v>0</v>
      </c>
      <c r="H7" s="15">
        <f>IS!H38</f>
        <v>0</v>
      </c>
      <c r="I7" s="15">
        <f>IS!I38</f>
        <v>0</v>
      </c>
      <c r="J7" s="15">
        <f>IS!J38</f>
        <v>0</v>
      </c>
      <c r="K7" s="15">
        <f>IS!K38</f>
        <v>0</v>
      </c>
      <c r="L7" s="15">
        <f>IS!L38</f>
        <v>0</v>
      </c>
      <c r="M7" s="15">
        <f>IS!M38</f>
        <v>0</v>
      </c>
      <c r="N7" s="15">
        <f>IS!N38</f>
        <v>0</v>
      </c>
      <c r="O7" s="15">
        <f>IS!O38</f>
        <v>0</v>
      </c>
      <c r="P7" s="15">
        <f>IS!P38</f>
        <v>0</v>
      </c>
      <c r="Q7" s="15">
        <f>IS!Q38</f>
        <v>0</v>
      </c>
      <c r="R7" s="15">
        <f>IS!R38</f>
        <v>0</v>
      </c>
      <c r="S7" s="15">
        <f>IS!S38</f>
        <v>0</v>
      </c>
      <c r="T7" s="15">
        <f>IS!T38</f>
        <v>0</v>
      </c>
      <c r="U7" s="15">
        <f>IS!U38</f>
        <v>0</v>
      </c>
      <c r="V7" s="15">
        <f>IS!V38</f>
        <v>0</v>
      </c>
      <c r="W7" s="15">
        <f>IS!W38</f>
        <v>0</v>
      </c>
      <c r="X7" s="15">
        <f>IS!X38</f>
        <v>0</v>
      </c>
      <c r="Y7" s="15">
        <f>IS!Y38</f>
        <v>0</v>
      </c>
      <c r="Z7" s="15">
        <f>IS!Z38</f>
        <v>0</v>
      </c>
      <c r="AA7" s="15">
        <f>IS!AA38</f>
        <v>0</v>
      </c>
      <c r="AB7" s="15">
        <f>IS!AB38</f>
        <v>0</v>
      </c>
      <c r="AC7" s="15">
        <f>IS!AC38</f>
        <v>0</v>
      </c>
      <c r="AD7" s="15">
        <f>IS!AD38</f>
        <v>0</v>
      </c>
      <c r="AE7" s="15">
        <f>IS!AE38</f>
        <v>0</v>
      </c>
      <c r="AF7" s="15">
        <f>IS!AF38</f>
        <v>0</v>
      </c>
      <c r="AG7" s="15">
        <f>IS!AG38</f>
        <v>0</v>
      </c>
      <c r="AH7" s="15">
        <f>IS!AH38</f>
        <v>0</v>
      </c>
      <c r="AI7" s="15">
        <f>IS!AI38</f>
        <v>0</v>
      </c>
      <c r="AJ7" s="15">
        <f>IS!AJ38</f>
        <v>0</v>
      </c>
      <c r="AK7" s="15">
        <f>IS!AK38</f>
        <v>0</v>
      </c>
      <c r="AL7" s="15">
        <f>IS!AL38</f>
        <v>0</v>
      </c>
      <c r="AM7" s="15">
        <f>IS!AM38</f>
        <v>0</v>
      </c>
      <c r="AN7" s="15">
        <f>IS!AN38</f>
        <v>0</v>
      </c>
      <c r="AO7" s="15">
        <f>IS!AO38</f>
        <v>0</v>
      </c>
      <c r="AP7" s="15">
        <f>IS!AP38</f>
        <v>0</v>
      </c>
      <c r="AQ7" s="15">
        <f>IS!AQ38</f>
        <v>0</v>
      </c>
      <c r="AR7" s="15">
        <f>IS!AR38</f>
        <v>24342.002143588707</v>
      </c>
    </row>
    <row r="8" spans="1:44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spans="1:44" ht="15.75" thickBot="1" x14ac:dyDescent="0.3">
      <c r="A9" s="32" t="s">
        <v>91</v>
      </c>
      <c r="B9" s="33">
        <f>B6-B7</f>
        <v>-6080</v>
      </c>
      <c r="C9" s="33">
        <f>C6-C7</f>
        <v>-3040</v>
      </c>
      <c r="D9" s="33">
        <f>D6-D7</f>
        <v>-3040</v>
      </c>
      <c r="E9" s="33">
        <f t="shared" ref="E9:AF9" si="3">E6-E7</f>
        <v>-4636.3556666666664</v>
      </c>
      <c r="F9" s="33">
        <f t="shared" si="3"/>
        <v>-1926.3556666666668</v>
      </c>
      <c r="G9" s="33">
        <f t="shared" si="3"/>
        <v>-1957.5556666666669</v>
      </c>
      <c r="H9" s="33">
        <f t="shared" si="3"/>
        <v>-1868.7556666666669</v>
      </c>
      <c r="I9" s="33">
        <f t="shared" si="3"/>
        <v>-1811.155666666667</v>
      </c>
      <c r="J9" s="33">
        <f t="shared" si="3"/>
        <v>-1816.7556666666669</v>
      </c>
      <c r="K9" s="33">
        <f t="shared" si="3"/>
        <v>-1689.5556666666666</v>
      </c>
      <c r="L9" s="33">
        <f t="shared" si="3"/>
        <v>-1682.3556666666668</v>
      </c>
      <c r="M9" s="33">
        <f t="shared" si="3"/>
        <v>-1558.3556666666668</v>
      </c>
      <c r="N9" s="33">
        <f t="shared" si="3"/>
        <v>-1497.5556666666666</v>
      </c>
      <c r="O9" s="33">
        <f t="shared" si="3"/>
        <v>-310.11566666666658</v>
      </c>
      <c r="P9" s="33">
        <f t="shared" si="3"/>
        <v>-100.03566666666575</v>
      </c>
      <c r="Q9" s="33">
        <f t="shared" si="3"/>
        <v>-1183.9556666666667</v>
      </c>
      <c r="R9" s="33">
        <f t="shared" si="3"/>
        <v>-1091.1556666666665</v>
      </c>
      <c r="S9" s="33">
        <f t="shared" si="3"/>
        <v>-1032.7556666666669</v>
      </c>
      <c r="T9" s="33">
        <f t="shared" si="3"/>
        <v>-828.75566666666691</v>
      </c>
      <c r="U9" s="33">
        <f t="shared" si="3"/>
        <v>-675.15566666666655</v>
      </c>
      <c r="V9" s="33">
        <f t="shared" si="3"/>
        <v>-571.95566666666764</v>
      </c>
      <c r="W9" s="33">
        <f t="shared" si="3"/>
        <v>-310.35566666666818</v>
      </c>
      <c r="X9" s="33">
        <f t="shared" si="3"/>
        <v>-175.15566666666746</v>
      </c>
      <c r="Y9" s="33">
        <f t="shared" si="3"/>
        <v>91.798701906668242</v>
      </c>
      <c r="Z9" s="33">
        <f t="shared" si="3"/>
        <v>311.52909497666906</v>
      </c>
      <c r="AA9" s="33">
        <f t="shared" si="3"/>
        <v>3799.3646971266694</v>
      </c>
      <c r="AB9" s="33">
        <f t="shared" si="3"/>
        <v>4372.9164170966687</v>
      </c>
      <c r="AC9" s="33">
        <f t="shared" si="3"/>
        <v>1138.7871636266677</v>
      </c>
      <c r="AD9" s="33">
        <f t="shared" si="3"/>
        <v>1473.3073606666683</v>
      </c>
      <c r="AE9" s="33">
        <f t="shared" si="3"/>
        <v>1792.1928865366676</v>
      </c>
      <c r="AF9" s="33">
        <f t="shared" si="3"/>
        <v>2254.1751347666677</v>
      </c>
      <c r="AG9" s="33">
        <f t="shared" ref="AG9:AN9" si="4">AG6-AG7</f>
        <v>2715.5054988866641</v>
      </c>
      <c r="AH9" s="33">
        <f t="shared" si="4"/>
        <v>3130.4288267966649</v>
      </c>
      <c r="AI9" s="33">
        <f t="shared" si="4"/>
        <v>3739.7254816066675</v>
      </c>
      <c r="AJ9" s="33">
        <f t="shared" si="4"/>
        <v>4284.8247960066683</v>
      </c>
      <c r="AK9" s="33">
        <f t="shared" si="4"/>
        <v>5020.916102686665</v>
      </c>
      <c r="AL9" s="33">
        <f t="shared" si="4"/>
        <v>5746.3977039166666</v>
      </c>
      <c r="AM9" s="33">
        <f t="shared" si="4"/>
        <v>16522.251901966669</v>
      </c>
      <c r="AN9" s="33">
        <f t="shared" si="4"/>
        <v>18397.037968686669</v>
      </c>
      <c r="AO9" s="33">
        <f t="shared" ref="AO9:AR9" si="5">AO6-AO7</f>
        <v>8448.3076607166768</v>
      </c>
      <c r="AP9" s="33">
        <f t="shared" si="5"/>
        <v>9548.6052194866716</v>
      </c>
      <c r="AQ9" s="33">
        <f t="shared" si="5"/>
        <v>10710.011856006673</v>
      </c>
      <c r="AR9" s="33">
        <f t="shared" si="5"/>
        <v>-12226.624877512038</v>
      </c>
    </row>
    <row r="10" spans="1:44" ht="15.75" thickTop="1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spans="1:44" x14ac:dyDescent="0.25">
      <c r="A11" s="9" t="s">
        <v>92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</row>
    <row r="12" spans="1:44" x14ac:dyDescent="0.25">
      <c r="A12" s="16" t="s">
        <v>70</v>
      </c>
      <c r="B12" s="15">
        <v>162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spans="1:44" x14ac:dyDescent="0.25">
      <c r="A13" s="16" t="s">
        <v>71</v>
      </c>
      <c r="B13" s="15"/>
      <c r="C13" s="15">
        <v>100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spans="1:44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spans="1:44" ht="15.75" thickBot="1" x14ac:dyDescent="0.3">
      <c r="A15" s="32" t="s">
        <v>93</v>
      </c>
      <c r="B15" s="33">
        <f>SUM(B12:B13)</f>
        <v>162</v>
      </c>
      <c r="C15" s="33">
        <f>SUM(C12:C13)</f>
        <v>100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</row>
    <row r="16" spans="1:44" ht="15.75" thickTop="1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spans="1:44" x14ac:dyDescent="0.25">
      <c r="A17" s="9" t="s">
        <v>94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</row>
    <row r="18" spans="1:44" x14ac:dyDescent="0.25">
      <c r="A18" s="16" t="s">
        <v>95</v>
      </c>
      <c r="B18" s="15">
        <v>50000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spans="1:44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spans="1:44" ht="15.75" thickBot="1" x14ac:dyDescent="0.3">
      <c r="A20" s="32" t="s">
        <v>96</v>
      </c>
      <c r="B20" s="33">
        <f>B18</f>
        <v>50000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</row>
    <row r="21" spans="1:44" ht="15.75" thickTop="1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</row>
    <row r="22" spans="1:44" x14ac:dyDescent="0.25">
      <c r="A22" s="16" t="s">
        <v>97</v>
      </c>
      <c r="B22" s="15">
        <f>B9-B15+B20</f>
        <v>43758</v>
      </c>
      <c r="C22" s="15">
        <f>C9-C15+C20</f>
        <v>-3140</v>
      </c>
      <c r="D22" s="15">
        <f>D9-D15+D20</f>
        <v>-3040</v>
      </c>
      <c r="E22" s="15">
        <f t="shared" ref="E22:AF22" si="6">E9-E15+E20</f>
        <v>-4636.3556666666664</v>
      </c>
      <c r="F22" s="15">
        <f t="shared" si="6"/>
        <v>-1926.3556666666668</v>
      </c>
      <c r="G22" s="15">
        <f t="shared" si="6"/>
        <v>-1957.5556666666669</v>
      </c>
      <c r="H22" s="15">
        <f t="shared" si="6"/>
        <v>-1868.7556666666669</v>
      </c>
      <c r="I22" s="15">
        <f t="shared" si="6"/>
        <v>-1811.155666666667</v>
      </c>
      <c r="J22" s="15">
        <f t="shared" si="6"/>
        <v>-1816.7556666666669</v>
      </c>
      <c r="K22" s="15">
        <f t="shared" si="6"/>
        <v>-1689.5556666666666</v>
      </c>
      <c r="L22" s="15">
        <f t="shared" si="6"/>
        <v>-1682.3556666666668</v>
      </c>
      <c r="M22" s="15">
        <f t="shared" si="6"/>
        <v>-1558.3556666666668</v>
      </c>
      <c r="N22" s="15">
        <f t="shared" si="6"/>
        <v>-1497.5556666666666</v>
      </c>
      <c r="O22" s="15">
        <f t="shared" si="6"/>
        <v>-310.11566666666658</v>
      </c>
      <c r="P22" s="15">
        <f t="shared" si="6"/>
        <v>-100.03566666666575</v>
      </c>
      <c r="Q22" s="15">
        <f t="shared" si="6"/>
        <v>-1183.9556666666667</v>
      </c>
      <c r="R22" s="15">
        <f t="shared" si="6"/>
        <v>-1091.1556666666665</v>
      </c>
      <c r="S22" s="15">
        <f t="shared" si="6"/>
        <v>-1032.7556666666669</v>
      </c>
      <c r="T22" s="15">
        <f t="shared" si="6"/>
        <v>-828.75566666666691</v>
      </c>
      <c r="U22" s="15">
        <f t="shared" si="6"/>
        <v>-675.15566666666655</v>
      </c>
      <c r="V22" s="15">
        <f t="shared" si="6"/>
        <v>-571.95566666666764</v>
      </c>
      <c r="W22" s="15">
        <f t="shared" si="6"/>
        <v>-310.35566666666818</v>
      </c>
      <c r="X22" s="15">
        <f t="shared" si="6"/>
        <v>-175.15566666666746</v>
      </c>
      <c r="Y22" s="15">
        <f t="shared" si="6"/>
        <v>91.798701906668242</v>
      </c>
      <c r="Z22" s="15">
        <f t="shared" si="6"/>
        <v>311.52909497666906</v>
      </c>
      <c r="AA22" s="15">
        <f t="shared" si="6"/>
        <v>3799.3646971266694</v>
      </c>
      <c r="AB22" s="15">
        <f t="shared" si="6"/>
        <v>4372.9164170966687</v>
      </c>
      <c r="AC22" s="15">
        <f t="shared" si="6"/>
        <v>1138.7871636266677</v>
      </c>
      <c r="AD22" s="15">
        <f t="shared" si="6"/>
        <v>1473.3073606666683</v>
      </c>
      <c r="AE22" s="15">
        <f t="shared" si="6"/>
        <v>1792.1928865366676</v>
      </c>
      <c r="AF22" s="15">
        <f t="shared" si="6"/>
        <v>2254.1751347666677</v>
      </c>
      <c r="AG22" s="15">
        <f t="shared" ref="AG22:AN22" si="7">AG9-AG15+AG20</f>
        <v>2715.5054988866641</v>
      </c>
      <c r="AH22" s="15">
        <f t="shared" si="7"/>
        <v>3130.4288267966649</v>
      </c>
      <c r="AI22" s="15">
        <f t="shared" si="7"/>
        <v>3739.7254816066675</v>
      </c>
      <c r="AJ22" s="15">
        <f t="shared" si="7"/>
        <v>4284.8247960066683</v>
      </c>
      <c r="AK22" s="15">
        <f t="shared" si="7"/>
        <v>5020.916102686665</v>
      </c>
      <c r="AL22" s="15">
        <f t="shared" si="7"/>
        <v>5746.3977039166666</v>
      </c>
      <c r="AM22" s="15">
        <f t="shared" si="7"/>
        <v>16522.251901966669</v>
      </c>
      <c r="AN22" s="15">
        <f t="shared" si="7"/>
        <v>18397.037968686669</v>
      </c>
      <c r="AO22" s="15">
        <f t="shared" ref="AO22:AR22" si="8">AO9-AO15+AO20</f>
        <v>8448.3076607166768</v>
      </c>
      <c r="AP22" s="15">
        <f t="shared" si="8"/>
        <v>9548.6052194866716</v>
      </c>
      <c r="AQ22" s="15">
        <f t="shared" si="8"/>
        <v>10710.011856006673</v>
      </c>
      <c r="AR22" s="15">
        <f t="shared" si="8"/>
        <v>-12226.624877512038</v>
      </c>
    </row>
    <row r="23" spans="1:44" ht="15.75" thickBot="1" x14ac:dyDescent="0.3">
      <c r="A23" s="13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</row>
    <row r="24" spans="1:44" x14ac:dyDescent="0.25">
      <c r="A24" s="19" t="s">
        <v>98</v>
      </c>
      <c r="B24" s="15">
        <f>B4+B22</f>
        <v>43758</v>
      </c>
      <c r="C24" s="15">
        <f>C4+C22</f>
        <v>40618</v>
      </c>
      <c r="D24" s="15">
        <f>D4+D22</f>
        <v>37578</v>
      </c>
      <c r="E24" s="15">
        <f t="shared" ref="E24:AF24" si="9">E4+E22</f>
        <v>32941.64433333333</v>
      </c>
      <c r="F24" s="15">
        <f t="shared" si="9"/>
        <v>31015.288666666664</v>
      </c>
      <c r="G24" s="15">
        <f t="shared" si="9"/>
        <v>29057.732999999997</v>
      </c>
      <c r="H24" s="15">
        <f t="shared" si="9"/>
        <v>27188.977333333329</v>
      </c>
      <c r="I24" s="15">
        <f t="shared" si="9"/>
        <v>25377.821666666663</v>
      </c>
      <c r="J24" s="15">
        <f t="shared" si="9"/>
        <v>23561.065999999995</v>
      </c>
      <c r="K24" s="15">
        <f t="shared" si="9"/>
        <v>21871.510333333328</v>
      </c>
      <c r="L24" s="15">
        <f t="shared" si="9"/>
        <v>20189.154666666662</v>
      </c>
      <c r="M24" s="15">
        <f t="shared" si="9"/>
        <v>18630.798999999995</v>
      </c>
      <c r="N24" s="15">
        <f t="shared" si="9"/>
        <v>17133.243333333328</v>
      </c>
      <c r="O24" s="15">
        <f t="shared" si="9"/>
        <v>16823.12766666666</v>
      </c>
      <c r="P24" s="15">
        <f t="shared" si="9"/>
        <v>16723.091999999993</v>
      </c>
      <c r="Q24" s="15">
        <f t="shared" si="9"/>
        <v>15539.136333333327</v>
      </c>
      <c r="R24" s="15">
        <f t="shared" si="9"/>
        <v>14447.980666666659</v>
      </c>
      <c r="S24" s="15">
        <f t="shared" si="9"/>
        <v>13415.224999999991</v>
      </c>
      <c r="T24" s="15">
        <f t="shared" si="9"/>
        <v>12586.469333333323</v>
      </c>
      <c r="U24" s="15">
        <f t="shared" si="9"/>
        <v>11911.313666666658</v>
      </c>
      <c r="V24" s="15">
        <f t="shared" si="9"/>
        <v>11339.357999999989</v>
      </c>
      <c r="W24" s="15">
        <f t="shared" si="9"/>
        <v>11029.002333333321</v>
      </c>
      <c r="X24" s="15">
        <f t="shared" si="9"/>
        <v>10853.846666666654</v>
      </c>
      <c r="Y24" s="15">
        <f t="shared" si="9"/>
        <v>10945.645368573321</v>
      </c>
      <c r="Z24" s="15">
        <f t="shared" si="9"/>
        <v>11257.174463549991</v>
      </c>
      <c r="AA24" s="15">
        <f t="shared" si="9"/>
        <v>15056.539160676661</v>
      </c>
      <c r="AB24" s="15">
        <f t="shared" si="9"/>
        <v>19429.455577773329</v>
      </c>
      <c r="AC24" s="15">
        <f t="shared" si="9"/>
        <v>20568.242741399998</v>
      </c>
      <c r="AD24" s="15">
        <f t="shared" si="9"/>
        <v>22041.550102066667</v>
      </c>
      <c r="AE24" s="15">
        <f t="shared" si="9"/>
        <v>23833.742988603335</v>
      </c>
      <c r="AF24" s="15">
        <f t="shared" si="9"/>
        <v>26087.918123370004</v>
      </c>
      <c r="AG24" s="15">
        <f t="shared" ref="AG24:AN24" si="10">AG4+AG22</f>
        <v>28803.423622256669</v>
      </c>
      <c r="AH24" s="15">
        <f t="shared" si="10"/>
        <v>31933.852449053335</v>
      </c>
      <c r="AI24" s="15">
        <f t="shared" si="10"/>
        <v>35673.577930660002</v>
      </c>
      <c r="AJ24" s="15">
        <f t="shared" si="10"/>
        <v>39958.402726666667</v>
      </c>
      <c r="AK24" s="15">
        <f t="shared" si="10"/>
        <v>44979.318829353331</v>
      </c>
      <c r="AL24" s="15">
        <f t="shared" si="10"/>
        <v>50725.716533269995</v>
      </c>
      <c r="AM24" s="15">
        <f t="shared" si="10"/>
        <v>67247.96843523666</v>
      </c>
      <c r="AN24" s="15">
        <f t="shared" si="10"/>
        <v>85645.006403923326</v>
      </c>
      <c r="AO24" s="15">
        <f t="shared" ref="AO24:AR24" si="11">AO4+AO22</f>
        <v>94093.314064639999</v>
      </c>
      <c r="AP24" s="15">
        <f t="shared" si="11"/>
        <v>103641.91928412666</v>
      </c>
      <c r="AQ24" s="15">
        <f t="shared" si="11"/>
        <v>114351.93114013334</v>
      </c>
      <c r="AR24" s="15">
        <f t="shared" si="11"/>
        <v>102125.30626262131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tabSelected="1" workbookViewId="0">
      <selection activeCell="N22" sqref="N22"/>
    </sheetView>
  </sheetViews>
  <sheetFormatPr baseColWidth="10" defaultRowHeight="15" x14ac:dyDescent="0.25"/>
  <cols>
    <col min="1" max="1" width="4.7109375" customWidth="1"/>
    <col min="2" max="2" width="30.28515625" bestFit="1" customWidth="1"/>
    <col min="3" max="3" width="12" bestFit="1" customWidth="1"/>
    <col min="4" max="4" width="4.7109375" customWidth="1"/>
    <col min="5" max="5" width="24.7109375" customWidth="1"/>
    <col min="6" max="6" width="12" bestFit="1" customWidth="1"/>
    <col min="7" max="7" width="5.28515625" customWidth="1"/>
    <col min="8" max="8" width="4.7109375" customWidth="1"/>
    <col min="9" max="9" width="30.28515625" bestFit="1" customWidth="1"/>
    <col min="11" max="11" width="4.7109375" customWidth="1"/>
    <col min="12" max="12" width="24.7109375" customWidth="1"/>
  </cols>
  <sheetData>
    <row r="1" spans="1:13" x14ac:dyDescent="0.25">
      <c r="B1" t="s">
        <v>119</v>
      </c>
      <c r="C1" s="18"/>
      <c r="I1" t="s">
        <v>120</v>
      </c>
      <c r="J1" s="18"/>
    </row>
    <row r="2" spans="1:13" x14ac:dyDescent="0.25">
      <c r="C2" s="18"/>
      <c r="J2" s="18"/>
    </row>
    <row r="3" spans="1:13" ht="15.75" thickBot="1" x14ac:dyDescent="0.3">
      <c r="A3" s="11" t="s">
        <v>99</v>
      </c>
      <c r="B3" s="13"/>
      <c r="C3" s="20"/>
      <c r="D3" s="13" t="s">
        <v>105</v>
      </c>
      <c r="E3" s="13"/>
      <c r="F3" s="13"/>
      <c r="H3" s="11" t="s">
        <v>99</v>
      </c>
      <c r="I3" s="13"/>
      <c r="J3" s="20"/>
      <c r="K3" s="13" t="s">
        <v>105</v>
      </c>
      <c r="L3" s="13"/>
      <c r="M3" s="13"/>
    </row>
    <row r="4" spans="1:13" x14ac:dyDescent="0.25">
      <c r="A4" s="8" t="s">
        <v>100</v>
      </c>
      <c r="C4" s="18"/>
      <c r="D4" s="8" t="s">
        <v>106</v>
      </c>
      <c r="H4" s="8" t="s">
        <v>100</v>
      </c>
      <c r="J4" s="18"/>
      <c r="K4" s="8" t="s">
        <v>106</v>
      </c>
    </row>
    <row r="5" spans="1:13" x14ac:dyDescent="0.25">
      <c r="B5" t="s">
        <v>101</v>
      </c>
      <c r="C5" s="24">
        <f>CFS!$I$4</f>
        <v>27188.977333333329</v>
      </c>
      <c r="E5" t="s">
        <v>90</v>
      </c>
      <c r="I5" t="s">
        <v>101</v>
      </c>
      <c r="J5" s="24">
        <f>CFS!$U$4</f>
        <v>12586.469333333323</v>
      </c>
      <c r="L5" t="s">
        <v>90</v>
      </c>
    </row>
    <row r="6" spans="1:13" x14ac:dyDescent="0.25">
      <c r="A6" t="s">
        <v>102</v>
      </c>
      <c r="C6" s="24">
        <f>C5</f>
        <v>27188.977333333329</v>
      </c>
      <c r="D6" t="s">
        <v>114</v>
      </c>
      <c r="H6" t="s">
        <v>102</v>
      </c>
      <c r="J6" s="24">
        <f>J5</f>
        <v>12586.469333333323</v>
      </c>
      <c r="K6" t="s">
        <v>114</v>
      </c>
    </row>
    <row r="7" spans="1:13" x14ac:dyDescent="0.25">
      <c r="C7" s="24"/>
      <c r="J7" s="24"/>
    </row>
    <row r="8" spans="1:13" x14ac:dyDescent="0.25">
      <c r="A8" s="8" t="s">
        <v>103</v>
      </c>
      <c r="C8" s="24"/>
      <c r="D8" s="8" t="s">
        <v>107</v>
      </c>
      <c r="H8" s="8" t="s">
        <v>103</v>
      </c>
      <c r="J8" s="24"/>
      <c r="K8" s="8" t="s">
        <v>107</v>
      </c>
    </row>
    <row r="9" spans="1:13" x14ac:dyDescent="0.25">
      <c r="A9" s="16"/>
      <c r="B9" s="21" t="s">
        <v>112</v>
      </c>
      <c r="C9" s="24">
        <f>162+100</f>
        <v>262</v>
      </c>
      <c r="H9" s="16"/>
      <c r="I9" s="21" t="s">
        <v>112</v>
      </c>
      <c r="J9" s="24">
        <f>162+100</f>
        <v>262</v>
      </c>
    </row>
    <row r="10" spans="1:13" x14ac:dyDescent="0.25">
      <c r="A10" s="16"/>
      <c r="B10" t="s">
        <v>115</v>
      </c>
      <c r="C10" s="24">
        <f>Config!$B$37</f>
        <v>18816</v>
      </c>
      <c r="D10" t="s">
        <v>108</v>
      </c>
      <c r="H10" s="16"/>
      <c r="I10" t="s">
        <v>115</v>
      </c>
      <c r="J10" s="24">
        <f>Config!$B$37</f>
        <v>18816</v>
      </c>
      <c r="K10" t="s">
        <v>108</v>
      </c>
    </row>
    <row r="11" spans="1:13" x14ac:dyDescent="0.25">
      <c r="B11" s="8" t="s">
        <v>116</v>
      </c>
      <c r="C11" s="24"/>
      <c r="I11" s="8" t="s">
        <v>116</v>
      </c>
      <c r="J11" s="24">
        <f>J10/3</f>
        <v>6272</v>
      </c>
    </row>
    <row r="12" spans="1:13" x14ac:dyDescent="0.25">
      <c r="A12" t="s">
        <v>104</v>
      </c>
      <c r="C12" s="24">
        <f>C9+C10</f>
        <v>19078</v>
      </c>
      <c r="D12" t="s">
        <v>109</v>
      </c>
      <c r="H12" t="s">
        <v>104</v>
      </c>
      <c r="J12" s="24">
        <f>J9+J10</f>
        <v>19078</v>
      </c>
      <c r="K12" t="s">
        <v>109</v>
      </c>
      <c r="M12" s="2"/>
    </row>
    <row r="13" spans="1:13" x14ac:dyDescent="0.25">
      <c r="C13" s="24"/>
      <c r="D13" s="16"/>
      <c r="E13" s="16" t="s">
        <v>95</v>
      </c>
      <c r="F13" s="15">
        <v>68816</v>
      </c>
      <c r="J13" s="24"/>
      <c r="K13" s="16"/>
      <c r="L13" s="16" t="s">
        <v>95</v>
      </c>
      <c r="M13" s="15">
        <v>68816</v>
      </c>
    </row>
    <row r="14" spans="1:13" x14ac:dyDescent="0.25">
      <c r="C14" s="24"/>
      <c r="D14" s="16"/>
      <c r="E14" s="16" t="s">
        <v>113</v>
      </c>
      <c r="F14" s="15">
        <f>C16-F13</f>
        <v>-22549.022666666671</v>
      </c>
      <c r="J14" s="24"/>
      <c r="K14" s="16"/>
      <c r="L14" s="16" t="s">
        <v>113</v>
      </c>
      <c r="M14" s="15">
        <f>J16-M13</f>
        <v>-37151.530666666673</v>
      </c>
    </row>
    <row r="15" spans="1:13" ht="15.75" thickBot="1" x14ac:dyDescent="0.3">
      <c r="A15" s="13"/>
      <c r="B15" s="13"/>
      <c r="C15" s="25"/>
      <c r="D15" s="13"/>
      <c r="E15" s="13"/>
      <c r="F15" s="17"/>
      <c r="H15" s="13"/>
      <c r="I15" s="13"/>
      <c r="J15" s="25"/>
      <c r="K15" s="13"/>
      <c r="L15" s="13"/>
      <c r="M15" s="17"/>
    </row>
    <row r="16" spans="1:13" ht="15.75" thickBot="1" x14ac:dyDescent="0.3">
      <c r="A16" s="22" t="s">
        <v>110</v>
      </c>
      <c r="B16" s="23"/>
      <c r="C16" s="26">
        <f>C6+C12</f>
        <v>46266.977333333329</v>
      </c>
      <c r="D16" s="22" t="s">
        <v>111</v>
      </c>
      <c r="E16" s="23"/>
      <c r="F16" s="27">
        <f>F13+F14</f>
        <v>46266.977333333329</v>
      </c>
      <c r="H16" s="22" t="s">
        <v>110</v>
      </c>
      <c r="I16" s="23"/>
      <c r="J16" s="26">
        <f>J6+J12</f>
        <v>31664.469333333323</v>
      </c>
      <c r="K16" s="22" t="s">
        <v>111</v>
      </c>
      <c r="L16" s="23"/>
      <c r="M16" s="27">
        <f>M13+M14</f>
        <v>31664.469333333327</v>
      </c>
    </row>
    <row r="17" spans="1:13" ht="15.75" thickTop="1" x14ac:dyDescent="0.25">
      <c r="A17" s="16"/>
      <c r="B17" s="16"/>
      <c r="C17" s="16"/>
      <c r="D17" s="16"/>
      <c r="E17" s="16"/>
      <c r="F17" s="16"/>
    </row>
    <row r="18" spans="1:13" x14ac:dyDescent="0.25">
      <c r="B18" t="s">
        <v>121</v>
      </c>
      <c r="C18" s="18"/>
      <c r="I18" t="s">
        <v>122</v>
      </c>
      <c r="J18" s="18"/>
    </row>
    <row r="19" spans="1:13" x14ac:dyDescent="0.25">
      <c r="C19" s="18"/>
      <c r="J19" s="18"/>
    </row>
    <row r="20" spans="1:13" ht="15.75" thickBot="1" x14ac:dyDescent="0.3">
      <c r="A20" s="11" t="s">
        <v>99</v>
      </c>
      <c r="B20" s="13"/>
      <c r="C20" s="20"/>
      <c r="D20" s="13" t="s">
        <v>105</v>
      </c>
      <c r="E20" s="13"/>
      <c r="F20" s="13"/>
      <c r="H20" s="11" t="s">
        <v>99</v>
      </c>
      <c r="I20" s="13"/>
      <c r="J20" s="20"/>
      <c r="K20" s="13" t="s">
        <v>105</v>
      </c>
      <c r="L20" s="13"/>
      <c r="M20" s="13"/>
    </row>
    <row r="21" spans="1:13" x14ac:dyDescent="0.25">
      <c r="A21" s="8" t="s">
        <v>100</v>
      </c>
      <c r="C21" s="18"/>
      <c r="D21" s="8" t="s">
        <v>106</v>
      </c>
      <c r="H21" s="8" t="s">
        <v>100</v>
      </c>
      <c r="J21" s="18"/>
      <c r="K21" s="8" t="s">
        <v>106</v>
      </c>
    </row>
    <row r="22" spans="1:13" x14ac:dyDescent="0.25">
      <c r="B22" t="s">
        <v>101</v>
      </c>
      <c r="C22" s="24">
        <f>CFS!$AG$4</f>
        <v>26087.918123370004</v>
      </c>
      <c r="E22" t="s">
        <v>90</v>
      </c>
      <c r="I22" t="s">
        <v>101</v>
      </c>
      <c r="J22" s="24">
        <f>CFS!$AR$24</f>
        <v>102125.30626262131</v>
      </c>
      <c r="L22" t="s">
        <v>90</v>
      </c>
      <c r="M22" s="2">
        <f>IS!$AR$38</f>
        <v>24342.002143588707</v>
      </c>
    </row>
    <row r="23" spans="1:13" x14ac:dyDescent="0.25">
      <c r="A23" t="s">
        <v>102</v>
      </c>
      <c r="C23" s="24">
        <f>C22</f>
        <v>26087.918123370004</v>
      </c>
      <c r="D23" t="s">
        <v>114</v>
      </c>
      <c r="H23" t="s">
        <v>102</v>
      </c>
      <c r="J23" s="24">
        <f>J22</f>
        <v>102125.30626262131</v>
      </c>
      <c r="K23" t="s">
        <v>114</v>
      </c>
      <c r="M23" s="2"/>
    </row>
    <row r="24" spans="1:13" x14ac:dyDescent="0.25">
      <c r="C24" s="24"/>
      <c r="J24" s="24"/>
      <c r="M24" s="2"/>
    </row>
    <row r="25" spans="1:13" x14ac:dyDescent="0.25">
      <c r="A25" s="8" t="s">
        <v>103</v>
      </c>
      <c r="C25" s="24"/>
      <c r="D25" s="8" t="s">
        <v>107</v>
      </c>
      <c r="H25" s="8" t="s">
        <v>103</v>
      </c>
      <c r="J25" s="24"/>
      <c r="K25" s="8" t="s">
        <v>107</v>
      </c>
      <c r="M25" s="2"/>
    </row>
    <row r="26" spans="1:13" x14ac:dyDescent="0.25">
      <c r="A26" s="16"/>
      <c r="B26" s="21" t="s">
        <v>112</v>
      </c>
      <c r="C26" s="24">
        <f>162+100</f>
        <v>262</v>
      </c>
      <c r="H26" s="16"/>
      <c r="I26" s="21" t="s">
        <v>112</v>
      </c>
      <c r="J26" s="24">
        <f>162+100</f>
        <v>262</v>
      </c>
      <c r="M26" s="2"/>
    </row>
    <row r="27" spans="1:13" x14ac:dyDescent="0.25">
      <c r="A27" s="16"/>
      <c r="B27" t="s">
        <v>115</v>
      </c>
      <c r="C27" s="24">
        <f>Config!$B$37</f>
        <v>18816</v>
      </c>
      <c r="D27" t="s">
        <v>108</v>
      </c>
      <c r="H27" s="16"/>
      <c r="I27" t="s">
        <v>115</v>
      </c>
      <c r="J27" s="24">
        <f>Config!$B$37</f>
        <v>18816</v>
      </c>
      <c r="K27" t="s">
        <v>108</v>
      </c>
      <c r="M27" s="2"/>
    </row>
    <row r="28" spans="1:13" x14ac:dyDescent="0.25">
      <c r="B28" s="8" t="s">
        <v>116</v>
      </c>
      <c r="C28" s="24">
        <f>(C27/3)*2</f>
        <v>12544</v>
      </c>
      <c r="I28" s="8" t="s">
        <v>116</v>
      </c>
      <c r="J28" s="24">
        <f>J27</f>
        <v>18816</v>
      </c>
      <c r="M28" s="2"/>
    </row>
    <row r="29" spans="1:13" x14ac:dyDescent="0.25">
      <c r="A29" t="s">
        <v>104</v>
      </c>
      <c r="C29" s="24">
        <f>C26+C27</f>
        <v>19078</v>
      </c>
      <c r="D29" t="s">
        <v>109</v>
      </c>
      <c r="F29" s="2"/>
      <c r="H29" t="s">
        <v>104</v>
      </c>
      <c r="J29" s="24">
        <f>J26+J27</f>
        <v>19078</v>
      </c>
      <c r="K29" t="s">
        <v>109</v>
      </c>
      <c r="M29" s="2"/>
    </row>
    <row r="30" spans="1:13" x14ac:dyDescent="0.25">
      <c r="C30" s="24"/>
      <c r="D30" s="16"/>
      <c r="E30" s="16" t="s">
        <v>95</v>
      </c>
      <c r="F30" s="15">
        <v>68816</v>
      </c>
      <c r="J30" s="24"/>
      <c r="K30" s="16"/>
      <c r="L30" s="16" t="s">
        <v>95</v>
      </c>
      <c r="M30" s="15">
        <v>68816</v>
      </c>
    </row>
    <row r="31" spans="1:13" x14ac:dyDescent="0.25">
      <c r="C31" s="24"/>
      <c r="D31" s="16"/>
      <c r="E31" s="16" t="s">
        <v>113</v>
      </c>
      <c r="F31" s="15">
        <f>C33-F30</f>
        <v>-23650.081876629993</v>
      </c>
      <c r="J31" s="24"/>
      <c r="K31" s="16"/>
      <c r="L31" s="16" t="s">
        <v>113</v>
      </c>
      <c r="M31" s="15">
        <f>J33-M30-M22</f>
        <v>28045.3041190326</v>
      </c>
    </row>
    <row r="32" spans="1:13" ht="15.75" thickBot="1" x14ac:dyDescent="0.3">
      <c r="A32" s="13"/>
      <c r="B32" s="13"/>
      <c r="C32" s="25"/>
      <c r="D32" s="13"/>
      <c r="E32" s="13"/>
      <c r="F32" s="17"/>
      <c r="H32" s="13"/>
      <c r="I32" s="13"/>
      <c r="J32" s="25"/>
      <c r="K32" s="13"/>
      <c r="L32" s="13"/>
      <c r="M32" s="17"/>
    </row>
    <row r="33" spans="1:13" ht="15.75" thickBot="1" x14ac:dyDescent="0.3">
      <c r="A33" s="22" t="s">
        <v>110</v>
      </c>
      <c r="B33" s="23"/>
      <c r="C33" s="26">
        <f>C23+C29</f>
        <v>45165.918123370007</v>
      </c>
      <c r="D33" s="22" t="s">
        <v>111</v>
      </c>
      <c r="E33" s="23"/>
      <c r="F33" s="27">
        <f>F30+F31</f>
        <v>45165.918123370007</v>
      </c>
      <c r="H33" s="22" t="s">
        <v>110</v>
      </c>
      <c r="I33" s="23"/>
      <c r="J33" s="26">
        <f>J23+J29</f>
        <v>121203.30626262131</v>
      </c>
      <c r="K33" s="22" t="s">
        <v>111</v>
      </c>
      <c r="L33" s="23"/>
      <c r="M33" s="27">
        <f>M30+M31+M22</f>
        <v>121203.30626262131</v>
      </c>
    </row>
    <row r="34" spans="1:13" ht="15.75" thickTop="1" x14ac:dyDescent="0.25"/>
  </sheetData>
  <printOptions horizontalCentered="1" verticalCentered="1"/>
  <pageMargins left="0.7" right="0.7" top="0.75" bottom="0.75" header="0.3" footer="0.3"/>
  <pageSetup paperSize="9" scale="72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3</vt:i4>
      </vt:variant>
    </vt:vector>
  </HeadingPairs>
  <TitlesOfParts>
    <vt:vector size="11" baseType="lpstr">
      <vt:lpstr>Users</vt:lpstr>
      <vt:lpstr>Revenue</vt:lpstr>
      <vt:lpstr>Expense</vt:lpstr>
      <vt:lpstr>Invest</vt:lpstr>
      <vt:lpstr>Config</vt:lpstr>
      <vt:lpstr>IS</vt:lpstr>
      <vt:lpstr>CFS</vt:lpstr>
      <vt:lpstr>BS0</vt:lpstr>
      <vt:lpstr>User Growth</vt:lpstr>
      <vt:lpstr>Expected Revenue</vt:lpstr>
      <vt:lpstr>Expected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cp:lastPrinted>2017-05-09T17:10:13Z</cp:lastPrinted>
  <dcterms:created xsi:type="dcterms:W3CDTF">2017-05-09T08:07:48Z</dcterms:created>
  <dcterms:modified xsi:type="dcterms:W3CDTF">2017-05-09T17:10:25Z</dcterms:modified>
</cp:coreProperties>
</file>