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BPMiM16\sheets\"/>
    </mc:Choice>
  </mc:AlternateContent>
  <bookViews>
    <workbookView xWindow="0" yWindow="0" windowWidth="21570" windowHeight="7965" tabRatio="604" firstSheet="1" activeTab="12"/>
  </bookViews>
  <sheets>
    <sheet name="User Growth" sheetId="6" r:id="rId1"/>
    <sheet name="Expected Revenue" sheetId="7" r:id="rId2"/>
    <sheet name="Expected Expenses" sheetId="8" r:id="rId3"/>
    <sheet name="Users" sheetId="1" r:id="rId4"/>
    <sheet name="Revenue" sheetId="2" r:id="rId5"/>
    <sheet name="Expense" sheetId="4" r:id="rId6"/>
    <sheet name="Invest" sheetId="5" r:id="rId7"/>
    <sheet name="Config" sheetId="3" r:id="rId8"/>
    <sheet name="IS" sheetId="12" r:id="rId9"/>
    <sheet name="CFS" sheetId="14" r:id="rId10"/>
    <sheet name="CFS 5Y" sheetId="15" r:id="rId11"/>
    <sheet name="IS 5Y" sheetId="13" r:id="rId12"/>
    <sheet name="BS" sheetId="11" r:id="rId13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10" i="11" s="1"/>
  <c r="M6" i="11"/>
  <c r="M10" i="11" s="1"/>
  <c r="M23" i="11"/>
  <c r="M27" i="11" s="1"/>
  <c r="F27" i="11"/>
  <c r="F23" i="11"/>
  <c r="M44" i="11"/>
  <c r="F44" i="11"/>
  <c r="F50" i="11"/>
  <c r="F48" i="11"/>
  <c r="M48" i="11"/>
  <c r="J39" i="11"/>
  <c r="C39" i="11"/>
  <c r="J22" i="11"/>
  <c r="M40" i="11"/>
  <c r="F40" i="11"/>
  <c r="M39" i="11"/>
  <c r="F39" i="11"/>
  <c r="M22" i="11"/>
  <c r="F22" i="11"/>
  <c r="J45" i="11"/>
  <c r="C45" i="11"/>
  <c r="C9" i="15"/>
  <c r="D9" i="15"/>
  <c r="E9" i="15"/>
  <c r="F9" i="15"/>
  <c r="F22" i="15" s="1"/>
  <c r="G9" i="15"/>
  <c r="B9" i="15"/>
  <c r="C6" i="15"/>
  <c r="D6" i="15"/>
  <c r="E6" i="15"/>
  <c r="F6" i="15"/>
  <c r="G6" i="15"/>
  <c r="B6" i="15"/>
  <c r="C6" i="14"/>
  <c r="D6" i="14"/>
  <c r="D9" i="14" s="1"/>
  <c r="D22" i="14" s="1"/>
  <c r="E6" i="14"/>
  <c r="F6" i="14"/>
  <c r="G6" i="14"/>
  <c r="H6" i="14"/>
  <c r="I6" i="14"/>
  <c r="J6" i="14"/>
  <c r="J9" i="14" s="1"/>
  <c r="J22" i="14" s="1"/>
  <c r="K6" i="14"/>
  <c r="L6" i="14"/>
  <c r="L9" i="14" s="1"/>
  <c r="L22" i="14" s="1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B9" i="14" s="1"/>
  <c r="AB22" i="14" s="1"/>
  <c r="AC6" i="14"/>
  <c r="AD6" i="14"/>
  <c r="AE6" i="14"/>
  <c r="AF6" i="14"/>
  <c r="AG6" i="14"/>
  <c r="AH6" i="14"/>
  <c r="AH9" i="14" s="1"/>
  <c r="AH22" i="14" s="1"/>
  <c r="AI6" i="14"/>
  <c r="AJ6" i="14"/>
  <c r="AJ9" i="14" s="1"/>
  <c r="AJ22" i="14" s="1"/>
  <c r="AK6" i="14"/>
  <c r="AL6" i="14"/>
  <c r="AM6" i="14"/>
  <c r="AN6" i="14"/>
  <c r="AO6" i="14"/>
  <c r="AP6" i="14"/>
  <c r="AP9" i="14" s="1"/>
  <c r="AP22" i="14" s="1"/>
  <c r="AQ6" i="14"/>
  <c r="AR6" i="14"/>
  <c r="AR9" i="14" s="1"/>
  <c r="AR22" i="14" s="1"/>
  <c r="B6" i="14"/>
  <c r="C46" i="11"/>
  <c r="J44" i="11"/>
  <c r="C44" i="11"/>
  <c r="J43" i="11"/>
  <c r="J46" i="11" s="1"/>
  <c r="C43" i="11"/>
  <c r="E22" i="15"/>
  <c r="C7" i="15"/>
  <c r="D7" i="15"/>
  <c r="E7" i="15"/>
  <c r="F7" i="15"/>
  <c r="G7" i="15"/>
  <c r="B7" i="15"/>
  <c r="B20" i="15"/>
  <c r="C15" i="15"/>
  <c r="B15" i="15"/>
  <c r="C7" i="14"/>
  <c r="D7" i="14"/>
  <c r="E7" i="14"/>
  <c r="F7" i="14"/>
  <c r="G7" i="14"/>
  <c r="H7" i="14"/>
  <c r="I7" i="14"/>
  <c r="J7" i="14"/>
  <c r="K7" i="14"/>
  <c r="K9" i="14" s="1"/>
  <c r="K22" i="14" s="1"/>
  <c r="L7" i="14"/>
  <c r="M7" i="14"/>
  <c r="M9" i="14" s="1"/>
  <c r="M22" i="14" s="1"/>
  <c r="N7" i="14"/>
  <c r="O7" i="14"/>
  <c r="P7" i="14"/>
  <c r="Q7" i="14"/>
  <c r="Q9" i="14" s="1"/>
  <c r="Q22" i="14" s="1"/>
  <c r="R7" i="14"/>
  <c r="S7" i="14"/>
  <c r="T7" i="14"/>
  <c r="U7" i="14"/>
  <c r="V7" i="14"/>
  <c r="W7" i="14"/>
  <c r="X7" i="14"/>
  <c r="Y7" i="14"/>
  <c r="Z7" i="14"/>
  <c r="AA7" i="14"/>
  <c r="AA9" i="14" s="1"/>
  <c r="AA22" i="14" s="1"/>
  <c r="AB7" i="14"/>
  <c r="AC7" i="14"/>
  <c r="AC9" i="14" s="1"/>
  <c r="AC22" i="14" s="1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B7" i="14"/>
  <c r="F9" i="14"/>
  <c r="F22" i="14" s="1"/>
  <c r="N9" i="14"/>
  <c r="N22" i="14" s="1"/>
  <c r="R9" i="14"/>
  <c r="R22" i="14" s="1"/>
  <c r="V9" i="14"/>
  <c r="V22" i="14" s="1"/>
  <c r="Z9" i="14"/>
  <c r="Z22" i="14" s="1"/>
  <c r="AL9" i="14"/>
  <c r="AL22" i="14" s="1"/>
  <c r="B20" i="14"/>
  <c r="C15" i="14"/>
  <c r="B15" i="14"/>
  <c r="AQ9" i="14"/>
  <c r="AQ22" i="14" s="1"/>
  <c r="AK9" i="14"/>
  <c r="AK22" i="14" s="1"/>
  <c r="AI9" i="14"/>
  <c r="AI22" i="14" s="1"/>
  <c r="AE9" i="14"/>
  <c r="AE22" i="14" s="1"/>
  <c r="AD9" i="14"/>
  <c r="AD22" i="14" s="1"/>
  <c r="W9" i="14"/>
  <c r="W22" i="14" s="1"/>
  <c r="U9" i="14"/>
  <c r="U22" i="14" s="1"/>
  <c r="T9" i="14"/>
  <c r="T22" i="14" s="1"/>
  <c r="S9" i="14"/>
  <c r="S22" i="14" s="1"/>
  <c r="O9" i="14"/>
  <c r="O22" i="14" s="1"/>
  <c r="G9" i="14"/>
  <c r="G22" i="14" s="1"/>
  <c r="E9" i="14"/>
  <c r="E22" i="14" s="1"/>
  <c r="C9" i="14"/>
  <c r="C22" i="14" s="1"/>
  <c r="AM9" i="14"/>
  <c r="AM22" i="14" s="1"/>
  <c r="D34" i="12"/>
  <c r="E34" i="12"/>
  <c r="F34" i="12" s="1"/>
  <c r="I34" i="12"/>
  <c r="J34" i="12" s="1"/>
  <c r="U34" i="12"/>
  <c r="V34" i="12" s="1"/>
  <c r="AG34" i="12"/>
  <c r="AH34" i="12" s="1"/>
  <c r="AS34" i="12"/>
  <c r="AT34" i="12" s="1"/>
  <c r="BE34" i="12"/>
  <c r="BF34" i="12" s="1"/>
  <c r="D35" i="12"/>
  <c r="E35" i="12"/>
  <c r="I35" i="12"/>
  <c r="U35" i="12"/>
  <c r="AG35" i="12"/>
  <c r="AS35" i="12"/>
  <c r="BE35" i="12"/>
  <c r="C35" i="12"/>
  <c r="C34" i="12"/>
  <c r="B35" i="12"/>
  <c r="B34" i="12"/>
  <c r="C22" i="13"/>
  <c r="D22" i="13"/>
  <c r="E22" i="13"/>
  <c r="F22" i="13"/>
  <c r="G22" i="13"/>
  <c r="C23" i="13"/>
  <c r="D23" i="13"/>
  <c r="E23" i="13"/>
  <c r="F23" i="13"/>
  <c r="G23" i="13"/>
  <c r="C25" i="13"/>
  <c r="D25" i="13"/>
  <c r="E25" i="13"/>
  <c r="F25" i="13"/>
  <c r="G25" i="13"/>
  <c r="C28" i="13"/>
  <c r="D28" i="13"/>
  <c r="E28" i="13"/>
  <c r="F28" i="13"/>
  <c r="G28" i="13"/>
  <c r="C29" i="13"/>
  <c r="D29" i="13"/>
  <c r="E29" i="13"/>
  <c r="F29" i="13"/>
  <c r="G29" i="13"/>
  <c r="B29" i="13"/>
  <c r="B28" i="13"/>
  <c r="B25" i="13"/>
  <c r="B23" i="13"/>
  <c r="B22" i="13"/>
  <c r="BP17" i="12"/>
  <c r="BP20" i="12"/>
  <c r="BP24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AS24" i="12"/>
  <c r="AT24" i="12"/>
  <c r="AU24" i="12"/>
  <c r="AV24" i="12"/>
  <c r="AW24" i="12"/>
  <c r="F24" i="13" s="1"/>
  <c r="AX24" i="12"/>
  <c r="AY24" i="12"/>
  <c r="AZ24" i="12"/>
  <c r="BA24" i="12"/>
  <c r="BB24" i="12"/>
  <c r="BC24" i="12"/>
  <c r="BD24" i="12"/>
  <c r="BE24" i="12"/>
  <c r="BF24" i="12"/>
  <c r="G24" i="13" s="1"/>
  <c r="BG24" i="12"/>
  <c r="BH24" i="12"/>
  <c r="BI24" i="12"/>
  <c r="BJ24" i="12"/>
  <c r="BK24" i="12"/>
  <c r="BL24" i="12"/>
  <c r="BM24" i="12"/>
  <c r="BN24" i="12"/>
  <c r="BO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E24" i="13" s="1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D24" i="13" s="1"/>
  <c r="T24" i="12"/>
  <c r="S24" i="12"/>
  <c r="R24" i="12"/>
  <c r="Q24" i="12"/>
  <c r="P24" i="12"/>
  <c r="O24" i="12"/>
  <c r="N24" i="12"/>
  <c r="M24" i="12"/>
  <c r="L24" i="12"/>
  <c r="K24" i="12"/>
  <c r="J24" i="12"/>
  <c r="I24" i="12"/>
  <c r="C24" i="13" s="1"/>
  <c r="H24" i="12"/>
  <c r="G24" i="12"/>
  <c r="F24" i="12"/>
  <c r="E24" i="12"/>
  <c r="D24" i="12"/>
  <c r="D31" i="12" s="1"/>
  <c r="C24" i="12"/>
  <c r="C31" i="12" s="1"/>
  <c r="B24" i="12"/>
  <c r="B31" i="12" s="1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C20" i="13" s="1"/>
  <c r="H20" i="12"/>
  <c r="G20" i="12"/>
  <c r="F20" i="12"/>
  <c r="E20" i="12"/>
  <c r="B20" i="13" s="1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E17" i="13" s="1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C17" i="13" s="1"/>
  <c r="H17" i="12"/>
  <c r="G17" i="12"/>
  <c r="B17" i="13" s="1"/>
  <c r="F17" i="12"/>
  <c r="E17" i="12"/>
  <c r="D6" i="12"/>
  <c r="D9" i="12" s="1"/>
  <c r="D10" i="12" s="1"/>
  <c r="D11" i="12" s="1"/>
  <c r="D13" i="12" s="1"/>
  <c r="D33" i="12" s="1"/>
  <c r="C6" i="12"/>
  <c r="C9" i="12" s="1"/>
  <c r="C10" i="12" s="1"/>
  <c r="C11" i="12" s="1"/>
  <c r="C13" i="12" s="1"/>
  <c r="C33" i="12" s="1"/>
  <c r="B6" i="12"/>
  <c r="B9" i="12" s="1"/>
  <c r="B10" i="12" s="1"/>
  <c r="B11" i="12" s="1"/>
  <c r="B13" i="12" s="1"/>
  <c r="B33" i="12" s="1"/>
  <c r="E4" i="12"/>
  <c r="F5" i="12" s="1"/>
  <c r="F19" i="12" s="1"/>
  <c r="G22" i="15" l="1"/>
  <c r="B22" i="15"/>
  <c r="B24" i="15" s="1"/>
  <c r="D22" i="15"/>
  <c r="AN9" i="14"/>
  <c r="AN22" i="14" s="1"/>
  <c r="AF9" i="14"/>
  <c r="AF22" i="14" s="1"/>
  <c r="X9" i="14"/>
  <c r="X22" i="14" s="1"/>
  <c r="P9" i="14"/>
  <c r="P22" i="14" s="1"/>
  <c r="H9" i="14"/>
  <c r="H22" i="14" s="1"/>
  <c r="AO9" i="14"/>
  <c r="AO22" i="14" s="1"/>
  <c r="AG9" i="14"/>
  <c r="AG22" i="14" s="1"/>
  <c r="Y9" i="14"/>
  <c r="Y22" i="14" s="1"/>
  <c r="I9" i="14"/>
  <c r="I22" i="14" s="1"/>
  <c r="C22" i="15"/>
  <c r="B9" i="14"/>
  <c r="BG34" i="12"/>
  <c r="BF35" i="12"/>
  <c r="AU34" i="12"/>
  <c r="AT35" i="12"/>
  <c r="AH35" i="12"/>
  <c r="AI34" i="12"/>
  <c r="J35" i="12"/>
  <c r="K34" i="12"/>
  <c r="W34" i="12"/>
  <c r="V35" i="12"/>
  <c r="G34" i="12"/>
  <c r="F35" i="12"/>
  <c r="F17" i="13"/>
  <c r="D17" i="13"/>
  <c r="D20" i="13"/>
  <c r="G17" i="13"/>
  <c r="E20" i="13"/>
  <c r="G20" i="13"/>
  <c r="F20" i="13"/>
  <c r="B24" i="13"/>
  <c r="E6" i="12"/>
  <c r="D36" i="12"/>
  <c r="B36" i="12"/>
  <c r="C36" i="12"/>
  <c r="E5" i="12"/>
  <c r="E18" i="12"/>
  <c r="E9" i="12"/>
  <c r="E10" i="12" s="1"/>
  <c r="E11" i="12" s="1"/>
  <c r="E13" i="12" s="1"/>
  <c r="F4" i="12"/>
  <c r="C21" i="1"/>
  <c r="B16" i="1"/>
  <c r="B2" i="3"/>
  <c r="B1" i="3"/>
  <c r="C4" i="15" l="1"/>
  <c r="C24" i="15" s="1"/>
  <c r="C5" i="11"/>
  <c r="B22" i="14"/>
  <c r="B24" i="14" s="1"/>
  <c r="C4" i="14" s="1"/>
  <c r="C24" i="14" s="1"/>
  <c r="D4" i="14" s="1"/>
  <c r="D24" i="14" s="1"/>
  <c r="E4" i="14" s="1"/>
  <c r="E24" i="14" s="1"/>
  <c r="F4" i="14" s="1"/>
  <c r="F24" i="14" s="1"/>
  <c r="G4" i="14" s="1"/>
  <c r="G24" i="14" s="1"/>
  <c r="H4" i="14" s="1"/>
  <c r="H24" i="14" s="1"/>
  <c r="I4" i="14" s="1"/>
  <c r="I24" i="14" s="1"/>
  <c r="J4" i="14" s="1"/>
  <c r="J24" i="14" s="1"/>
  <c r="K4" i="14" s="1"/>
  <c r="K24" i="14" s="1"/>
  <c r="L4" i="14" s="1"/>
  <c r="L24" i="14" s="1"/>
  <c r="M4" i="14" s="1"/>
  <c r="M24" i="14" s="1"/>
  <c r="N4" i="14" s="1"/>
  <c r="N24" i="14" s="1"/>
  <c r="O4" i="14" s="1"/>
  <c r="O24" i="14" s="1"/>
  <c r="P4" i="14" s="1"/>
  <c r="P24" i="14" s="1"/>
  <c r="Q4" i="14" s="1"/>
  <c r="Q24" i="14" s="1"/>
  <c r="R4" i="14" s="1"/>
  <c r="R24" i="14" s="1"/>
  <c r="S4" i="14" s="1"/>
  <c r="S24" i="14" s="1"/>
  <c r="T4" i="14" s="1"/>
  <c r="T24" i="14" s="1"/>
  <c r="U4" i="14" s="1"/>
  <c r="U24" i="14" s="1"/>
  <c r="V4" i="14" s="1"/>
  <c r="V24" i="14" s="1"/>
  <c r="W4" i="14" s="1"/>
  <c r="W24" i="14" s="1"/>
  <c r="X4" i="14" s="1"/>
  <c r="X24" i="14" s="1"/>
  <c r="Y4" i="14" s="1"/>
  <c r="Y24" i="14" s="1"/>
  <c r="Z4" i="14" s="1"/>
  <c r="Z24" i="14" s="1"/>
  <c r="AA4" i="14" s="1"/>
  <c r="AA24" i="14" s="1"/>
  <c r="AB4" i="14" s="1"/>
  <c r="AB24" i="14" s="1"/>
  <c r="AC4" i="14" s="1"/>
  <c r="AC24" i="14" s="1"/>
  <c r="AD4" i="14" s="1"/>
  <c r="AD24" i="14" s="1"/>
  <c r="AE4" i="14" s="1"/>
  <c r="AE24" i="14" s="1"/>
  <c r="AF4" i="14" s="1"/>
  <c r="AF24" i="14" s="1"/>
  <c r="AG4" i="14" s="1"/>
  <c r="AG24" i="14" s="1"/>
  <c r="AH4" i="14" s="1"/>
  <c r="AH24" i="14" s="1"/>
  <c r="AI4" i="14" s="1"/>
  <c r="AI24" i="14" s="1"/>
  <c r="AJ4" i="14" s="1"/>
  <c r="AJ24" i="14" s="1"/>
  <c r="AK4" i="14" s="1"/>
  <c r="AK24" i="14" s="1"/>
  <c r="AL4" i="14" s="1"/>
  <c r="AL24" i="14" s="1"/>
  <c r="AM4" i="14" s="1"/>
  <c r="AM24" i="14" s="1"/>
  <c r="AN4" i="14" s="1"/>
  <c r="AN24" i="14" s="1"/>
  <c r="AO4" i="14" s="1"/>
  <c r="AO24" i="14" s="1"/>
  <c r="AP4" i="14" s="1"/>
  <c r="AP24" i="14" s="1"/>
  <c r="AQ4" i="14" s="1"/>
  <c r="AQ24" i="14" s="1"/>
  <c r="AR4" i="14" s="1"/>
  <c r="AR24" i="14" s="1"/>
  <c r="AJ34" i="12"/>
  <c r="AI35" i="12"/>
  <c r="L34" i="12"/>
  <c r="K35" i="12"/>
  <c r="H34" i="12"/>
  <c r="H35" i="12" s="1"/>
  <c r="G35" i="12"/>
  <c r="AV34" i="12"/>
  <c r="AU35" i="12"/>
  <c r="X34" i="12"/>
  <c r="W35" i="12"/>
  <c r="BH34" i="12"/>
  <c r="BG35" i="12"/>
  <c r="E31" i="12"/>
  <c r="E33" i="12" s="1"/>
  <c r="B37" i="12"/>
  <c r="B38" i="12" s="1"/>
  <c r="F6" i="12"/>
  <c r="F9" i="12" s="1"/>
  <c r="F10" i="12" s="1"/>
  <c r="F11" i="12" s="1"/>
  <c r="F13" i="12" s="1"/>
  <c r="F33" i="12" s="1"/>
  <c r="F18" i="12"/>
  <c r="F31" i="12" s="1"/>
  <c r="G5" i="12"/>
  <c r="G19" i="12" s="1"/>
  <c r="J28" i="11"/>
  <c r="C28" i="11"/>
  <c r="J11" i="11"/>
  <c r="C11" i="11"/>
  <c r="D4" i="15" l="1"/>
  <c r="D24" i="15" s="1"/>
  <c r="J5" i="11"/>
  <c r="AW34" i="12"/>
  <c r="AV35" i="12"/>
  <c r="BH35" i="12"/>
  <c r="BI34" i="12"/>
  <c r="M34" i="12"/>
  <c r="L35" i="12"/>
  <c r="Y34" i="12"/>
  <c r="X35" i="12"/>
  <c r="AK34" i="12"/>
  <c r="AJ35" i="12"/>
  <c r="B39" i="12"/>
  <c r="B41" i="12" s="1"/>
  <c r="C37" i="12"/>
  <c r="C38" i="12" s="1"/>
  <c r="C39" i="12" s="1"/>
  <c r="F36" i="12"/>
  <c r="E36" i="12"/>
  <c r="G4" i="12"/>
  <c r="J27" i="11"/>
  <c r="J26" i="11"/>
  <c r="J29" i="11" s="1"/>
  <c r="C27" i="11"/>
  <c r="C26" i="11"/>
  <c r="C29" i="11" s="1"/>
  <c r="J10" i="11"/>
  <c r="J9" i="11"/>
  <c r="J12" i="11" s="1"/>
  <c r="C10" i="11"/>
  <c r="E4" i="15" l="1"/>
  <c r="E24" i="15" s="1"/>
  <c r="C22" i="11"/>
  <c r="Z34" i="12"/>
  <c r="Y35" i="12"/>
  <c r="N34" i="12"/>
  <c r="M35" i="12"/>
  <c r="BJ34" i="12"/>
  <c r="BI35" i="12"/>
  <c r="AL34" i="12"/>
  <c r="AK35" i="12"/>
  <c r="AX34" i="12"/>
  <c r="AW35" i="12"/>
  <c r="D37" i="12"/>
  <c r="D38" i="12" s="1"/>
  <c r="C41" i="12"/>
  <c r="H5" i="12"/>
  <c r="G6" i="12"/>
  <c r="G9" i="12" s="1"/>
  <c r="G18" i="12"/>
  <c r="C12" i="11"/>
  <c r="C9" i="11"/>
  <c r="F6" i="3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C9" i="4"/>
  <c r="B37" i="3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B20" i="1"/>
  <c r="AK6" i="4"/>
  <c r="AL6" i="4"/>
  <c r="AK8" i="4"/>
  <c r="AL8" i="4"/>
  <c r="Z6" i="4"/>
  <c r="AA6" i="4"/>
  <c r="AB6" i="4"/>
  <c r="AC6" i="4"/>
  <c r="AD6" i="4"/>
  <c r="AE6" i="4"/>
  <c r="AF6" i="4"/>
  <c r="AG6" i="4"/>
  <c r="AH6" i="4"/>
  <c r="AI6" i="4"/>
  <c r="AJ6" i="4"/>
  <c r="Z8" i="4"/>
  <c r="AA8" i="4"/>
  <c r="AB8" i="4"/>
  <c r="AC8" i="4"/>
  <c r="AD8" i="4"/>
  <c r="AE8" i="4"/>
  <c r="AF8" i="4"/>
  <c r="AG8" i="4"/>
  <c r="AH8" i="4"/>
  <c r="AI8" i="4"/>
  <c r="AJ8" i="4"/>
  <c r="V6" i="4"/>
  <c r="W6" i="4"/>
  <c r="X6" i="4"/>
  <c r="Y6" i="4"/>
  <c r="V8" i="4"/>
  <c r="W8" i="4"/>
  <c r="X8" i="4"/>
  <c r="Y8" i="4"/>
  <c r="B9" i="5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8" i="4"/>
  <c r="B6" i="3"/>
  <c r="B17" i="1" s="1"/>
  <c r="B19" i="1" s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D6" i="4"/>
  <c r="E6" i="4"/>
  <c r="F6" i="4"/>
  <c r="B31" i="3"/>
  <c r="C6" i="4"/>
  <c r="B9" i="3"/>
  <c r="B20" i="3"/>
  <c r="B18" i="3"/>
  <c r="B17" i="3"/>
  <c r="B8" i="3"/>
  <c r="B13" i="3" s="1"/>
  <c r="B15" i="3" s="1"/>
  <c r="B18" i="1"/>
  <c r="B15" i="1"/>
  <c r="F4" i="15" l="1"/>
  <c r="F24" i="15" s="1"/>
  <c r="G4" i="15" s="1"/>
  <c r="AM34" i="12"/>
  <c r="AL35" i="12"/>
  <c r="BK34" i="12"/>
  <c r="BJ35" i="12"/>
  <c r="O34" i="12"/>
  <c r="N35" i="12"/>
  <c r="AX35" i="12"/>
  <c r="AY34" i="12"/>
  <c r="AA34" i="12"/>
  <c r="Z35" i="12"/>
  <c r="E37" i="12"/>
  <c r="F37" i="12" s="1"/>
  <c r="F38" i="12" s="1"/>
  <c r="G10" i="12"/>
  <c r="H19" i="12"/>
  <c r="B19" i="13" s="1"/>
  <c r="B5" i="13"/>
  <c r="G31" i="12"/>
  <c r="H4" i="12"/>
  <c r="B4" i="13" s="1"/>
  <c r="C19" i="1"/>
  <c r="D21" i="1" s="1"/>
  <c r="G24" i="15" l="1"/>
  <c r="J40" i="11" s="1"/>
  <c r="J50" i="11" s="1"/>
  <c r="M50" i="11" s="1"/>
  <c r="C40" i="11"/>
  <c r="C50" i="11" s="1"/>
  <c r="AZ34" i="12"/>
  <c r="AY35" i="12"/>
  <c r="P34" i="12"/>
  <c r="O35" i="12"/>
  <c r="BL34" i="12"/>
  <c r="BK35" i="12"/>
  <c r="AB34" i="12"/>
  <c r="AA35" i="12"/>
  <c r="AN34" i="12"/>
  <c r="AM35" i="12"/>
  <c r="E38" i="12"/>
  <c r="G11" i="12"/>
  <c r="H6" i="12"/>
  <c r="H18" i="12"/>
  <c r="I5" i="12"/>
  <c r="I19" i="12" s="1"/>
  <c r="C7" i="4"/>
  <c r="C3" i="4"/>
  <c r="C4" i="4" s="1"/>
  <c r="E3" i="2"/>
  <c r="E4" i="2" s="1"/>
  <c r="E6" i="2" s="1"/>
  <c r="AC34" i="12" l="1"/>
  <c r="AB35" i="12"/>
  <c r="BM34" i="12"/>
  <c r="BL35" i="12"/>
  <c r="Q34" i="12"/>
  <c r="P35" i="12"/>
  <c r="AO34" i="12"/>
  <c r="AN35" i="12"/>
  <c r="BA34" i="12"/>
  <c r="AZ35" i="12"/>
  <c r="G13" i="12"/>
  <c r="G33" i="12" s="1"/>
  <c r="G36" i="12" s="1"/>
  <c r="G37" i="12" s="1"/>
  <c r="G38" i="12" s="1"/>
  <c r="H31" i="12"/>
  <c r="B18" i="13"/>
  <c r="B31" i="13" s="1"/>
  <c r="H9" i="12"/>
  <c r="B6" i="13"/>
  <c r="I4" i="12"/>
  <c r="C11" i="4"/>
  <c r="E7" i="2"/>
  <c r="E9" i="2" s="1"/>
  <c r="D19" i="1"/>
  <c r="D3" i="4"/>
  <c r="D4" i="4" s="1"/>
  <c r="AP34" i="12" l="1"/>
  <c r="AO35" i="12"/>
  <c r="R34" i="12"/>
  <c r="Q35" i="12"/>
  <c r="BN34" i="12"/>
  <c r="BM35" i="12"/>
  <c r="BB34" i="12"/>
  <c r="BA35" i="12"/>
  <c r="AD34" i="12"/>
  <c r="AC35" i="12"/>
  <c r="H10" i="12"/>
  <c r="B9" i="13"/>
  <c r="I6" i="12"/>
  <c r="I9" i="12" s="1"/>
  <c r="I18" i="12"/>
  <c r="J5" i="12"/>
  <c r="J19" i="12" s="1"/>
  <c r="C17" i="4"/>
  <c r="C18" i="4" s="1"/>
  <c r="C20" i="4" s="1"/>
  <c r="F3" i="2"/>
  <c r="F4" i="2" s="1"/>
  <c r="D7" i="4"/>
  <c r="D11" i="4" s="1"/>
  <c r="E21" i="1"/>
  <c r="E19" i="1" s="1"/>
  <c r="BC34" i="12" l="1"/>
  <c r="BB35" i="12"/>
  <c r="BO34" i="12"/>
  <c r="BN35" i="12"/>
  <c r="S34" i="12"/>
  <c r="R35" i="12"/>
  <c r="AE34" i="12"/>
  <c r="AD35" i="12"/>
  <c r="AQ34" i="12"/>
  <c r="AP35" i="12"/>
  <c r="H11" i="12"/>
  <c r="B10" i="13"/>
  <c r="I31" i="12"/>
  <c r="I10" i="12"/>
  <c r="J4" i="12"/>
  <c r="F6" i="2"/>
  <c r="F7" i="2" s="1"/>
  <c r="F9" i="2" s="1"/>
  <c r="D17" i="4" s="1"/>
  <c r="D18" i="4" s="1"/>
  <c r="D20" i="4" s="1"/>
  <c r="E3" i="4"/>
  <c r="E4" i="4" s="1"/>
  <c r="AF34" i="12" l="1"/>
  <c r="AF35" i="12" s="1"/>
  <c r="AE35" i="12"/>
  <c r="T34" i="12"/>
  <c r="T35" i="12" s="1"/>
  <c r="S35" i="12"/>
  <c r="BP34" i="12"/>
  <c r="BP35" i="12" s="1"/>
  <c r="BO35" i="12"/>
  <c r="AR34" i="12"/>
  <c r="AR35" i="12" s="1"/>
  <c r="AQ35" i="12"/>
  <c r="BD34" i="12"/>
  <c r="BD35" i="12" s="1"/>
  <c r="BC35" i="12"/>
  <c r="I11" i="12"/>
  <c r="H13" i="12"/>
  <c r="H33" i="12" s="1"/>
  <c r="H36" i="12" s="1"/>
  <c r="H37" i="12" s="1"/>
  <c r="H38" i="12" s="1"/>
  <c r="B11" i="13"/>
  <c r="B13" i="13" s="1"/>
  <c r="B33" i="13" s="1"/>
  <c r="B34" i="13" s="1"/>
  <c r="B35" i="13" s="1"/>
  <c r="B36" i="13" s="1"/>
  <c r="B37" i="13" s="1"/>
  <c r="B39" i="13" s="1"/>
  <c r="K5" i="12"/>
  <c r="K19" i="12" s="1"/>
  <c r="J18" i="12"/>
  <c r="J6" i="12"/>
  <c r="J9" i="12" s="1"/>
  <c r="G3" i="2"/>
  <c r="G4" i="2" s="1"/>
  <c r="E7" i="4"/>
  <c r="E11" i="4" s="1"/>
  <c r="F21" i="1"/>
  <c r="I13" i="12" l="1"/>
  <c r="I33" i="12" s="1"/>
  <c r="I36" i="12" s="1"/>
  <c r="I37" i="12" s="1"/>
  <c r="I38" i="12" s="1"/>
  <c r="J10" i="12"/>
  <c r="J31" i="12"/>
  <c r="K4" i="12"/>
  <c r="G6" i="2"/>
  <c r="G7" i="2" s="1"/>
  <c r="G9" i="2" s="1"/>
  <c r="E17" i="4" s="1"/>
  <c r="E18" i="4" s="1"/>
  <c r="E20" i="4" s="1"/>
  <c r="F19" i="1"/>
  <c r="F3" i="4"/>
  <c r="F4" i="4" s="1"/>
  <c r="J11" i="12" l="1"/>
  <c r="L5" i="12"/>
  <c r="L19" i="12" s="1"/>
  <c r="K18" i="12"/>
  <c r="K6" i="12"/>
  <c r="K9" i="12" s="1"/>
  <c r="H3" i="2"/>
  <c r="H4" i="2" s="1"/>
  <c r="F7" i="4"/>
  <c r="F11" i="4" s="1"/>
  <c r="G21" i="1"/>
  <c r="J13" i="12" l="1"/>
  <c r="J33" i="12" s="1"/>
  <c r="K10" i="12"/>
  <c r="K31" i="12"/>
  <c r="J36" i="12"/>
  <c r="J37" i="12" s="1"/>
  <c r="J38" i="12" s="1"/>
  <c r="L4" i="12"/>
  <c r="H6" i="2"/>
  <c r="H7" i="2" s="1"/>
  <c r="H9" i="2" s="1"/>
  <c r="F17" i="4" s="1"/>
  <c r="F18" i="4" s="1"/>
  <c r="F20" i="4" s="1"/>
  <c r="G19" i="1"/>
  <c r="G3" i="4"/>
  <c r="G4" i="4" s="1"/>
  <c r="K11" i="12" l="1"/>
  <c r="L18" i="12"/>
  <c r="L6" i="12"/>
  <c r="L9" i="12" s="1"/>
  <c r="M5" i="12"/>
  <c r="M19" i="12" s="1"/>
  <c r="C6" i="11"/>
  <c r="C16" i="11" s="1"/>
  <c r="F14" i="11" s="1"/>
  <c r="F16" i="11" s="1"/>
  <c r="G7" i="4"/>
  <c r="G11" i="4" s="1"/>
  <c r="I3" i="2"/>
  <c r="I4" i="2" s="1"/>
  <c r="H21" i="1"/>
  <c r="K13" i="12" l="1"/>
  <c r="K33" i="12" s="1"/>
  <c r="L10" i="12"/>
  <c r="L31" i="12"/>
  <c r="M4" i="12"/>
  <c r="I6" i="2"/>
  <c r="I7" i="2" s="1"/>
  <c r="I9" i="2" s="1"/>
  <c r="G17" i="4" s="1"/>
  <c r="G18" i="4" s="1"/>
  <c r="G20" i="4" s="1"/>
  <c r="H19" i="1"/>
  <c r="H3" i="4"/>
  <c r="H4" i="4" s="1"/>
  <c r="K36" i="12" l="1"/>
  <c r="K37" i="12" s="1"/>
  <c r="K38" i="12" s="1"/>
  <c r="L11" i="12"/>
  <c r="M18" i="12"/>
  <c r="M6" i="12"/>
  <c r="M9" i="12" s="1"/>
  <c r="N5" i="12"/>
  <c r="N19" i="12" s="1"/>
  <c r="H7" i="4"/>
  <c r="H11" i="4" s="1"/>
  <c r="J3" i="2"/>
  <c r="J4" i="2" s="1"/>
  <c r="I21" i="1"/>
  <c r="L13" i="12" l="1"/>
  <c r="L33" i="12" s="1"/>
  <c r="L36" i="12" s="1"/>
  <c r="L37" i="12" s="1"/>
  <c r="L38" i="12" s="1"/>
  <c r="M10" i="12"/>
  <c r="M31" i="12"/>
  <c r="N4" i="12"/>
  <c r="J6" i="2"/>
  <c r="J7" i="2" s="1"/>
  <c r="J9" i="2" s="1"/>
  <c r="H17" i="4" s="1"/>
  <c r="H18" i="4" s="1"/>
  <c r="H20" i="4" s="1"/>
  <c r="I19" i="1"/>
  <c r="I3" i="4"/>
  <c r="I4" i="4" s="1"/>
  <c r="M11" i="12" l="1"/>
  <c r="N6" i="12"/>
  <c r="N9" i="12" s="1"/>
  <c r="N10" i="12" s="1"/>
  <c r="N11" i="12" s="1"/>
  <c r="N13" i="12" s="1"/>
  <c r="N33" i="12" s="1"/>
  <c r="O5" i="12"/>
  <c r="O19" i="12" s="1"/>
  <c r="N18" i="12"/>
  <c r="N31" i="12" s="1"/>
  <c r="K3" i="2"/>
  <c r="K4" i="2" s="1"/>
  <c r="I7" i="4"/>
  <c r="I11" i="4" s="1"/>
  <c r="J21" i="1"/>
  <c r="M13" i="12" l="1"/>
  <c r="M33" i="12" s="1"/>
  <c r="M36" i="12" s="1"/>
  <c r="M37" i="12" s="1"/>
  <c r="M38" i="12" s="1"/>
  <c r="N36" i="12"/>
  <c r="O4" i="12"/>
  <c r="K6" i="2"/>
  <c r="K7" i="2" s="1"/>
  <c r="K9" i="2" s="1"/>
  <c r="I17" i="4" s="1"/>
  <c r="I18" i="4" s="1"/>
  <c r="I20" i="4" s="1"/>
  <c r="J19" i="1"/>
  <c r="J3" i="4"/>
  <c r="J4" i="4" s="1"/>
  <c r="N37" i="12" l="1"/>
  <c r="N38" i="12" s="1"/>
  <c r="P5" i="12"/>
  <c r="P19" i="12" s="1"/>
  <c r="O18" i="12"/>
  <c r="O31" i="12" s="1"/>
  <c r="O6" i="12"/>
  <c r="O9" i="12" s="1"/>
  <c r="O10" i="12" s="1"/>
  <c r="O11" i="12" s="1"/>
  <c r="O13" i="12" s="1"/>
  <c r="O33" i="12" s="1"/>
  <c r="L3" i="2"/>
  <c r="L4" i="2" s="1"/>
  <c r="J7" i="4"/>
  <c r="J11" i="4" s="1"/>
  <c r="K21" i="1"/>
  <c r="P4" i="12" l="1"/>
  <c r="O36" i="12"/>
  <c r="L6" i="2"/>
  <c r="L7" i="2" s="1"/>
  <c r="L9" i="2" s="1"/>
  <c r="J17" i="4" s="1"/>
  <c r="J18" i="4" s="1"/>
  <c r="J20" i="4" s="1"/>
  <c r="K19" i="1"/>
  <c r="K3" i="4"/>
  <c r="K4" i="4" s="1"/>
  <c r="O37" i="12" l="1"/>
  <c r="O38" i="12" s="1"/>
  <c r="P6" i="12"/>
  <c r="P9" i="12" s="1"/>
  <c r="P10" i="12" s="1"/>
  <c r="P11" i="12" s="1"/>
  <c r="P13" i="12" s="1"/>
  <c r="P33" i="12" s="1"/>
  <c r="P18" i="12"/>
  <c r="P31" i="12" s="1"/>
  <c r="Q5" i="12"/>
  <c r="Q19" i="12" s="1"/>
  <c r="M3" i="2"/>
  <c r="M4" i="2" s="1"/>
  <c r="K7" i="4"/>
  <c r="K11" i="4" s="1"/>
  <c r="L21" i="1"/>
  <c r="Q4" i="12" l="1"/>
  <c r="P36" i="12"/>
  <c r="M6" i="2"/>
  <c r="M7" i="2" s="1"/>
  <c r="M9" i="2" s="1"/>
  <c r="K17" i="4" s="1"/>
  <c r="K18" i="4" s="1"/>
  <c r="K20" i="4" s="1"/>
  <c r="L19" i="1"/>
  <c r="L3" i="4"/>
  <c r="L4" i="4" s="1"/>
  <c r="P37" i="12" l="1"/>
  <c r="P38" i="12" s="1"/>
  <c r="Q6" i="12"/>
  <c r="Q9" i="12" s="1"/>
  <c r="Q10" i="12" s="1"/>
  <c r="Q11" i="12" s="1"/>
  <c r="Q13" i="12" s="1"/>
  <c r="Q33" i="12" s="1"/>
  <c r="Q18" i="12"/>
  <c r="Q31" i="12" s="1"/>
  <c r="R5" i="12"/>
  <c r="R19" i="12" s="1"/>
  <c r="N3" i="2"/>
  <c r="N4" i="2" s="1"/>
  <c r="L7" i="4"/>
  <c r="L11" i="4" s="1"/>
  <c r="M21" i="1"/>
  <c r="Q36" i="12" l="1"/>
  <c r="R4" i="12"/>
  <c r="N6" i="2"/>
  <c r="N7" i="2" s="1"/>
  <c r="N9" i="2" s="1"/>
  <c r="L17" i="4" s="1"/>
  <c r="L18" i="4" s="1"/>
  <c r="L20" i="4" s="1"/>
  <c r="M19" i="1"/>
  <c r="M3" i="4"/>
  <c r="M4" i="4" s="1"/>
  <c r="Q37" i="12" l="1"/>
  <c r="Q38" i="12" s="1"/>
  <c r="S5" i="12"/>
  <c r="S19" i="12" s="1"/>
  <c r="R18" i="12"/>
  <c r="R31" i="12" s="1"/>
  <c r="R6" i="12"/>
  <c r="R9" i="12" s="1"/>
  <c r="R10" i="12" s="1"/>
  <c r="R11" i="12" s="1"/>
  <c r="R13" i="12" s="1"/>
  <c r="R33" i="12" s="1"/>
  <c r="O3" i="2"/>
  <c r="O4" i="2" s="1"/>
  <c r="M7" i="4"/>
  <c r="M11" i="4" s="1"/>
  <c r="N21" i="1"/>
  <c r="S4" i="12" l="1"/>
  <c r="R36" i="12"/>
  <c r="O6" i="2"/>
  <c r="O7" i="2" s="1"/>
  <c r="O9" i="2" s="1"/>
  <c r="M17" i="4" s="1"/>
  <c r="M18" i="4" s="1"/>
  <c r="M20" i="4" s="1"/>
  <c r="N19" i="1"/>
  <c r="O21" i="1" s="1"/>
  <c r="O19" i="1" s="1"/>
  <c r="P21" i="1" s="1"/>
  <c r="P19" i="1" s="1"/>
  <c r="Q21" i="1" s="1"/>
  <c r="Q19" i="1" s="1"/>
  <c r="R21" i="1" s="1"/>
  <c r="R19" i="1" s="1"/>
  <c r="S21" i="1" s="1"/>
  <c r="S19" i="1" s="1"/>
  <c r="N3" i="4"/>
  <c r="N4" i="4" s="1"/>
  <c r="R37" i="12" l="1"/>
  <c r="R38" i="12" s="1"/>
  <c r="T5" i="12"/>
  <c r="T19" i="12" s="1"/>
  <c r="C19" i="13" s="1"/>
  <c r="S6" i="12"/>
  <c r="S9" i="12" s="1"/>
  <c r="S10" i="12" s="1"/>
  <c r="S11" i="12" s="1"/>
  <c r="S13" i="12" s="1"/>
  <c r="S33" i="12" s="1"/>
  <c r="S18" i="12"/>
  <c r="S31" i="12" s="1"/>
  <c r="U3" i="2"/>
  <c r="U4" i="2" s="1"/>
  <c r="T21" i="1"/>
  <c r="T19" i="1" s="1"/>
  <c r="N7" i="4"/>
  <c r="N11" i="4" s="1"/>
  <c r="P3" i="2"/>
  <c r="P4" i="2" s="1"/>
  <c r="S36" i="12" l="1"/>
  <c r="T4" i="12"/>
  <c r="C4" i="13" s="1"/>
  <c r="C5" i="13" s="1"/>
  <c r="P6" i="2"/>
  <c r="P7" i="2" s="1"/>
  <c r="P9" i="2" s="1"/>
  <c r="N17" i="4" s="1"/>
  <c r="N18" i="4" s="1"/>
  <c r="N20" i="4" s="1"/>
  <c r="U6" i="2"/>
  <c r="U7" i="2" s="1"/>
  <c r="U9" i="2" s="1"/>
  <c r="V3" i="2"/>
  <c r="V4" i="2" s="1"/>
  <c r="U21" i="1"/>
  <c r="U19" i="1" s="1"/>
  <c r="O3" i="4"/>
  <c r="O4" i="4" s="1"/>
  <c r="T18" i="12" l="1"/>
  <c r="T6" i="12"/>
  <c r="U5" i="12"/>
  <c r="U19" i="12" s="1"/>
  <c r="S37" i="12"/>
  <c r="S38" i="12" s="1"/>
  <c r="V6" i="2"/>
  <c r="V7" i="2" s="1"/>
  <c r="V9" i="2" s="1"/>
  <c r="W3" i="2"/>
  <c r="W4" i="2" s="1"/>
  <c r="V21" i="1"/>
  <c r="O7" i="4"/>
  <c r="O11" i="4" s="1"/>
  <c r="Q3" i="2"/>
  <c r="Q4" i="2" s="1"/>
  <c r="P3" i="4"/>
  <c r="P4" i="4" s="1"/>
  <c r="T31" i="12" l="1"/>
  <c r="C18" i="13"/>
  <c r="C31" i="13" s="1"/>
  <c r="T9" i="12"/>
  <c r="C6" i="13"/>
  <c r="U4" i="12"/>
  <c r="W6" i="2"/>
  <c r="W7" i="2" s="1"/>
  <c r="W9" i="2" s="1"/>
  <c r="Q6" i="2"/>
  <c r="Q7" i="2" s="1"/>
  <c r="Q9" i="2" s="1"/>
  <c r="O17" i="4" s="1"/>
  <c r="O18" i="4" s="1"/>
  <c r="O20" i="4" s="1"/>
  <c r="V19" i="1"/>
  <c r="V3" i="4"/>
  <c r="V4" i="4" s="1"/>
  <c r="P7" i="4"/>
  <c r="P11" i="4" s="1"/>
  <c r="R3" i="2"/>
  <c r="R4" i="2" s="1"/>
  <c r="Q3" i="4"/>
  <c r="Q4" i="4" s="1"/>
  <c r="T10" i="12" l="1"/>
  <c r="C9" i="13"/>
  <c r="U18" i="12"/>
  <c r="U6" i="12"/>
  <c r="U9" i="12" s="1"/>
  <c r="V5" i="12"/>
  <c r="V19" i="12" s="1"/>
  <c r="R6" i="2"/>
  <c r="R7" i="2" s="1"/>
  <c r="R9" i="2" s="1"/>
  <c r="P17" i="4" s="1"/>
  <c r="P18" i="4" s="1"/>
  <c r="P20" i="4" s="1"/>
  <c r="V7" i="4"/>
  <c r="V11" i="4" s="1"/>
  <c r="X3" i="2"/>
  <c r="X4" i="2" s="1"/>
  <c r="W21" i="1"/>
  <c r="S3" i="2"/>
  <c r="S4" i="2" s="1"/>
  <c r="Q7" i="4"/>
  <c r="Q11" i="4" s="1"/>
  <c r="R3" i="4"/>
  <c r="R4" i="4" s="1"/>
  <c r="T11" i="12" l="1"/>
  <c r="C10" i="13"/>
  <c r="U10" i="12"/>
  <c r="U31" i="12"/>
  <c r="V4" i="12"/>
  <c r="J6" i="11"/>
  <c r="J16" i="11" s="1"/>
  <c r="M14" i="11" s="1"/>
  <c r="M16" i="11" s="1"/>
  <c r="X6" i="2"/>
  <c r="X7" i="2" s="1"/>
  <c r="X9" i="2" s="1"/>
  <c r="V17" i="4" s="1"/>
  <c r="V18" i="4" s="1"/>
  <c r="V20" i="4" s="1"/>
  <c r="S6" i="2"/>
  <c r="S7" i="2" s="1"/>
  <c r="S9" i="2" s="1"/>
  <c r="Q17" i="4" s="1"/>
  <c r="Q18" i="4" s="1"/>
  <c r="Q20" i="4" s="1"/>
  <c r="W19" i="1"/>
  <c r="W3" i="4"/>
  <c r="W4" i="4" s="1"/>
  <c r="T3" i="2"/>
  <c r="T4" i="2" s="1"/>
  <c r="R7" i="4"/>
  <c r="R11" i="4" s="1"/>
  <c r="T13" i="12" l="1"/>
  <c r="T33" i="12" s="1"/>
  <c r="T36" i="12" s="1"/>
  <c r="T37" i="12" s="1"/>
  <c r="T38" i="12" s="1"/>
  <c r="C11" i="13"/>
  <c r="C13" i="13" s="1"/>
  <c r="C33" i="13" s="1"/>
  <c r="C34" i="13" s="1"/>
  <c r="C35" i="13" s="1"/>
  <c r="C36" i="13" s="1"/>
  <c r="C37" i="13" s="1"/>
  <c r="C39" i="13" s="1"/>
  <c r="U11" i="12"/>
  <c r="V6" i="12"/>
  <c r="V9" i="12" s="1"/>
  <c r="V18" i="12"/>
  <c r="W5" i="12"/>
  <c r="W19" i="12" s="1"/>
  <c r="T6" i="2"/>
  <c r="T7" i="2" s="1"/>
  <c r="T9" i="2" s="1"/>
  <c r="R17" i="4" s="1"/>
  <c r="R18" i="4" s="1"/>
  <c r="R20" i="4" s="1"/>
  <c r="Y3" i="2"/>
  <c r="Y4" i="2" s="1"/>
  <c r="W7" i="4"/>
  <c r="W11" i="4" s="1"/>
  <c r="X21" i="1"/>
  <c r="S3" i="4"/>
  <c r="S4" i="4" s="1"/>
  <c r="U13" i="12" l="1"/>
  <c r="U33" i="12" s="1"/>
  <c r="U36" i="12" s="1"/>
  <c r="U37" i="12" s="1"/>
  <c r="U38" i="12" s="1"/>
  <c r="V31" i="12"/>
  <c r="V10" i="12"/>
  <c r="W4" i="12"/>
  <c r="Y6" i="2"/>
  <c r="Y7" i="2" s="1"/>
  <c r="Y9" i="2" s="1"/>
  <c r="W17" i="4" s="1"/>
  <c r="W18" i="4" s="1"/>
  <c r="W20" i="4" s="1"/>
  <c r="X19" i="1"/>
  <c r="X3" i="4"/>
  <c r="X4" i="4" s="1"/>
  <c r="S7" i="4"/>
  <c r="T3" i="4"/>
  <c r="T4" i="4" s="1"/>
  <c r="V11" i="12" l="1"/>
  <c r="X5" i="12"/>
  <c r="X19" i="12" s="1"/>
  <c r="W18" i="12"/>
  <c r="W6" i="12"/>
  <c r="W9" i="12" s="1"/>
  <c r="S11" i="4"/>
  <c r="S17" i="4" s="1"/>
  <c r="S18" i="4" s="1"/>
  <c r="S20" i="4" s="1"/>
  <c r="Z3" i="2"/>
  <c r="Z4" i="2" s="1"/>
  <c r="X7" i="4"/>
  <c r="X11" i="4" s="1"/>
  <c r="Y21" i="1"/>
  <c r="T7" i="4"/>
  <c r="V13" i="12" l="1"/>
  <c r="V33" i="12" s="1"/>
  <c r="V36" i="12" s="1"/>
  <c r="V37" i="12" s="1"/>
  <c r="V38" i="12" s="1"/>
  <c r="W31" i="12"/>
  <c r="W10" i="12"/>
  <c r="X4" i="12"/>
  <c r="T11" i="4"/>
  <c r="T17" i="4" s="1"/>
  <c r="T18" i="4" s="1"/>
  <c r="T20" i="4" s="1"/>
  <c r="Z6" i="2"/>
  <c r="Z7" i="2" s="1"/>
  <c r="Z9" i="2" s="1"/>
  <c r="X17" i="4" s="1"/>
  <c r="X18" i="4" s="1"/>
  <c r="X20" i="4" s="1"/>
  <c r="Y19" i="1"/>
  <c r="Y3" i="4"/>
  <c r="Y4" i="4" s="1"/>
  <c r="U3" i="4"/>
  <c r="U4" i="4" s="1"/>
  <c r="W11" i="12" l="1"/>
  <c r="X6" i="12"/>
  <c r="X9" i="12" s="1"/>
  <c r="X18" i="12"/>
  <c r="Y5" i="12"/>
  <c r="Y19" i="12" s="1"/>
  <c r="AA3" i="2"/>
  <c r="AA4" i="2" s="1"/>
  <c r="Y7" i="4"/>
  <c r="Y11" i="4" s="1"/>
  <c r="Z21" i="1"/>
  <c r="U7" i="4"/>
  <c r="W13" i="12" l="1"/>
  <c r="W33" i="12" s="1"/>
  <c r="W36" i="12" s="1"/>
  <c r="W37" i="12" s="1"/>
  <c r="W38" i="12" s="1"/>
  <c r="X31" i="12"/>
  <c r="X10" i="12"/>
  <c r="Y4" i="12"/>
  <c r="U11" i="4"/>
  <c r="U17" i="4" s="1"/>
  <c r="U18" i="4" s="1"/>
  <c r="U20" i="4" s="1"/>
  <c r="AA6" i="2"/>
  <c r="AA7" i="2" s="1"/>
  <c r="AA9" i="2" s="1"/>
  <c r="Y17" i="4" s="1"/>
  <c r="Y18" i="4" s="1"/>
  <c r="Y20" i="4" s="1"/>
  <c r="Z19" i="1"/>
  <c r="Z3" i="4"/>
  <c r="Z4" i="4" s="1"/>
  <c r="X11" i="12" l="1"/>
  <c r="Y6" i="12"/>
  <c r="Y9" i="12" s="1"/>
  <c r="Y18" i="12"/>
  <c r="Z5" i="12"/>
  <c r="Z19" i="12" s="1"/>
  <c r="Z7" i="4"/>
  <c r="Z11" i="4" s="1"/>
  <c r="AB3" i="2"/>
  <c r="AB4" i="2" s="1"/>
  <c r="AA21" i="1"/>
  <c r="AA3" i="4" s="1"/>
  <c r="AA4" i="4" s="1"/>
  <c r="X13" i="12" l="1"/>
  <c r="X33" i="12" s="1"/>
  <c r="X36" i="12" s="1"/>
  <c r="X37" i="12" s="1"/>
  <c r="X38" i="12" s="1"/>
  <c r="Y31" i="12"/>
  <c r="Y10" i="12"/>
  <c r="Z4" i="12"/>
  <c r="AB6" i="2"/>
  <c r="AB7" i="2" s="1"/>
  <c r="AB9" i="2" s="1"/>
  <c r="Z17" i="4" s="1"/>
  <c r="Z18" i="4" s="1"/>
  <c r="Z20" i="4" s="1"/>
  <c r="AA19" i="1"/>
  <c r="Y11" i="12" l="1"/>
  <c r="AA5" i="12"/>
  <c r="AA19" i="12" s="1"/>
  <c r="Z18" i="12"/>
  <c r="Z31" i="12" s="1"/>
  <c r="Z6" i="12"/>
  <c r="Z9" i="12" s="1"/>
  <c r="Z10" i="12" s="1"/>
  <c r="Z11" i="12" s="1"/>
  <c r="Z13" i="12" s="1"/>
  <c r="AC3" i="2"/>
  <c r="AC4" i="2" s="1"/>
  <c r="AA7" i="4"/>
  <c r="AA11" i="4" s="1"/>
  <c r="AB21" i="1"/>
  <c r="Y13" i="12" l="1"/>
  <c r="Y33" i="12" s="1"/>
  <c r="Z33" i="12"/>
  <c r="AA4" i="12"/>
  <c r="Z36" i="12"/>
  <c r="AC6" i="2"/>
  <c r="AC7" i="2" s="1"/>
  <c r="AC9" i="2" s="1"/>
  <c r="AA17" i="4" s="1"/>
  <c r="AA18" i="4" s="1"/>
  <c r="AA20" i="4" s="1"/>
  <c r="AB19" i="1"/>
  <c r="AB3" i="4"/>
  <c r="AB4" i="4" s="1"/>
  <c r="Y36" i="12" l="1"/>
  <c r="Y37" i="12" s="1"/>
  <c r="Y38" i="12" s="1"/>
  <c r="AB5" i="12"/>
  <c r="AB19" i="12" s="1"/>
  <c r="AA18" i="12"/>
  <c r="AA31" i="12" s="1"/>
  <c r="AA6" i="12"/>
  <c r="AA9" i="12" s="1"/>
  <c r="AA10" i="12" s="1"/>
  <c r="AA11" i="12" s="1"/>
  <c r="AA13" i="12" s="1"/>
  <c r="AA33" i="12" s="1"/>
  <c r="AD3" i="2"/>
  <c r="AD4" i="2" s="1"/>
  <c r="AB7" i="4"/>
  <c r="AB11" i="4" s="1"/>
  <c r="AC21" i="1"/>
  <c r="Z37" i="12" l="1"/>
  <c r="Z38" i="12" s="1"/>
  <c r="AB4" i="12"/>
  <c r="AA36" i="12"/>
  <c r="AD6" i="2"/>
  <c r="AD7" i="2" s="1"/>
  <c r="AD9" i="2" s="1"/>
  <c r="AB17" i="4" s="1"/>
  <c r="AB18" i="4" s="1"/>
  <c r="AB20" i="4" s="1"/>
  <c r="AC19" i="1"/>
  <c r="AC3" i="4"/>
  <c r="AC4" i="4" s="1"/>
  <c r="AA37" i="12" l="1"/>
  <c r="AA38" i="12" s="1"/>
  <c r="AB18" i="12"/>
  <c r="AB31" i="12" s="1"/>
  <c r="AB6" i="12"/>
  <c r="AB9" i="12" s="1"/>
  <c r="AB10" i="12" s="1"/>
  <c r="AB11" i="12" s="1"/>
  <c r="AB13" i="12" s="1"/>
  <c r="AB33" i="12" s="1"/>
  <c r="AC5" i="12"/>
  <c r="AC19" i="12" s="1"/>
  <c r="AC7" i="4"/>
  <c r="AC11" i="4" s="1"/>
  <c r="AE3" i="2"/>
  <c r="AE4" i="2" s="1"/>
  <c r="AD21" i="1"/>
  <c r="AC4" i="12" l="1"/>
  <c r="AB36" i="12"/>
  <c r="AE6" i="2"/>
  <c r="AE7" i="2" s="1"/>
  <c r="AE9" i="2" s="1"/>
  <c r="AC17" i="4" s="1"/>
  <c r="AC18" i="4" s="1"/>
  <c r="AC20" i="4" s="1"/>
  <c r="AD19" i="1"/>
  <c r="AD3" i="4"/>
  <c r="AD4" i="4" s="1"/>
  <c r="AB37" i="12" l="1"/>
  <c r="AB38" i="12" s="1"/>
  <c r="AC18" i="12"/>
  <c r="AC31" i="12" s="1"/>
  <c r="AC6" i="12"/>
  <c r="AC9" i="12" s="1"/>
  <c r="AC10" i="12" s="1"/>
  <c r="AC11" i="12" s="1"/>
  <c r="AC13" i="12" s="1"/>
  <c r="AC33" i="12" s="1"/>
  <c r="AD5" i="12"/>
  <c r="AD19" i="12" s="1"/>
  <c r="AD7" i="4"/>
  <c r="AD11" i="4" s="1"/>
  <c r="AF3" i="2"/>
  <c r="AF4" i="2" s="1"/>
  <c r="AE21" i="1"/>
  <c r="AE3" i="4" s="1"/>
  <c r="AE4" i="4" s="1"/>
  <c r="AD4" i="12" l="1"/>
  <c r="AC36" i="12"/>
  <c r="AF6" i="2"/>
  <c r="AF7" i="2" s="1"/>
  <c r="AF9" i="2" s="1"/>
  <c r="AD17" i="4" s="1"/>
  <c r="AD18" i="4" s="1"/>
  <c r="AD20" i="4" s="1"/>
  <c r="AE19" i="1"/>
  <c r="AC37" i="12" l="1"/>
  <c r="AC38" i="12" s="1"/>
  <c r="AD6" i="12"/>
  <c r="AD9" i="12" s="1"/>
  <c r="AD10" i="12" s="1"/>
  <c r="AD11" i="12" s="1"/>
  <c r="AD13" i="12" s="1"/>
  <c r="AE5" i="12"/>
  <c r="AE19" i="12" s="1"/>
  <c r="AD18" i="12"/>
  <c r="AD31" i="12" s="1"/>
  <c r="AE7" i="4"/>
  <c r="AE11" i="4" s="1"/>
  <c r="AG3" i="2"/>
  <c r="AG4" i="2" s="1"/>
  <c r="AF21" i="1"/>
  <c r="AE4" i="12" l="1"/>
  <c r="AD33" i="12"/>
  <c r="AG6" i="2"/>
  <c r="AG7" i="2" s="1"/>
  <c r="AG9" i="2" s="1"/>
  <c r="AE17" i="4" s="1"/>
  <c r="AE18" i="4" s="1"/>
  <c r="AE20" i="4" s="1"/>
  <c r="AF19" i="1"/>
  <c r="AF3" i="4"/>
  <c r="AF4" i="4" s="1"/>
  <c r="AD36" i="12" l="1"/>
  <c r="AF5" i="12"/>
  <c r="AF19" i="12" s="1"/>
  <c r="D19" i="13" s="1"/>
  <c r="AE6" i="12"/>
  <c r="AE9" i="12" s="1"/>
  <c r="AE10" i="12" s="1"/>
  <c r="AE11" i="12" s="1"/>
  <c r="AE13" i="12" s="1"/>
  <c r="AE33" i="12" s="1"/>
  <c r="AE18" i="12"/>
  <c r="AE31" i="12" s="1"/>
  <c r="AF7" i="4"/>
  <c r="AF11" i="4" s="1"/>
  <c r="AH3" i="2"/>
  <c r="AH4" i="2" s="1"/>
  <c r="AG21" i="1"/>
  <c r="AD37" i="12" l="1"/>
  <c r="AD38" i="12" s="1"/>
  <c r="AE36" i="12"/>
  <c r="AF4" i="12"/>
  <c r="D4" i="13" s="1"/>
  <c r="D5" i="13" s="1"/>
  <c r="AH6" i="2"/>
  <c r="AH7" i="2" s="1"/>
  <c r="AH9" i="2" s="1"/>
  <c r="AF17" i="4" s="1"/>
  <c r="AF18" i="4" s="1"/>
  <c r="AF20" i="4" s="1"/>
  <c r="AG19" i="1"/>
  <c r="AG3" i="4"/>
  <c r="AG4" i="4" s="1"/>
  <c r="AE37" i="12" l="1"/>
  <c r="AE38" i="12" s="1"/>
  <c r="AF6" i="12"/>
  <c r="AF18" i="12"/>
  <c r="AG5" i="12"/>
  <c r="AG19" i="12" s="1"/>
  <c r="C23" i="11"/>
  <c r="C33" i="11" s="1"/>
  <c r="F31" i="11" s="1"/>
  <c r="F33" i="11" s="1"/>
  <c r="AG7" i="4"/>
  <c r="AG11" i="4" s="1"/>
  <c r="AI3" i="2"/>
  <c r="AI4" i="2" s="1"/>
  <c r="AH21" i="1"/>
  <c r="AH3" i="4" s="1"/>
  <c r="AH4" i="4" s="1"/>
  <c r="AF31" i="12" l="1"/>
  <c r="D18" i="13"/>
  <c r="D31" i="13" s="1"/>
  <c r="AF9" i="12"/>
  <c r="D6" i="13"/>
  <c r="AG4" i="12"/>
  <c r="AI6" i="2"/>
  <c r="AI7" i="2" s="1"/>
  <c r="AI9" i="2" s="1"/>
  <c r="AG17" i="4" s="1"/>
  <c r="AG18" i="4" s="1"/>
  <c r="AG20" i="4" s="1"/>
  <c r="AH19" i="1"/>
  <c r="AF10" i="12" l="1"/>
  <c r="D9" i="13"/>
  <c r="AG6" i="12"/>
  <c r="AG9" i="12" s="1"/>
  <c r="AG18" i="12"/>
  <c r="AH5" i="12"/>
  <c r="AH19" i="12" s="1"/>
  <c r="AH7" i="4"/>
  <c r="AH11" i="4" s="1"/>
  <c r="AJ3" i="2"/>
  <c r="AJ4" i="2" s="1"/>
  <c r="AI21" i="1"/>
  <c r="AI3" i="4" s="1"/>
  <c r="AI4" i="4" s="1"/>
  <c r="AF11" i="12" l="1"/>
  <c r="D10" i="13"/>
  <c r="AG10" i="12"/>
  <c r="AG31" i="12"/>
  <c r="AH4" i="12"/>
  <c r="AJ6" i="2"/>
  <c r="AJ7" i="2" s="1"/>
  <c r="AJ9" i="2" s="1"/>
  <c r="AH17" i="4" s="1"/>
  <c r="AH18" i="4" s="1"/>
  <c r="AH20" i="4" s="1"/>
  <c r="AI19" i="1"/>
  <c r="AF13" i="12" l="1"/>
  <c r="AF33" i="12" s="1"/>
  <c r="AF36" i="12" s="1"/>
  <c r="AF37" i="12" s="1"/>
  <c r="AF38" i="12" s="1"/>
  <c r="D11" i="13"/>
  <c r="D13" i="13" s="1"/>
  <c r="D33" i="13" s="1"/>
  <c r="D34" i="13" s="1"/>
  <c r="D35" i="13" s="1"/>
  <c r="D36" i="13" s="1"/>
  <c r="D37" i="13" s="1"/>
  <c r="D39" i="13" s="1"/>
  <c r="AG11" i="12"/>
  <c r="AI5" i="12"/>
  <c r="AI19" i="12" s="1"/>
  <c r="AH18" i="12"/>
  <c r="AH6" i="12"/>
  <c r="AH9" i="12" s="1"/>
  <c r="AK3" i="2"/>
  <c r="AK4" i="2" s="1"/>
  <c r="AI7" i="4"/>
  <c r="AI11" i="4" s="1"/>
  <c r="AJ21" i="1"/>
  <c r="AG13" i="12" l="1"/>
  <c r="AG33" i="12" s="1"/>
  <c r="AG36" i="12" s="1"/>
  <c r="AG37" i="12" s="1"/>
  <c r="AG38" i="12" s="1"/>
  <c r="AH10" i="12"/>
  <c r="AH31" i="12"/>
  <c r="AI4" i="12"/>
  <c r="AK6" i="2"/>
  <c r="AK7" i="2" s="1"/>
  <c r="AK9" i="2" s="1"/>
  <c r="AI17" i="4" s="1"/>
  <c r="AI18" i="4" s="1"/>
  <c r="AI20" i="4" s="1"/>
  <c r="AJ19" i="1"/>
  <c r="AJ3" i="4"/>
  <c r="AJ4" i="4" s="1"/>
  <c r="AH11" i="12" l="1"/>
  <c r="AJ5" i="12"/>
  <c r="AJ19" i="12" s="1"/>
  <c r="AI6" i="12"/>
  <c r="AI9" i="12" s="1"/>
  <c r="AI18" i="12"/>
  <c r="AL3" i="2"/>
  <c r="AL4" i="2" s="1"/>
  <c r="AJ7" i="4"/>
  <c r="AJ11" i="4" s="1"/>
  <c r="AK21" i="1"/>
  <c r="AH13" i="12" l="1"/>
  <c r="AH33" i="12" s="1"/>
  <c r="AH36" i="12" s="1"/>
  <c r="AH37" i="12" s="1"/>
  <c r="AH38" i="12" s="1"/>
  <c r="AI31" i="12"/>
  <c r="AI10" i="12"/>
  <c r="AJ4" i="12"/>
  <c r="AL6" i="2"/>
  <c r="AL7" i="2" s="1"/>
  <c r="AL9" i="2" s="1"/>
  <c r="AJ17" i="4" s="1"/>
  <c r="AJ18" i="4" s="1"/>
  <c r="AJ20" i="4" s="1"/>
  <c r="AK19" i="1"/>
  <c r="AK3" i="4"/>
  <c r="AK4" i="4" s="1"/>
  <c r="AI11" i="12" l="1"/>
  <c r="AJ18" i="12"/>
  <c r="AJ6" i="12"/>
  <c r="AJ9" i="12" s="1"/>
  <c r="AK5" i="12"/>
  <c r="AK19" i="12" s="1"/>
  <c r="AM3" i="2"/>
  <c r="AM4" i="2" s="1"/>
  <c r="AK7" i="4"/>
  <c r="AK11" i="4" s="1"/>
  <c r="AL21" i="1"/>
  <c r="AI13" i="12" l="1"/>
  <c r="AI33" i="12" s="1"/>
  <c r="AI36" i="12" s="1"/>
  <c r="AI37" i="12" s="1"/>
  <c r="AI38" i="12" s="1"/>
  <c r="AJ10" i="12"/>
  <c r="AJ31" i="12"/>
  <c r="AK4" i="12"/>
  <c r="AM6" i="2"/>
  <c r="AM7" i="2" s="1"/>
  <c r="AM9" i="2" s="1"/>
  <c r="AK17" i="4" s="1"/>
  <c r="AK18" i="4" s="1"/>
  <c r="AK20" i="4" s="1"/>
  <c r="AL19" i="1"/>
  <c r="AL3" i="4"/>
  <c r="AL4" i="4" s="1"/>
  <c r="AJ11" i="12" l="1"/>
  <c r="AK18" i="12"/>
  <c r="AK6" i="12"/>
  <c r="AK9" i="12" s="1"/>
  <c r="AL5" i="12"/>
  <c r="AL19" i="12" s="1"/>
  <c r="AN3" i="2"/>
  <c r="AN4" i="2" s="1"/>
  <c r="AL7" i="4"/>
  <c r="AL11" i="4" s="1"/>
  <c r="AM21" i="1"/>
  <c r="AM19" i="1" s="1"/>
  <c r="AN21" i="1" s="1"/>
  <c r="AN19" i="1" s="1"/>
  <c r="AO21" i="1" s="1"/>
  <c r="AO19" i="1" s="1"/>
  <c r="AJ13" i="12" l="1"/>
  <c r="AJ33" i="12" s="1"/>
  <c r="AJ36" i="12" s="1"/>
  <c r="AJ37" i="12" s="1"/>
  <c r="AJ38" i="12" s="1"/>
  <c r="AK10" i="12"/>
  <c r="AK31" i="12"/>
  <c r="AL4" i="12"/>
  <c r="AN6" i="2"/>
  <c r="AN7" i="2" s="1"/>
  <c r="AN9" i="2" s="1"/>
  <c r="AL17" i="4" s="1"/>
  <c r="AL18" i="4" s="1"/>
  <c r="AP21" i="1"/>
  <c r="AP19" i="1" s="1"/>
  <c r="AQ21" i="1" s="1"/>
  <c r="AQ19" i="1" s="1"/>
  <c r="AR21" i="1" s="1"/>
  <c r="AR19" i="1" s="1"/>
  <c r="AK11" i="12" l="1"/>
  <c r="AL6" i="12"/>
  <c r="AL9" i="12" s="1"/>
  <c r="AL10" i="12" s="1"/>
  <c r="AL11" i="12" s="1"/>
  <c r="AL13" i="12" s="1"/>
  <c r="AL33" i="12" s="1"/>
  <c r="AL18" i="12"/>
  <c r="AL31" i="12" s="1"/>
  <c r="AM5" i="12"/>
  <c r="AM19" i="12" s="1"/>
  <c r="D21" i="4"/>
  <c r="C24" i="4" s="1"/>
  <c r="AL20" i="4"/>
  <c r="C27" i="4" s="1"/>
  <c r="C28" i="4" s="1"/>
  <c r="AS21" i="1"/>
  <c r="AS19" i="1" s="1"/>
  <c r="AK13" i="12" l="1"/>
  <c r="AK33" i="12" s="1"/>
  <c r="AK36" i="12" s="1"/>
  <c r="AK37" i="12" s="1"/>
  <c r="AK38" i="12" s="1"/>
  <c r="AM4" i="12"/>
  <c r="AL36" i="12"/>
  <c r="AT21" i="1"/>
  <c r="AT19" i="1" s="1"/>
  <c r="AU21" i="1" s="1"/>
  <c r="AU19" i="1" s="1"/>
  <c r="AV21" i="1" s="1"/>
  <c r="AV19" i="1" s="1"/>
  <c r="AL37" i="12" l="1"/>
  <c r="AL38" i="12" s="1"/>
  <c r="AN5" i="12"/>
  <c r="AN19" i="12" s="1"/>
  <c r="AM18" i="12"/>
  <c r="AM31" i="12" s="1"/>
  <c r="AM6" i="12"/>
  <c r="AM9" i="12" s="1"/>
  <c r="AM10" i="12" s="1"/>
  <c r="AM11" i="12" s="1"/>
  <c r="AM13" i="12" s="1"/>
  <c r="AM33" i="12" s="1"/>
  <c r="AW21" i="1"/>
  <c r="AW19" i="1" s="1"/>
  <c r="AM36" i="12" l="1"/>
  <c r="AN4" i="12"/>
  <c r="AX21" i="1"/>
  <c r="AX19" i="1" s="1"/>
  <c r="AY21" i="1" s="1"/>
  <c r="AY19" i="1" s="1"/>
  <c r="AZ21" i="1" s="1"/>
  <c r="AZ19" i="1" s="1"/>
  <c r="BA21" i="1" s="1"/>
  <c r="BA19" i="1" s="1"/>
  <c r="BB21" i="1" s="1"/>
  <c r="BB19" i="1" s="1"/>
  <c r="BC21" i="1" s="1"/>
  <c r="BC19" i="1" s="1"/>
  <c r="AM37" i="12" l="1"/>
  <c r="AM38" i="12" s="1"/>
  <c r="AN6" i="12"/>
  <c r="AN9" i="12" s="1"/>
  <c r="AN10" i="12" s="1"/>
  <c r="AN11" i="12" s="1"/>
  <c r="AN13" i="12" s="1"/>
  <c r="AN33" i="12" s="1"/>
  <c r="AO5" i="12"/>
  <c r="AO19" i="12" s="1"/>
  <c r="AN18" i="12"/>
  <c r="AN31" i="12" s="1"/>
  <c r="BD21" i="1"/>
  <c r="BD19" i="1" s="1"/>
  <c r="AO4" i="12" l="1"/>
  <c r="AN36" i="12"/>
  <c r="J23" i="11"/>
  <c r="J33" i="11" s="1"/>
  <c r="M31" i="11" s="1"/>
  <c r="M33" i="11" s="1"/>
  <c r="BE21" i="1"/>
  <c r="BE19" i="1" s="1"/>
  <c r="BF21" i="1" s="1"/>
  <c r="BF19" i="1" s="1"/>
  <c r="BG21" i="1" s="1"/>
  <c r="BG19" i="1" s="1"/>
  <c r="BH21" i="1" s="1"/>
  <c r="BH19" i="1" s="1"/>
  <c r="AN37" i="12" l="1"/>
  <c r="AN38" i="12" s="1"/>
  <c r="AO6" i="12"/>
  <c r="AO9" i="12" s="1"/>
  <c r="AO10" i="12" s="1"/>
  <c r="AO11" i="12" s="1"/>
  <c r="AO13" i="12" s="1"/>
  <c r="AO33" i="12" s="1"/>
  <c r="AO18" i="12"/>
  <c r="AO31" i="12" s="1"/>
  <c r="AP5" i="12"/>
  <c r="AP19" i="12" s="1"/>
  <c r="BI21" i="1"/>
  <c r="BI19" i="1" s="1"/>
  <c r="BJ21" i="1" s="1"/>
  <c r="BJ19" i="1" s="1"/>
  <c r="AP4" i="12" l="1"/>
  <c r="AO36" i="12"/>
  <c r="BK21" i="1"/>
  <c r="BK19" i="1" s="1"/>
  <c r="BL21" i="1" s="1"/>
  <c r="BL19" i="1" s="1"/>
  <c r="BM21" i="1" s="1"/>
  <c r="BM19" i="1" s="1"/>
  <c r="BN21" i="1" s="1"/>
  <c r="BN19" i="1" s="1"/>
  <c r="AO37" i="12" l="1"/>
  <c r="AO38" i="12" s="1"/>
  <c r="AQ5" i="12"/>
  <c r="AQ19" i="12" s="1"/>
  <c r="AP18" i="12"/>
  <c r="AP31" i="12" s="1"/>
  <c r="AP6" i="12"/>
  <c r="AP9" i="12" s="1"/>
  <c r="AP10" i="12" s="1"/>
  <c r="AP11" i="12" s="1"/>
  <c r="AP13" i="12" s="1"/>
  <c r="AP33" i="12" s="1"/>
  <c r="BO21" i="1"/>
  <c r="BO19" i="1" s="1"/>
  <c r="AP36" i="12" l="1"/>
  <c r="AQ4" i="12"/>
  <c r="BP21" i="1"/>
  <c r="BP19" i="1" s="1"/>
  <c r="AP37" i="12" l="1"/>
  <c r="AP38" i="12" s="1"/>
  <c r="AR5" i="12"/>
  <c r="AR19" i="12" s="1"/>
  <c r="E19" i="13" s="1"/>
  <c r="AQ6" i="12"/>
  <c r="AQ9" i="12" s="1"/>
  <c r="AQ10" i="12" s="1"/>
  <c r="AQ11" i="12" s="1"/>
  <c r="AQ13" i="12" s="1"/>
  <c r="AQ33" i="12" s="1"/>
  <c r="AQ18" i="12"/>
  <c r="AQ31" i="12" s="1"/>
  <c r="BQ21" i="1"/>
  <c r="BQ19" i="1" s="1"/>
  <c r="BR21" i="1" s="1"/>
  <c r="BR19" i="1" s="1"/>
  <c r="BS21" i="1" s="1"/>
  <c r="BS19" i="1" s="1"/>
  <c r="AR4" i="12" l="1"/>
  <c r="AQ36" i="12"/>
  <c r="BT21" i="1"/>
  <c r="BT19" i="1" s="1"/>
  <c r="AS5" i="12" l="1"/>
  <c r="E4" i="13"/>
  <c r="E5" i="13" s="1"/>
  <c r="AR18" i="12"/>
  <c r="AR6" i="12"/>
  <c r="AQ37" i="12"/>
  <c r="AQ38" i="12" s="1"/>
  <c r="BU21" i="1"/>
  <c r="BU19" i="1" s="1"/>
  <c r="AR9" i="12" l="1"/>
  <c r="E6" i="13"/>
  <c r="AR31" i="12"/>
  <c r="E18" i="13"/>
  <c r="E31" i="13" s="1"/>
  <c r="AS4" i="12"/>
  <c r="AS19" i="12"/>
  <c r="BV21" i="1"/>
  <c r="BV19" i="1" s="1"/>
  <c r="AT5" i="12" l="1"/>
  <c r="AT19" i="12" s="1"/>
  <c r="AS18" i="12"/>
  <c r="AS6" i="12"/>
  <c r="AS9" i="12" s="1"/>
  <c r="AR10" i="12"/>
  <c r="E9" i="13"/>
  <c r="BW21" i="1"/>
  <c r="BW19" i="1" s="1"/>
  <c r="AR11" i="12" l="1"/>
  <c r="E10" i="13"/>
  <c r="AT4" i="12"/>
  <c r="AS10" i="12"/>
  <c r="AS31" i="12"/>
  <c r="BX21" i="1"/>
  <c r="BX19" i="1" s="1"/>
  <c r="AR13" i="12" l="1"/>
  <c r="AR33" i="12" s="1"/>
  <c r="AR36" i="12" s="1"/>
  <c r="AR37" i="12" s="1"/>
  <c r="AR38" i="12" s="1"/>
  <c r="E11" i="13"/>
  <c r="E13" i="13" s="1"/>
  <c r="E33" i="13" s="1"/>
  <c r="E34" i="13" s="1"/>
  <c r="E35" i="13" s="1"/>
  <c r="E36" i="13" s="1"/>
  <c r="E37" i="13" s="1"/>
  <c r="E39" i="13" s="1"/>
  <c r="AS11" i="12"/>
  <c r="AU5" i="12"/>
  <c r="AU19" i="12" s="1"/>
  <c r="AT18" i="12"/>
  <c r="AT6" i="12"/>
  <c r="AT9" i="12" s="1"/>
  <c r="BY21" i="1"/>
  <c r="BY19" i="1" s="1"/>
  <c r="BZ21" i="1" s="1"/>
  <c r="BZ19" i="1" s="1"/>
  <c r="CA21" i="1" s="1"/>
  <c r="CA19" i="1" s="1"/>
  <c r="AS13" i="12" l="1"/>
  <c r="AS33" i="12" s="1"/>
  <c r="AS36" i="12" s="1"/>
  <c r="AS37" i="12" s="1"/>
  <c r="AS38" i="12" s="1"/>
  <c r="AU4" i="12"/>
  <c r="AT10" i="12"/>
  <c r="AT31" i="12"/>
  <c r="CB21" i="1"/>
  <c r="CB19" i="1" s="1"/>
  <c r="AT11" i="12" l="1"/>
  <c r="AU6" i="12"/>
  <c r="AU9" i="12" s="1"/>
  <c r="AU18" i="12"/>
  <c r="AV5" i="12"/>
  <c r="AV19" i="12" s="1"/>
  <c r="CC21" i="1"/>
  <c r="CC19" i="1" s="1"/>
  <c r="AT13" i="12" l="1"/>
  <c r="AT33" i="12" s="1"/>
  <c r="AT36" i="12" s="1"/>
  <c r="AT37" i="12" s="1"/>
  <c r="AT38" i="12" s="1"/>
  <c r="AV4" i="12"/>
  <c r="AU31" i="12"/>
  <c r="AU10" i="12"/>
  <c r="CD21" i="1"/>
  <c r="CD19" i="1" s="1"/>
  <c r="CE21" i="1" s="1"/>
  <c r="CE19" i="1" s="1"/>
  <c r="AU11" i="12" l="1"/>
  <c r="AW5" i="12"/>
  <c r="AW19" i="12" s="1"/>
  <c r="AV18" i="12"/>
  <c r="AV6" i="12"/>
  <c r="AV9" i="12" s="1"/>
  <c r="AW4" i="12"/>
  <c r="CF21" i="1"/>
  <c r="CF19" i="1" s="1"/>
  <c r="AU13" i="12" l="1"/>
  <c r="AU33" i="12" s="1"/>
  <c r="AU36" i="12" s="1"/>
  <c r="AU37" i="12" s="1"/>
  <c r="AU38" i="12" s="1"/>
  <c r="AX5" i="12"/>
  <c r="AX19" i="12" s="1"/>
  <c r="AW18" i="12"/>
  <c r="AW31" i="12" s="1"/>
  <c r="AW6" i="12"/>
  <c r="AW9" i="12" s="1"/>
  <c r="AW10" i="12" s="1"/>
  <c r="AW11" i="12" s="1"/>
  <c r="AW13" i="12" s="1"/>
  <c r="AW33" i="12" s="1"/>
  <c r="AW36" i="12" s="1"/>
  <c r="AV10" i="12"/>
  <c r="AV31" i="12"/>
  <c r="CG21" i="1"/>
  <c r="CG19" i="1" s="1"/>
  <c r="CH21" i="1" s="1"/>
  <c r="CH19" i="1" s="1"/>
  <c r="CI21" i="1" s="1"/>
  <c r="CI19" i="1" s="1"/>
  <c r="AX4" i="12" l="1"/>
  <c r="AV11" i="12"/>
  <c r="AX18" i="12"/>
  <c r="AY5" i="12"/>
  <c r="AY19" i="12" s="1"/>
  <c r="AX6" i="12"/>
  <c r="AX9" i="12" s="1"/>
  <c r="CJ21" i="1"/>
  <c r="CJ19" i="1" s="1"/>
  <c r="AV13" i="12" l="1"/>
  <c r="AV33" i="12" s="1"/>
  <c r="AV36" i="12" s="1"/>
  <c r="AV37" i="12" s="1"/>
  <c r="AY4" i="12"/>
  <c r="AY18" i="12"/>
  <c r="AY31" i="12" s="1"/>
  <c r="AY6" i="12"/>
  <c r="AY9" i="12" s="1"/>
  <c r="AY10" i="12" s="1"/>
  <c r="AY11" i="12" s="1"/>
  <c r="AY13" i="12" s="1"/>
  <c r="AY33" i="12" s="1"/>
  <c r="AY36" i="12" s="1"/>
  <c r="AZ5" i="12"/>
  <c r="AZ19" i="12" s="1"/>
  <c r="AX10" i="12"/>
  <c r="AX31" i="12"/>
  <c r="CK21" i="1"/>
  <c r="CK19" i="1" s="1"/>
  <c r="AX11" i="12" l="1"/>
  <c r="AV38" i="12"/>
  <c r="AW37" i="12"/>
  <c r="AW38" i="12" s="1"/>
  <c r="AZ4" i="12"/>
  <c r="CL21" i="1"/>
  <c r="CL19" i="1" s="1"/>
  <c r="AX13" i="12" l="1"/>
  <c r="AX33" i="12" s="1"/>
  <c r="AX36" i="12" s="1"/>
  <c r="AX37" i="12" s="1"/>
  <c r="AZ6" i="12"/>
  <c r="AZ9" i="12" s="1"/>
  <c r="AZ10" i="12" s="1"/>
  <c r="AZ11" i="12" s="1"/>
  <c r="AZ13" i="12" s="1"/>
  <c r="AZ33" i="12" s="1"/>
  <c r="AZ36" i="12" s="1"/>
  <c r="BA5" i="12"/>
  <c r="BA19" i="12" s="1"/>
  <c r="AZ18" i="12"/>
  <c r="AZ31" i="12" s="1"/>
  <c r="CM21" i="1"/>
  <c r="CM19" i="1" s="1"/>
  <c r="AX38" i="12" l="1"/>
  <c r="AY37" i="12"/>
  <c r="AY38" i="12" s="1"/>
  <c r="BA4" i="12"/>
  <c r="CN21" i="1"/>
  <c r="CN19" i="1" s="1"/>
  <c r="AZ37" i="12" l="1"/>
  <c r="AZ38" i="12" s="1"/>
  <c r="BB5" i="12"/>
  <c r="BB19" i="12" s="1"/>
  <c r="BA18" i="12"/>
  <c r="BA31" i="12" s="1"/>
  <c r="BA6" i="12"/>
  <c r="BA9" i="12" s="1"/>
  <c r="BA10" i="12" s="1"/>
  <c r="BA11" i="12" s="1"/>
  <c r="BA13" i="12" s="1"/>
  <c r="BA33" i="12" s="1"/>
  <c r="BA36" i="12" s="1"/>
  <c r="BA37" i="12" s="1"/>
  <c r="BA38" i="12" s="1"/>
  <c r="BB4" i="12"/>
  <c r="CO21" i="1"/>
  <c r="CO19" i="1" s="1"/>
  <c r="CP21" i="1" s="1"/>
  <c r="CP19" i="1" s="1"/>
  <c r="CQ21" i="1" s="1"/>
  <c r="CQ19" i="1" s="1"/>
  <c r="BC5" i="12" l="1"/>
  <c r="BC19" i="12" s="1"/>
  <c r="BB18" i="12"/>
  <c r="BB31" i="12" s="1"/>
  <c r="BB6" i="12"/>
  <c r="BB9" i="12" s="1"/>
  <c r="BB10" i="12" s="1"/>
  <c r="BB11" i="12" s="1"/>
  <c r="BB13" i="12" s="1"/>
  <c r="BB33" i="12" s="1"/>
  <c r="BB36" i="12" s="1"/>
  <c r="BB37" i="12" s="1"/>
  <c r="BB38" i="12" s="1"/>
  <c r="BC4" i="12"/>
  <c r="CR21" i="1"/>
  <c r="CR19" i="1" s="1"/>
  <c r="BC6" i="12" l="1"/>
  <c r="BC9" i="12" s="1"/>
  <c r="BC10" i="12" s="1"/>
  <c r="BC11" i="12" s="1"/>
  <c r="BC13" i="12" s="1"/>
  <c r="BD5" i="12"/>
  <c r="BD19" i="12" s="1"/>
  <c r="F19" i="13" s="1"/>
  <c r="BC18" i="12"/>
  <c r="BC31" i="12" s="1"/>
  <c r="CS21" i="1"/>
  <c r="CS19" i="1" s="1"/>
  <c r="CT21" i="1" s="1"/>
  <c r="CT19" i="1" s="1"/>
  <c r="BC33" i="12" l="1"/>
  <c r="BC36" i="12" s="1"/>
  <c r="BC37" i="12" s="1"/>
  <c r="BC38" i="12" s="1"/>
  <c r="BD4" i="12"/>
  <c r="CU21" i="1"/>
  <c r="CU19" i="1" s="1"/>
  <c r="F4" i="13" l="1"/>
  <c r="F5" i="13" s="1"/>
  <c r="BD6" i="12"/>
  <c r="BE5" i="12"/>
  <c r="BE19" i="12" s="1"/>
  <c r="BD18" i="12"/>
  <c r="CV21" i="1"/>
  <c r="CV19" i="1" s="1"/>
  <c r="BE4" i="12" l="1"/>
  <c r="BD31" i="12"/>
  <c r="F18" i="13"/>
  <c r="F31" i="13" s="1"/>
  <c r="BD9" i="12"/>
  <c r="F6" i="13"/>
  <c r="CW21" i="1"/>
  <c r="CW19" i="1" s="1"/>
  <c r="CX21" i="1" s="1"/>
  <c r="CX19" i="1" s="1"/>
  <c r="CY21" i="1" s="1"/>
  <c r="CY19" i="1" s="1"/>
  <c r="BD10" i="12" l="1"/>
  <c r="F9" i="13"/>
  <c r="BE6" i="12"/>
  <c r="BE9" i="12" s="1"/>
  <c r="BE18" i="12"/>
  <c r="BF5" i="12"/>
  <c r="BF19" i="12" s="1"/>
  <c r="CZ21" i="1"/>
  <c r="CZ19" i="1" s="1"/>
  <c r="BD11" i="12" l="1"/>
  <c r="F10" i="13"/>
  <c r="BE31" i="12"/>
  <c r="BF4" i="12"/>
  <c r="BE10" i="12"/>
  <c r="DA21" i="1"/>
  <c r="DA19" i="1" s="1"/>
  <c r="BE11" i="12" l="1"/>
  <c r="BD13" i="12"/>
  <c r="BD33" i="12" s="1"/>
  <c r="BD36" i="12" s="1"/>
  <c r="BD37" i="12" s="1"/>
  <c r="BD38" i="12" s="1"/>
  <c r="F11" i="13"/>
  <c r="F13" i="13" s="1"/>
  <c r="F33" i="13" s="1"/>
  <c r="F34" i="13" s="1"/>
  <c r="F35" i="13" s="1"/>
  <c r="F36" i="13" s="1"/>
  <c r="F37" i="13" s="1"/>
  <c r="F39" i="13" s="1"/>
  <c r="BF6" i="12"/>
  <c r="BF9" i="12" s="1"/>
  <c r="BF18" i="12"/>
  <c r="BG5" i="12"/>
  <c r="BG19" i="12" s="1"/>
  <c r="DB21" i="1"/>
  <c r="DB19" i="1" s="1"/>
  <c r="BE13" i="12" l="1"/>
  <c r="BE33" i="12" s="1"/>
  <c r="BE36" i="12" s="1"/>
  <c r="BE37" i="12" s="1"/>
  <c r="BE38" i="12" s="1"/>
  <c r="BG4" i="12"/>
  <c r="BF31" i="12"/>
  <c r="BF10" i="12"/>
  <c r="DC21" i="1"/>
  <c r="DC19" i="1" s="1"/>
  <c r="BF11" i="12" l="1"/>
  <c r="BH5" i="12"/>
  <c r="BH19" i="12" s="1"/>
  <c r="BG18" i="12"/>
  <c r="BG6" i="12"/>
  <c r="BG9" i="12" s="1"/>
  <c r="DD21" i="1"/>
  <c r="DD19" i="1" s="1"/>
  <c r="BH4" i="12" l="1"/>
  <c r="BF13" i="12"/>
  <c r="BF33" i="12" s="1"/>
  <c r="BF36" i="12" s="1"/>
  <c r="BF37" i="12" s="1"/>
  <c r="BF38" i="12" s="1"/>
  <c r="BH6" i="12"/>
  <c r="BH9" i="12" s="1"/>
  <c r="BH10" i="12" s="1"/>
  <c r="BH11" i="12" s="1"/>
  <c r="BH13" i="12" s="1"/>
  <c r="BH18" i="12"/>
  <c r="BH31" i="12" s="1"/>
  <c r="BI5" i="12"/>
  <c r="BI19" i="12" s="1"/>
  <c r="BG10" i="12"/>
  <c r="BG31" i="12"/>
  <c r="DE21" i="1"/>
  <c r="DE19" i="1" s="1"/>
  <c r="DF21" i="1" s="1"/>
  <c r="DF19" i="1" s="1"/>
  <c r="DG21" i="1" s="1"/>
  <c r="DG19" i="1" s="1"/>
  <c r="BG11" i="12" l="1"/>
  <c r="BI4" i="12"/>
  <c r="BH33" i="12"/>
  <c r="BH36" i="12" s="1"/>
  <c r="DH21" i="1"/>
  <c r="DH19" i="1" s="1"/>
  <c r="BG13" i="12" l="1"/>
  <c r="BG33" i="12" s="1"/>
  <c r="BG36" i="12" s="1"/>
  <c r="BG37" i="12" s="1"/>
  <c r="BG38" i="12" s="1"/>
  <c r="BJ5" i="12"/>
  <c r="BJ19" i="12" s="1"/>
  <c r="BI18" i="12"/>
  <c r="BI6" i="12"/>
  <c r="BI9" i="12" s="1"/>
  <c r="DI21" i="1"/>
  <c r="DI19" i="1" s="1"/>
  <c r="DJ21" i="1" s="1"/>
  <c r="DJ19" i="1" s="1"/>
  <c r="BJ4" i="12" l="1"/>
  <c r="BH37" i="12"/>
  <c r="BH38" i="12" s="1"/>
  <c r="BJ6" i="12"/>
  <c r="BJ9" i="12" s="1"/>
  <c r="BJ10" i="12" s="1"/>
  <c r="BJ11" i="12" s="1"/>
  <c r="BJ13" i="12" s="1"/>
  <c r="BJ33" i="12" s="1"/>
  <c r="BJ36" i="12" s="1"/>
  <c r="BK5" i="12"/>
  <c r="BK19" i="12" s="1"/>
  <c r="BJ18" i="12"/>
  <c r="BJ31" i="12" s="1"/>
  <c r="BI10" i="12"/>
  <c r="BI31" i="12"/>
  <c r="DK21" i="1"/>
  <c r="DK19" i="1" s="1"/>
  <c r="DL21" i="1" s="1"/>
  <c r="DL19" i="1" s="1"/>
  <c r="BI11" i="12" l="1"/>
  <c r="BK4" i="12"/>
  <c r="DM21" i="1"/>
  <c r="DM19" i="1" s="1"/>
  <c r="DN21" i="1" s="1"/>
  <c r="DN19" i="1" s="1"/>
  <c r="DO21" i="1" s="1"/>
  <c r="DO19" i="1" s="1"/>
  <c r="BI13" i="12" l="1"/>
  <c r="BI33" i="12" s="1"/>
  <c r="BI36" i="12" s="1"/>
  <c r="BI37" i="12" s="1"/>
  <c r="BK18" i="12"/>
  <c r="BK6" i="12"/>
  <c r="BK9" i="12" s="1"/>
  <c r="BL5" i="12"/>
  <c r="BL19" i="12" s="1"/>
  <c r="DP21" i="1"/>
  <c r="DP19" i="1" s="1"/>
  <c r="DQ21" i="1" s="1"/>
  <c r="DQ19" i="1" s="1"/>
  <c r="BI38" i="12" l="1"/>
  <c r="BJ37" i="12"/>
  <c r="BJ38" i="12" s="1"/>
  <c r="BL4" i="12"/>
  <c r="BK10" i="12"/>
  <c r="BK31" i="12"/>
  <c r="DR21" i="1"/>
  <c r="DR19" i="1" s="1"/>
  <c r="BK11" i="12" l="1"/>
  <c r="BL6" i="12"/>
  <c r="BL9" i="12" s="1"/>
  <c r="BL10" i="12" s="1"/>
  <c r="BL11" i="12" s="1"/>
  <c r="BL13" i="12" s="1"/>
  <c r="BL33" i="12" s="1"/>
  <c r="BL36" i="12" s="1"/>
  <c r="BL18" i="12"/>
  <c r="BL31" i="12" s="1"/>
  <c r="BM5" i="12"/>
  <c r="BM19" i="12" s="1"/>
  <c r="DS21" i="1"/>
  <c r="DS19" i="1" s="1"/>
  <c r="BK13" i="12" l="1"/>
  <c r="BK33" i="12" s="1"/>
  <c r="BK36" i="12" s="1"/>
  <c r="BK37" i="12" s="1"/>
  <c r="BK38" i="12" s="1"/>
  <c r="BM4" i="12"/>
  <c r="DT21" i="1"/>
  <c r="DT19" i="1" s="1"/>
  <c r="BL37" i="12" l="1"/>
  <c r="BL38" i="12" s="1"/>
  <c r="BM6" i="12"/>
  <c r="BM9" i="12" s="1"/>
  <c r="BM10" i="12" s="1"/>
  <c r="BM11" i="12" s="1"/>
  <c r="BM13" i="12" s="1"/>
  <c r="BM33" i="12" s="1"/>
  <c r="BM18" i="12"/>
  <c r="BM31" i="12" s="1"/>
  <c r="BN5" i="12"/>
  <c r="BN19" i="12" s="1"/>
  <c r="DU21" i="1"/>
  <c r="DU19" i="1" s="1"/>
  <c r="DV21" i="1" s="1"/>
  <c r="DV19" i="1" s="1"/>
  <c r="DW21" i="1" s="1"/>
  <c r="DW19" i="1" s="1"/>
  <c r="BM36" i="12" l="1"/>
  <c r="BM37" i="12" s="1"/>
  <c r="BM38" i="12" s="1"/>
  <c r="BN4" i="12"/>
  <c r="DX21" i="1"/>
  <c r="DX19" i="1" s="1"/>
  <c r="BN6" i="12" l="1"/>
  <c r="BN9" i="12" s="1"/>
  <c r="BN10" i="12" s="1"/>
  <c r="BN11" i="12" s="1"/>
  <c r="BN13" i="12" s="1"/>
  <c r="BN33" i="12" s="1"/>
  <c r="BN36" i="12" s="1"/>
  <c r="BN37" i="12" s="1"/>
  <c r="BN38" i="12" s="1"/>
  <c r="BO5" i="12"/>
  <c r="BO19" i="12" s="1"/>
  <c r="BN18" i="12"/>
  <c r="BN31" i="12" s="1"/>
  <c r="DY21" i="1"/>
  <c r="DY19" i="1" s="1"/>
  <c r="BO4" i="12" l="1"/>
  <c r="DZ21" i="1"/>
  <c r="DZ19" i="1" s="1"/>
  <c r="BP5" i="12" l="1"/>
  <c r="BO18" i="12"/>
  <c r="BO31" i="12" s="1"/>
  <c r="BO6" i="12"/>
  <c r="BO9" i="12" s="1"/>
  <c r="BO10" i="12" s="1"/>
  <c r="BO11" i="12" s="1"/>
  <c r="BO13" i="12" s="1"/>
  <c r="BO33" i="12" s="1"/>
  <c r="BO36" i="12" s="1"/>
  <c r="BO37" i="12" s="1"/>
  <c r="BO38" i="12" s="1"/>
  <c r="EA21" i="1"/>
  <c r="EA19" i="1" s="1"/>
  <c r="BP4" i="12" l="1"/>
  <c r="BP19" i="12"/>
  <c r="G19" i="13" s="1"/>
  <c r="EB21" i="1"/>
  <c r="EB19" i="1" s="1"/>
  <c r="G4" i="13" l="1"/>
  <c r="G5" i="13" s="1"/>
  <c r="BP18" i="12"/>
  <c r="BP6" i="12"/>
  <c r="EC21" i="1"/>
  <c r="EC19" i="1" s="1"/>
  <c r="ED21" i="1" s="1"/>
  <c r="ED19" i="1" s="1"/>
  <c r="EE21" i="1" s="1"/>
  <c r="EE19" i="1" s="1"/>
  <c r="BP9" i="12" l="1"/>
  <c r="G6" i="13"/>
  <c r="BP31" i="12"/>
  <c r="G18" i="13"/>
  <c r="G31" i="13" s="1"/>
  <c r="EF21" i="1"/>
  <c r="EF19" i="1" s="1"/>
  <c r="BP10" i="12" l="1"/>
  <c r="G9" i="13"/>
  <c r="EG21" i="1"/>
  <c r="EG19" i="1" s="1"/>
  <c r="BP11" i="12" l="1"/>
  <c r="G10" i="13"/>
  <c r="EH21" i="1"/>
  <c r="EH19" i="1" s="1"/>
  <c r="BP13" i="12" l="1"/>
  <c r="BP33" i="12" s="1"/>
  <c r="BP36" i="12" s="1"/>
  <c r="BP37" i="12" s="1"/>
  <c r="BP38" i="12" s="1"/>
  <c r="G11" i="13"/>
  <c r="G13" i="13" s="1"/>
  <c r="G33" i="13" s="1"/>
  <c r="G34" i="13" s="1"/>
  <c r="G35" i="13" s="1"/>
  <c r="EI21" i="1"/>
  <c r="EI19" i="1" s="1"/>
  <c r="G36" i="13" l="1"/>
  <c r="G37" i="13" s="1"/>
  <c r="G39" i="13" s="1"/>
  <c r="EJ21" i="1"/>
  <c r="EJ19" i="1" s="1"/>
  <c r="EK21" i="1" l="1"/>
  <c r="EK19" i="1" s="1"/>
  <c r="EL21" i="1" s="1"/>
  <c r="EL19" i="1" s="1"/>
  <c r="EM21" i="1" s="1"/>
  <c r="EM19" i="1" s="1"/>
  <c r="EN21" i="1" l="1"/>
  <c r="EN19" i="1" s="1"/>
  <c r="EO21" i="1" l="1"/>
  <c r="EO19" i="1" s="1"/>
  <c r="EP21" i="1" s="1"/>
  <c r="EP19" i="1" s="1"/>
  <c r="EQ21" i="1" l="1"/>
  <c r="EQ19" i="1" s="1"/>
  <c r="D39" i="12"/>
  <c r="D41" i="12" s="1"/>
  <c r="E39" i="12" l="1"/>
  <c r="E41" i="12" s="1"/>
  <c r="F39" i="12" l="1"/>
  <c r="F41" i="12" s="1"/>
  <c r="G39" i="12" l="1"/>
  <c r="G41" i="12" s="1"/>
  <c r="H39" i="12" l="1"/>
  <c r="H41" i="12" s="1"/>
  <c r="I39" i="12" l="1"/>
  <c r="I41" i="12" s="1"/>
  <c r="J39" i="12" l="1"/>
  <c r="J41" i="12" s="1"/>
  <c r="K39" i="12" l="1"/>
  <c r="K41" i="12" s="1"/>
  <c r="L39" i="12" l="1"/>
  <c r="L41" i="12" s="1"/>
  <c r="M39" i="12" l="1"/>
  <c r="M41" i="12" s="1"/>
  <c r="N39" i="12" l="1"/>
  <c r="N41" i="12" s="1"/>
  <c r="O39" i="12" l="1"/>
  <c r="O41" i="12" s="1"/>
  <c r="P39" i="12" l="1"/>
  <c r="P41" i="12" s="1"/>
  <c r="Q39" i="12" l="1"/>
  <c r="Q41" i="12" s="1"/>
  <c r="R39" i="12" l="1"/>
  <c r="R41" i="12" s="1"/>
  <c r="S39" i="12" l="1"/>
  <c r="S41" i="12" s="1"/>
  <c r="T39" i="12" l="1"/>
  <c r="T41" i="12" s="1"/>
  <c r="U39" i="12" l="1"/>
  <c r="U41" i="12" s="1"/>
  <c r="V39" i="12" l="1"/>
  <c r="V41" i="12" s="1"/>
  <c r="W39" i="12" l="1"/>
  <c r="W41" i="12" s="1"/>
  <c r="X39" i="12" l="1"/>
  <c r="X41" i="12" s="1"/>
  <c r="Y39" i="12" l="1"/>
  <c r="Y41" i="12" s="1"/>
  <c r="Z39" i="12" l="1"/>
  <c r="Z41" i="12" s="1"/>
  <c r="AA39" i="12" l="1"/>
  <c r="AA41" i="12" s="1"/>
  <c r="AB39" i="12" l="1"/>
  <c r="AB41" i="12" s="1"/>
  <c r="AC39" i="12" l="1"/>
  <c r="AC41" i="12" s="1"/>
  <c r="AD39" i="12" l="1"/>
  <c r="AD41" i="12" s="1"/>
  <c r="AE39" i="12" l="1"/>
  <c r="AE41" i="12" s="1"/>
  <c r="AF39" i="12" l="1"/>
  <c r="AF41" i="12" s="1"/>
  <c r="AG39" i="12" l="1"/>
  <c r="AG41" i="12" s="1"/>
  <c r="AH39" i="12" l="1"/>
  <c r="AH41" i="12" s="1"/>
  <c r="AI39" i="12" l="1"/>
  <c r="AI41" i="12" s="1"/>
  <c r="AJ39" i="12" l="1"/>
  <c r="AJ41" i="12" s="1"/>
  <c r="AK39" i="12" l="1"/>
  <c r="AK41" i="12" s="1"/>
  <c r="AL39" i="12" l="1"/>
  <c r="AL41" i="12" s="1"/>
  <c r="AM39" i="12" l="1"/>
  <c r="AM41" i="12" s="1"/>
  <c r="AN39" i="12" l="1"/>
  <c r="AN41" i="12" s="1"/>
  <c r="AO39" i="12" l="1"/>
  <c r="AO41" i="12" s="1"/>
  <c r="AP39" i="12" l="1"/>
  <c r="AP41" i="12" s="1"/>
  <c r="AQ39" i="12" l="1"/>
  <c r="AQ41" i="12" s="1"/>
  <c r="AR39" i="12" l="1"/>
  <c r="AR41" i="12" s="1"/>
  <c r="AS39" i="12" l="1"/>
  <c r="AS41" i="12" s="1"/>
  <c r="AT39" i="12" l="1"/>
  <c r="AT41" i="12" s="1"/>
  <c r="AU39" i="12" l="1"/>
  <c r="AU41" i="12" s="1"/>
  <c r="AV39" i="12" l="1"/>
  <c r="AV41" i="12" s="1"/>
  <c r="AW39" i="12" l="1"/>
  <c r="AW41" i="12" s="1"/>
  <c r="AX39" i="12" l="1"/>
  <c r="AX41" i="12" s="1"/>
  <c r="AY39" i="12" l="1"/>
  <c r="AY41" i="12" s="1"/>
  <c r="AZ39" i="12" l="1"/>
  <c r="AZ41" i="12" s="1"/>
  <c r="BA39" i="12" l="1"/>
  <c r="BA41" i="12" s="1"/>
  <c r="BB39" i="12" l="1"/>
  <c r="BB41" i="12" s="1"/>
  <c r="BC39" i="12" l="1"/>
  <c r="BC41" i="12" s="1"/>
  <c r="BD39" i="12" l="1"/>
  <c r="BD41" i="12" s="1"/>
  <c r="BE39" i="12" l="1"/>
  <c r="BE41" i="12" s="1"/>
  <c r="BF39" i="12" l="1"/>
  <c r="BF41" i="12" s="1"/>
  <c r="BG39" i="12" l="1"/>
  <c r="BG41" i="12" s="1"/>
  <c r="BH39" i="12" l="1"/>
  <c r="BH41" i="12" s="1"/>
  <c r="BI39" i="12" l="1"/>
  <c r="BI41" i="12" s="1"/>
  <c r="BJ39" i="12" l="1"/>
  <c r="BJ41" i="12" s="1"/>
  <c r="BK39" i="12" l="1"/>
  <c r="BK41" i="12" s="1"/>
  <c r="BL39" i="12" l="1"/>
  <c r="BL41" i="12" s="1"/>
  <c r="BM39" i="12" l="1"/>
  <c r="BM41" i="12" s="1"/>
  <c r="BN39" i="12" l="1"/>
  <c r="BN41" i="12" s="1"/>
  <c r="BP39" i="12" l="1"/>
  <c r="BO39" i="12"/>
  <c r="BO41" i="12" s="1"/>
  <c r="BP41" i="12" s="1"/>
</calcChain>
</file>

<file path=xl/sharedStrings.xml><?xml version="1.0" encoding="utf-8"?>
<sst xmlns="http://schemas.openxmlformats.org/spreadsheetml/2006/main" count="282" uniqueCount="126">
  <si>
    <t>Total population</t>
  </si>
  <si>
    <t>Contagion rate</t>
  </si>
  <si>
    <t>Starting users</t>
  </si>
  <si>
    <t>Month</t>
  </si>
  <si>
    <t>users</t>
  </si>
  <si>
    <t>Users</t>
  </si>
  <si>
    <t>New users</t>
  </si>
  <si>
    <t>Total users</t>
  </si>
  <si>
    <t>Total driveway</t>
  </si>
  <si>
    <t>Initial users</t>
  </si>
  <si>
    <t>DW/users</t>
  </si>
  <si>
    <t>users/DW</t>
  </si>
  <si>
    <t>Average rent</t>
  </si>
  <si>
    <t>expected rent</t>
  </si>
  <si>
    <t>ineficenices</t>
  </si>
  <si>
    <t>final rate</t>
  </si>
  <si>
    <t>monthly offer per driveway</t>
  </si>
  <si>
    <t>summer</t>
  </si>
  <si>
    <t>worker rate</t>
  </si>
  <si>
    <t>driveway</t>
  </si>
  <si>
    <t>offer</t>
  </si>
  <si>
    <t>rented</t>
  </si>
  <si>
    <t>price</t>
  </si>
  <si>
    <t>fee</t>
  </si>
  <si>
    <t>New user</t>
  </si>
  <si>
    <t>new ref cost</t>
  </si>
  <si>
    <t>ref cost</t>
  </si>
  <si>
    <t>wage</t>
  </si>
  <si>
    <t>Simon's wage</t>
  </si>
  <si>
    <t>server cost</t>
  </si>
  <si>
    <t>Server</t>
  </si>
  <si>
    <t>total</t>
  </si>
  <si>
    <t>Market reach</t>
  </si>
  <si>
    <t>keep ratio</t>
  </si>
  <si>
    <t>ad</t>
  </si>
  <si>
    <t>Ad</t>
  </si>
  <si>
    <t>Bike adv</t>
  </si>
  <si>
    <t>Photo booth</t>
  </si>
  <si>
    <t>Couleur café</t>
  </si>
  <si>
    <t>Apero</t>
  </si>
  <si>
    <t>profit</t>
  </si>
  <si>
    <t>profit a d</t>
  </si>
  <si>
    <t>csr rate</t>
  </si>
  <si>
    <t>total 3 y</t>
  </si>
  <si>
    <t>inv</t>
  </si>
  <si>
    <t>total inv</t>
  </si>
  <si>
    <t>Year</t>
  </si>
  <si>
    <t>year</t>
  </si>
  <si>
    <t>Revenue</t>
  </si>
  <si>
    <t>Expense</t>
  </si>
  <si>
    <t>soft dep</t>
  </si>
  <si>
    <t>soft val</t>
  </si>
  <si>
    <t>Sales</t>
  </si>
  <si>
    <t>Userbase</t>
  </si>
  <si>
    <t>Total</t>
  </si>
  <si>
    <t>New</t>
  </si>
  <si>
    <t>Driveway</t>
  </si>
  <si>
    <t>Offer</t>
  </si>
  <si>
    <t>Rented</t>
  </si>
  <si>
    <t>Fee</t>
  </si>
  <si>
    <t>Gross Profit</t>
  </si>
  <si>
    <t>Expenses</t>
  </si>
  <si>
    <t>Sales and Marketing</t>
  </si>
  <si>
    <t>Facebook ads</t>
  </si>
  <si>
    <t>Server rent</t>
  </si>
  <si>
    <t>Refferal</t>
  </si>
  <si>
    <t>General Administration</t>
  </si>
  <si>
    <t>Salaries</t>
  </si>
  <si>
    <t>Internet and Phone</t>
  </si>
  <si>
    <t>Software Maintenance</t>
  </si>
  <si>
    <t>Photobooth</t>
  </si>
  <si>
    <t>Flyers</t>
  </si>
  <si>
    <t>prop rate</t>
  </si>
  <si>
    <t>dep time</t>
  </si>
  <si>
    <t>Couleur Café</t>
  </si>
  <si>
    <t>Apéros Urbain</t>
  </si>
  <si>
    <t>Student Ball</t>
  </si>
  <si>
    <t>studball price</t>
  </si>
  <si>
    <t>Total Expenses</t>
  </si>
  <si>
    <t>Earning before taxe</t>
  </si>
  <si>
    <t>Donation</t>
  </si>
  <si>
    <t>Taxe</t>
  </si>
  <si>
    <t>Earning before donation</t>
  </si>
  <si>
    <t>taxe rate</t>
  </si>
  <si>
    <t>Net Income</t>
  </si>
  <si>
    <t>Event:</t>
  </si>
  <si>
    <t>Bike Advertissement</t>
  </si>
  <si>
    <t>Operating Activities</t>
  </si>
  <si>
    <t>Cash at Beginning of Period</t>
  </si>
  <si>
    <t>Income Taxes Payable</t>
  </si>
  <si>
    <t>Net Cash Provided by operations</t>
  </si>
  <si>
    <t>Investment Activities</t>
  </si>
  <si>
    <t>Net cash used in investing activities</t>
  </si>
  <si>
    <t>Financing Activities</t>
  </si>
  <si>
    <t>Paid in Capital</t>
  </si>
  <si>
    <t>Net Cash Used in financing activities</t>
  </si>
  <si>
    <t>Cash at the end of the period</t>
  </si>
  <si>
    <t>Assets</t>
  </si>
  <si>
    <t>Current Assets</t>
  </si>
  <si>
    <t>Cash and Cash Equivalents</t>
  </si>
  <si>
    <t>Total Current Assets</t>
  </si>
  <si>
    <t>Non Current Assets</t>
  </si>
  <si>
    <t>Total Non Current Assets</t>
  </si>
  <si>
    <t>Current Liabilities</t>
  </si>
  <si>
    <t>Total Liabilities</t>
  </si>
  <si>
    <t>Equity</t>
  </si>
  <si>
    <t>Total Assets</t>
  </si>
  <si>
    <t>Total Liabilities and Net Worth</t>
  </si>
  <si>
    <t>Property, plant and equipment</t>
  </si>
  <si>
    <t>Retained Earnings</t>
  </si>
  <si>
    <t>Total Current Liabilities</t>
  </si>
  <si>
    <t>Intangible Assets</t>
  </si>
  <si>
    <t>Less : Accumulated Amortization</t>
  </si>
  <si>
    <t>target</t>
  </si>
  <si>
    <t>Increase or decrease in cash</t>
  </si>
  <si>
    <t>Accumulated Net Income</t>
  </si>
  <si>
    <t>Yearly</t>
  </si>
  <si>
    <t>Profit Before Taxes</t>
  </si>
  <si>
    <t>Year 0 : December 2017</t>
  </si>
  <si>
    <t>Year 1:December 2018</t>
  </si>
  <si>
    <t>Year 2: December 2019</t>
  </si>
  <si>
    <t>Year 3: December 2020</t>
  </si>
  <si>
    <t>Year 4: December 2021</t>
  </si>
  <si>
    <t>Year 5: December 2022</t>
  </si>
  <si>
    <t>Liabilities and Equity</t>
  </si>
  <si>
    <t>Long Term 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</si>
</sst>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[$-409]mmm/yy"/>
    <numFmt numFmtId="166" formatCode="yyyy"/>
    <numFmt numFmtId="168" formatCode="_-* #,##0\ &quot;€&quot;_-;\-* #,##0\ &quot;€&quot;_-;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43" fontId="0" fillId="0" borderId="0" xfId="1" applyFon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43" fontId="0" fillId="0" borderId="0" xfId="1" applyNumberFormat="1" applyFont="1"/>
    <xf numFmtId="0" fontId="3" fillId="0" borderId="0" xfId="0" applyFont="1" applyAlignment="1">
      <alignment wrapText="1"/>
    </xf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0" borderId="0" xfId="0" applyBorder="1"/>
    <xf numFmtId="164" fontId="0" fillId="0" borderId="2" xfId="1" applyNumberFormat="1" applyFont="1" applyBorder="1"/>
    <xf numFmtId="0" fontId="2" fillId="0" borderId="0" xfId="0" applyFont="1" applyBorder="1"/>
    <xf numFmtId="0" fontId="0" fillId="0" borderId="0" xfId="0" applyFont="1"/>
    <xf numFmtId="0" fontId="2" fillId="0" borderId="5" xfId="0" applyFont="1" applyBorder="1"/>
    <xf numFmtId="0" fontId="0" fillId="0" borderId="5" xfId="0" applyBorder="1"/>
    <xf numFmtId="0" fontId="4" fillId="0" borderId="0" xfId="0" applyFont="1" applyBorder="1"/>
    <xf numFmtId="0" fontId="5" fillId="0" borderId="0" xfId="0" applyFont="1" applyBorder="1"/>
    <xf numFmtId="164" fontId="0" fillId="0" borderId="0" xfId="0" applyNumberFormat="1" applyBorder="1"/>
    <xf numFmtId="0" fontId="2" fillId="0" borderId="7" xfId="0" applyFont="1" applyBorder="1"/>
    <xf numFmtId="164" fontId="0" fillId="0" borderId="7" xfId="1" applyNumberFormat="1" applyFont="1" applyBorder="1"/>
    <xf numFmtId="0" fontId="0" fillId="0" borderId="8" xfId="0" applyBorder="1"/>
    <xf numFmtId="0" fontId="2" fillId="0" borderId="9" xfId="0" applyFont="1" applyBorder="1"/>
    <xf numFmtId="164" fontId="0" fillId="0" borderId="9" xfId="1" applyNumberFormat="1" applyFont="1" applyBorder="1"/>
    <xf numFmtId="164" fontId="0" fillId="0" borderId="8" xfId="1" applyNumberFormat="1" applyFont="1" applyBorder="1"/>
    <xf numFmtId="9" fontId="0" fillId="0" borderId="0" xfId="1" applyNumberFormat="1" applyFont="1"/>
    <xf numFmtId="165" fontId="2" fillId="0" borderId="2" xfId="0" applyNumberFormat="1" applyFont="1" applyBorder="1"/>
    <xf numFmtId="165" fontId="0" fillId="0" borderId="0" xfId="0" applyNumberFormat="1"/>
    <xf numFmtId="165" fontId="2" fillId="0" borderId="0" xfId="0" applyNumberFormat="1" applyFont="1" applyBorder="1"/>
    <xf numFmtId="166" fontId="2" fillId="0" borderId="2" xfId="0" applyNumberFormat="1" applyFont="1" applyBorder="1"/>
    <xf numFmtId="0" fontId="2" fillId="0" borderId="0" xfId="0" applyFont="1" applyFill="1" applyBorder="1"/>
    <xf numFmtId="0" fontId="5" fillId="0" borderId="0" xfId="0" applyFont="1" applyFill="1" applyBorder="1"/>
    <xf numFmtId="44" fontId="0" fillId="0" borderId="0" xfId="2" applyFont="1"/>
    <xf numFmtId="44" fontId="0" fillId="0" borderId="3" xfId="2" applyFont="1" applyBorder="1"/>
    <xf numFmtId="44" fontId="0" fillId="0" borderId="4" xfId="2" applyFont="1" applyBorder="1"/>
    <xf numFmtId="44" fontId="0" fillId="0" borderId="6" xfId="2" applyFont="1" applyBorder="1"/>
    <xf numFmtId="44" fontId="0" fillId="0" borderId="0" xfId="2" applyFont="1" applyBorder="1"/>
    <xf numFmtId="44" fontId="0" fillId="0" borderId="2" xfId="2" applyFont="1" applyBorder="1"/>
    <xf numFmtId="44" fontId="0" fillId="0" borderId="5" xfId="2" applyFont="1" applyBorder="1"/>
    <xf numFmtId="42" fontId="0" fillId="0" borderId="0" xfId="2" applyNumberFormat="1" applyFont="1" applyBorder="1"/>
    <xf numFmtId="42" fontId="0" fillId="0" borderId="1" xfId="2" applyNumberFormat="1" applyFont="1" applyBorder="1"/>
    <xf numFmtId="0" fontId="0" fillId="0" borderId="0" xfId="2" applyNumberFormat="1" applyFont="1" applyBorder="1"/>
    <xf numFmtId="1" fontId="0" fillId="0" borderId="0" xfId="2" applyNumberFormat="1" applyFont="1" applyBorder="1"/>
    <xf numFmtId="0" fontId="0" fillId="0" borderId="10" xfId="2" applyNumberFormat="1" applyFont="1" applyBorder="1"/>
    <xf numFmtId="168" fontId="0" fillId="0" borderId="0" xfId="2" applyNumberFormat="1" applyFont="1" applyBorder="1"/>
    <xf numFmtId="168" fontId="0" fillId="0" borderId="7" xfId="2" applyNumberFormat="1" applyFont="1" applyBorder="1"/>
    <xf numFmtId="168" fontId="0" fillId="0" borderId="1" xfId="2" applyNumberFormat="1" applyFont="1" applyBorder="1"/>
    <xf numFmtId="168" fontId="0" fillId="0" borderId="8" xfId="2" applyNumberFormat="1" applyFont="1" applyBorder="1"/>
    <xf numFmtId="168" fontId="0" fillId="0" borderId="9" xfId="2" applyNumberFormat="1" applyFont="1" applyBorder="1"/>
    <xf numFmtId="168" fontId="0" fillId="0" borderId="2" xfId="2" applyNumberFormat="1" applyFont="1" applyBorder="1"/>
    <xf numFmtId="168" fontId="0" fillId="0" borderId="0" xfId="1" applyNumberFormat="1" applyFont="1" applyBorder="1"/>
    <xf numFmtId="168" fontId="0" fillId="0" borderId="7" xfId="1" applyNumberFormat="1" applyFont="1" applyBorder="1"/>
    <xf numFmtId="168" fontId="0" fillId="0" borderId="1" xfId="1" applyNumberFormat="1" applyFont="1" applyBorder="1"/>
    <xf numFmtId="168" fontId="0" fillId="0" borderId="2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Users!$A$19</c:f>
              <c:strCache>
                <c:ptCount val="1"/>
                <c:pt idx="0">
                  <c:v>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Users!$B$20:$CB$20</c15:sqref>
                  </c15:fullRef>
                </c:ext>
              </c:extLst>
              <c:f>Users!$C$20:$CB$20</c:f>
              <c:numCache>
                <c:formatCode>General</c:formatCode>
                <c:ptCount val="78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2021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2022</c:v>
                </c:pt>
                <c:pt idx="60">
                  <c:v>2022</c:v>
                </c:pt>
                <c:pt idx="61">
                  <c:v>2022</c:v>
                </c:pt>
                <c:pt idx="62">
                  <c:v>2022</c:v>
                </c:pt>
                <c:pt idx="63">
                  <c:v>2022</c:v>
                </c:pt>
                <c:pt idx="64">
                  <c:v>2022</c:v>
                </c:pt>
                <c:pt idx="65">
                  <c:v>2022</c:v>
                </c:pt>
                <c:pt idx="66">
                  <c:v>2022</c:v>
                </c:pt>
                <c:pt idx="67">
                  <c:v>2022</c:v>
                </c:pt>
                <c:pt idx="68">
                  <c:v>2022</c:v>
                </c:pt>
                <c:pt idx="69">
                  <c:v>2022</c:v>
                </c:pt>
                <c:pt idx="70">
                  <c:v>2022</c:v>
                </c:pt>
                <c:pt idx="71">
                  <c:v>2023</c:v>
                </c:pt>
                <c:pt idx="72">
                  <c:v>2023</c:v>
                </c:pt>
                <c:pt idx="73">
                  <c:v>2023</c:v>
                </c:pt>
                <c:pt idx="74">
                  <c:v>2023</c:v>
                </c:pt>
                <c:pt idx="75">
                  <c:v>2023</c:v>
                </c:pt>
                <c:pt idx="76">
                  <c:v>2023</c:v>
                </c:pt>
                <c:pt idx="77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Users!$B$19:$CB$19</c15:sqref>
                  </c15:fullRef>
                </c:ext>
              </c:extLst>
              <c:f>Users!$C$19:$CB$19</c:f>
              <c:numCache>
                <c:formatCode>_-* #,##0\ _€_-;\-* #,##0\ _€_-;_-* "-"??\ _€_-;_-@_-</c:formatCode>
                <c:ptCount val="78"/>
                <c:pt idx="0">
                  <c:v>525</c:v>
                </c:pt>
                <c:pt idx="1">
                  <c:v>575</c:v>
                </c:pt>
                <c:pt idx="2">
                  <c:v>629</c:v>
                </c:pt>
                <c:pt idx="3">
                  <c:v>688</c:v>
                </c:pt>
                <c:pt idx="4">
                  <c:v>752</c:v>
                </c:pt>
                <c:pt idx="5">
                  <c:v>821</c:v>
                </c:pt>
                <c:pt idx="6">
                  <c:v>896</c:v>
                </c:pt>
                <c:pt idx="7">
                  <c:v>977</c:v>
                </c:pt>
                <c:pt idx="8">
                  <c:v>1064</c:v>
                </c:pt>
                <c:pt idx="9">
                  <c:v>1158</c:v>
                </c:pt>
                <c:pt idx="10">
                  <c:v>1259</c:v>
                </c:pt>
                <c:pt idx="11">
                  <c:v>1368</c:v>
                </c:pt>
                <c:pt idx="12">
                  <c:v>1484</c:v>
                </c:pt>
                <c:pt idx="13">
                  <c:v>1608</c:v>
                </c:pt>
                <c:pt idx="14">
                  <c:v>1741</c:v>
                </c:pt>
                <c:pt idx="15">
                  <c:v>1882</c:v>
                </c:pt>
                <c:pt idx="16">
                  <c:v>2032</c:v>
                </c:pt>
                <c:pt idx="17">
                  <c:v>2190</c:v>
                </c:pt>
                <c:pt idx="18">
                  <c:v>2357</c:v>
                </c:pt>
                <c:pt idx="19">
                  <c:v>2532</c:v>
                </c:pt>
                <c:pt idx="20">
                  <c:v>2716</c:v>
                </c:pt>
                <c:pt idx="21">
                  <c:v>2907</c:v>
                </c:pt>
                <c:pt idx="22">
                  <c:v>3106</c:v>
                </c:pt>
                <c:pt idx="23">
                  <c:v>3312</c:v>
                </c:pt>
                <c:pt idx="24">
                  <c:v>3524</c:v>
                </c:pt>
                <c:pt idx="25">
                  <c:v>3741</c:v>
                </c:pt>
                <c:pt idx="26">
                  <c:v>3963</c:v>
                </c:pt>
                <c:pt idx="27">
                  <c:v>4189</c:v>
                </c:pt>
                <c:pt idx="28">
                  <c:v>4417</c:v>
                </c:pt>
                <c:pt idx="29">
                  <c:v>4647</c:v>
                </c:pt>
                <c:pt idx="30">
                  <c:v>4877</c:v>
                </c:pt>
                <c:pt idx="31">
                  <c:v>5106</c:v>
                </c:pt>
                <c:pt idx="32">
                  <c:v>5333</c:v>
                </c:pt>
                <c:pt idx="33">
                  <c:v>5557</c:v>
                </c:pt>
                <c:pt idx="34">
                  <c:v>5777</c:v>
                </c:pt>
                <c:pt idx="35">
                  <c:v>5992</c:v>
                </c:pt>
                <c:pt idx="36">
                  <c:v>6201</c:v>
                </c:pt>
                <c:pt idx="37">
                  <c:v>6403</c:v>
                </c:pt>
                <c:pt idx="38">
                  <c:v>6598</c:v>
                </c:pt>
                <c:pt idx="39">
                  <c:v>6785</c:v>
                </c:pt>
                <c:pt idx="40">
                  <c:v>6963</c:v>
                </c:pt>
                <c:pt idx="41">
                  <c:v>7133</c:v>
                </c:pt>
                <c:pt idx="42">
                  <c:v>7294</c:v>
                </c:pt>
                <c:pt idx="43">
                  <c:v>7445</c:v>
                </c:pt>
                <c:pt idx="44">
                  <c:v>7587</c:v>
                </c:pt>
                <c:pt idx="45">
                  <c:v>7720</c:v>
                </c:pt>
                <c:pt idx="46">
                  <c:v>7845</c:v>
                </c:pt>
                <c:pt idx="47">
                  <c:v>7961</c:v>
                </c:pt>
                <c:pt idx="48">
                  <c:v>8069</c:v>
                </c:pt>
                <c:pt idx="49">
                  <c:v>8169</c:v>
                </c:pt>
                <c:pt idx="50">
                  <c:v>8261</c:v>
                </c:pt>
                <c:pt idx="51">
                  <c:v>8346</c:v>
                </c:pt>
                <c:pt idx="52">
                  <c:v>8424</c:v>
                </c:pt>
                <c:pt idx="53">
                  <c:v>8496</c:v>
                </c:pt>
                <c:pt idx="54">
                  <c:v>8561</c:v>
                </c:pt>
                <c:pt idx="55">
                  <c:v>8621</c:v>
                </c:pt>
                <c:pt idx="56">
                  <c:v>8676</c:v>
                </c:pt>
                <c:pt idx="57">
                  <c:v>8726</c:v>
                </c:pt>
                <c:pt idx="58">
                  <c:v>8771</c:v>
                </c:pt>
                <c:pt idx="59">
                  <c:v>8812</c:v>
                </c:pt>
                <c:pt idx="60">
                  <c:v>8850</c:v>
                </c:pt>
                <c:pt idx="61">
                  <c:v>8884</c:v>
                </c:pt>
                <c:pt idx="62">
                  <c:v>8915</c:v>
                </c:pt>
                <c:pt idx="63">
                  <c:v>8943</c:v>
                </c:pt>
                <c:pt idx="64">
                  <c:v>8969</c:v>
                </c:pt>
                <c:pt idx="65">
                  <c:v>8992</c:v>
                </c:pt>
                <c:pt idx="66">
                  <c:v>9013</c:v>
                </c:pt>
                <c:pt idx="67">
                  <c:v>9032</c:v>
                </c:pt>
                <c:pt idx="68">
                  <c:v>9049</c:v>
                </c:pt>
                <c:pt idx="69">
                  <c:v>9064</c:v>
                </c:pt>
                <c:pt idx="70">
                  <c:v>9078</c:v>
                </c:pt>
                <c:pt idx="71">
                  <c:v>9091</c:v>
                </c:pt>
                <c:pt idx="72">
                  <c:v>9102</c:v>
                </c:pt>
                <c:pt idx="73">
                  <c:v>9112</c:v>
                </c:pt>
                <c:pt idx="74">
                  <c:v>9121</c:v>
                </c:pt>
                <c:pt idx="75">
                  <c:v>9129</c:v>
                </c:pt>
                <c:pt idx="76">
                  <c:v>9137</c:v>
                </c:pt>
                <c:pt idx="77">
                  <c:v>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4-4A14-966C-239B0D99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95528"/>
        <c:axId val="5545978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Users!$A$20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Users!$B$20:$CB$20</c15:sqref>
                        </c15:fullRef>
                        <c15:formulaRef>
                          <c15:sqref>Users!$C$20:$CB$20</c15:sqref>
                        </c15:formulaRef>
                      </c:ext>
                    </c:extLst>
                    <c:numCache>
                      <c:formatCode>General</c:formatCode>
                      <c:ptCount val="78"/>
                      <c:pt idx="0">
                        <c:v>2017</c:v>
                      </c:pt>
                      <c:pt idx="1">
                        <c:v>2017</c:v>
                      </c:pt>
                      <c:pt idx="2">
                        <c:v>2017</c:v>
                      </c:pt>
                      <c:pt idx="3">
                        <c:v>2017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2018</c:v>
                      </c:pt>
                      <c:pt idx="13">
                        <c:v>2018</c:v>
                      </c:pt>
                      <c:pt idx="14">
                        <c:v>2018</c:v>
                      </c:pt>
                      <c:pt idx="15">
                        <c:v>2018</c:v>
                      </c:pt>
                      <c:pt idx="16">
                        <c:v>2018</c:v>
                      </c:pt>
                      <c:pt idx="17">
                        <c:v>2018</c:v>
                      </c:pt>
                      <c:pt idx="18">
                        <c:v>2018</c:v>
                      </c:pt>
                      <c:pt idx="19">
                        <c:v>2018</c:v>
                      </c:pt>
                      <c:pt idx="20">
                        <c:v>2018</c:v>
                      </c:pt>
                      <c:pt idx="21">
                        <c:v>2018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2020</c:v>
                      </c:pt>
                      <c:pt idx="37">
                        <c:v>2020</c:v>
                      </c:pt>
                      <c:pt idx="38">
                        <c:v>2020</c:v>
                      </c:pt>
                      <c:pt idx="39">
                        <c:v>2020</c:v>
                      </c:pt>
                      <c:pt idx="40">
                        <c:v>2020</c:v>
                      </c:pt>
                      <c:pt idx="41">
                        <c:v>2020</c:v>
                      </c:pt>
                      <c:pt idx="42">
                        <c:v>2020</c:v>
                      </c:pt>
                      <c:pt idx="43">
                        <c:v>2020</c:v>
                      </c:pt>
                      <c:pt idx="44">
                        <c:v>2020</c:v>
                      </c:pt>
                      <c:pt idx="45">
                        <c:v>2020</c:v>
                      </c:pt>
                      <c:pt idx="46">
                        <c:v>2020</c:v>
                      </c:pt>
                      <c:pt idx="47">
                        <c:v>2021</c:v>
                      </c:pt>
                      <c:pt idx="48">
                        <c:v>2021</c:v>
                      </c:pt>
                      <c:pt idx="49">
                        <c:v>2021</c:v>
                      </c:pt>
                      <c:pt idx="50">
                        <c:v>2021</c:v>
                      </c:pt>
                      <c:pt idx="51">
                        <c:v>2021</c:v>
                      </c:pt>
                      <c:pt idx="52">
                        <c:v>2021</c:v>
                      </c:pt>
                      <c:pt idx="53">
                        <c:v>2021</c:v>
                      </c:pt>
                      <c:pt idx="54">
                        <c:v>2021</c:v>
                      </c:pt>
                      <c:pt idx="55">
                        <c:v>2021</c:v>
                      </c:pt>
                      <c:pt idx="56">
                        <c:v>2021</c:v>
                      </c:pt>
                      <c:pt idx="57">
                        <c:v>2021</c:v>
                      </c:pt>
                      <c:pt idx="58">
                        <c:v>2021</c:v>
                      </c:pt>
                      <c:pt idx="59">
                        <c:v>2022</c:v>
                      </c:pt>
                      <c:pt idx="60">
                        <c:v>2022</c:v>
                      </c:pt>
                      <c:pt idx="61">
                        <c:v>2022</c:v>
                      </c:pt>
                      <c:pt idx="62">
                        <c:v>2022</c:v>
                      </c:pt>
                      <c:pt idx="63">
                        <c:v>2022</c:v>
                      </c:pt>
                      <c:pt idx="64">
                        <c:v>2022</c:v>
                      </c:pt>
                      <c:pt idx="65">
                        <c:v>2022</c:v>
                      </c:pt>
                      <c:pt idx="66">
                        <c:v>2022</c:v>
                      </c:pt>
                      <c:pt idx="67">
                        <c:v>2022</c:v>
                      </c:pt>
                      <c:pt idx="68">
                        <c:v>2022</c:v>
                      </c:pt>
                      <c:pt idx="69">
                        <c:v>2022</c:v>
                      </c:pt>
                      <c:pt idx="70">
                        <c:v>2022</c:v>
                      </c:pt>
                      <c:pt idx="71">
                        <c:v>2023</c:v>
                      </c:pt>
                      <c:pt idx="72">
                        <c:v>2023</c:v>
                      </c:pt>
                      <c:pt idx="73">
                        <c:v>2023</c:v>
                      </c:pt>
                      <c:pt idx="74">
                        <c:v>2023</c:v>
                      </c:pt>
                      <c:pt idx="75">
                        <c:v>2023</c:v>
                      </c:pt>
                      <c:pt idx="76">
                        <c:v>2023</c:v>
                      </c:pt>
                      <c:pt idx="77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Users!$B$20:$EQ$20</c15:sqref>
                        </c15:fullRef>
                        <c15:formulaRef>
                          <c15:sqref>Users!$C$20:$EQ$20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2017</c:v>
                      </c:pt>
                      <c:pt idx="1">
                        <c:v>2017</c:v>
                      </c:pt>
                      <c:pt idx="2">
                        <c:v>2017</c:v>
                      </c:pt>
                      <c:pt idx="3">
                        <c:v>2017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2018</c:v>
                      </c:pt>
                      <c:pt idx="13">
                        <c:v>2018</c:v>
                      </c:pt>
                      <c:pt idx="14">
                        <c:v>2018</c:v>
                      </c:pt>
                      <c:pt idx="15">
                        <c:v>2018</c:v>
                      </c:pt>
                      <c:pt idx="16">
                        <c:v>2018</c:v>
                      </c:pt>
                      <c:pt idx="17">
                        <c:v>2018</c:v>
                      </c:pt>
                      <c:pt idx="18">
                        <c:v>2018</c:v>
                      </c:pt>
                      <c:pt idx="19">
                        <c:v>2018</c:v>
                      </c:pt>
                      <c:pt idx="20">
                        <c:v>2018</c:v>
                      </c:pt>
                      <c:pt idx="21">
                        <c:v>2018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2020</c:v>
                      </c:pt>
                      <c:pt idx="37">
                        <c:v>2020</c:v>
                      </c:pt>
                      <c:pt idx="38">
                        <c:v>2020</c:v>
                      </c:pt>
                      <c:pt idx="39">
                        <c:v>2020</c:v>
                      </c:pt>
                      <c:pt idx="40">
                        <c:v>2020</c:v>
                      </c:pt>
                      <c:pt idx="41">
                        <c:v>2020</c:v>
                      </c:pt>
                      <c:pt idx="42">
                        <c:v>2020</c:v>
                      </c:pt>
                      <c:pt idx="43">
                        <c:v>2020</c:v>
                      </c:pt>
                      <c:pt idx="44">
                        <c:v>2020</c:v>
                      </c:pt>
                      <c:pt idx="45">
                        <c:v>2020</c:v>
                      </c:pt>
                      <c:pt idx="46">
                        <c:v>2020</c:v>
                      </c:pt>
                      <c:pt idx="47">
                        <c:v>2021</c:v>
                      </c:pt>
                      <c:pt idx="48">
                        <c:v>2021</c:v>
                      </c:pt>
                      <c:pt idx="49">
                        <c:v>2021</c:v>
                      </c:pt>
                      <c:pt idx="50">
                        <c:v>2021</c:v>
                      </c:pt>
                      <c:pt idx="51">
                        <c:v>2021</c:v>
                      </c:pt>
                      <c:pt idx="52">
                        <c:v>2021</c:v>
                      </c:pt>
                      <c:pt idx="53">
                        <c:v>2021</c:v>
                      </c:pt>
                      <c:pt idx="54">
                        <c:v>2021</c:v>
                      </c:pt>
                      <c:pt idx="55">
                        <c:v>2021</c:v>
                      </c:pt>
                      <c:pt idx="56">
                        <c:v>2021</c:v>
                      </c:pt>
                      <c:pt idx="57">
                        <c:v>2021</c:v>
                      </c:pt>
                      <c:pt idx="58">
                        <c:v>2021</c:v>
                      </c:pt>
                      <c:pt idx="59">
                        <c:v>2022</c:v>
                      </c:pt>
                      <c:pt idx="60">
                        <c:v>2022</c:v>
                      </c:pt>
                      <c:pt idx="61">
                        <c:v>2022</c:v>
                      </c:pt>
                      <c:pt idx="62">
                        <c:v>2022</c:v>
                      </c:pt>
                      <c:pt idx="63">
                        <c:v>2022</c:v>
                      </c:pt>
                      <c:pt idx="64">
                        <c:v>2022</c:v>
                      </c:pt>
                      <c:pt idx="65">
                        <c:v>2022</c:v>
                      </c:pt>
                      <c:pt idx="66">
                        <c:v>2022</c:v>
                      </c:pt>
                      <c:pt idx="67">
                        <c:v>2022</c:v>
                      </c:pt>
                      <c:pt idx="68">
                        <c:v>2022</c:v>
                      </c:pt>
                      <c:pt idx="69">
                        <c:v>2022</c:v>
                      </c:pt>
                      <c:pt idx="70">
                        <c:v>2022</c:v>
                      </c:pt>
                      <c:pt idx="71">
                        <c:v>2023</c:v>
                      </c:pt>
                      <c:pt idx="72">
                        <c:v>2023</c:v>
                      </c:pt>
                      <c:pt idx="73">
                        <c:v>2023</c:v>
                      </c:pt>
                      <c:pt idx="74">
                        <c:v>2023</c:v>
                      </c:pt>
                      <c:pt idx="75">
                        <c:v>2023</c:v>
                      </c:pt>
                      <c:pt idx="76">
                        <c:v>2023</c:v>
                      </c:pt>
                      <c:pt idx="77">
                        <c:v>2023</c:v>
                      </c:pt>
                      <c:pt idx="78">
                        <c:v>2023</c:v>
                      </c:pt>
                      <c:pt idx="79">
                        <c:v>2023</c:v>
                      </c:pt>
                      <c:pt idx="80">
                        <c:v>2023</c:v>
                      </c:pt>
                      <c:pt idx="81">
                        <c:v>2023</c:v>
                      </c:pt>
                      <c:pt idx="82">
                        <c:v>2023</c:v>
                      </c:pt>
                      <c:pt idx="83">
                        <c:v>2024</c:v>
                      </c:pt>
                      <c:pt idx="84">
                        <c:v>2024</c:v>
                      </c:pt>
                      <c:pt idx="85">
                        <c:v>2024</c:v>
                      </c:pt>
                      <c:pt idx="86">
                        <c:v>2024</c:v>
                      </c:pt>
                      <c:pt idx="87">
                        <c:v>2024</c:v>
                      </c:pt>
                      <c:pt idx="88">
                        <c:v>2024</c:v>
                      </c:pt>
                      <c:pt idx="89">
                        <c:v>2024</c:v>
                      </c:pt>
                      <c:pt idx="90">
                        <c:v>2024</c:v>
                      </c:pt>
                      <c:pt idx="91">
                        <c:v>2024</c:v>
                      </c:pt>
                      <c:pt idx="92">
                        <c:v>2024</c:v>
                      </c:pt>
                      <c:pt idx="93">
                        <c:v>2024</c:v>
                      </c:pt>
                      <c:pt idx="94">
                        <c:v>2024</c:v>
                      </c:pt>
                      <c:pt idx="95">
                        <c:v>2025</c:v>
                      </c:pt>
                      <c:pt idx="96">
                        <c:v>2025</c:v>
                      </c:pt>
                      <c:pt idx="97">
                        <c:v>2025</c:v>
                      </c:pt>
                      <c:pt idx="98">
                        <c:v>2025</c:v>
                      </c:pt>
                      <c:pt idx="99">
                        <c:v>2025</c:v>
                      </c:pt>
                      <c:pt idx="100">
                        <c:v>2025</c:v>
                      </c:pt>
                      <c:pt idx="101">
                        <c:v>2025</c:v>
                      </c:pt>
                      <c:pt idx="102">
                        <c:v>2025</c:v>
                      </c:pt>
                      <c:pt idx="103">
                        <c:v>2025</c:v>
                      </c:pt>
                      <c:pt idx="104">
                        <c:v>2025</c:v>
                      </c:pt>
                      <c:pt idx="105">
                        <c:v>2025</c:v>
                      </c:pt>
                      <c:pt idx="106">
                        <c:v>2025</c:v>
                      </c:pt>
                      <c:pt idx="107">
                        <c:v>2026</c:v>
                      </c:pt>
                      <c:pt idx="108">
                        <c:v>2026</c:v>
                      </c:pt>
                      <c:pt idx="109">
                        <c:v>2026</c:v>
                      </c:pt>
                      <c:pt idx="110">
                        <c:v>2026</c:v>
                      </c:pt>
                      <c:pt idx="111">
                        <c:v>2026</c:v>
                      </c:pt>
                      <c:pt idx="112">
                        <c:v>2026</c:v>
                      </c:pt>
                      <c:pt idx="113">
                        <c:v>2026</c:v>
                      </c:pt>
                      <c:pt idx="114">
                        <c:v>2026</c:v>
                      </c:pt>
                      <c:pt idx="115">
                        <c:v>2026</c:v>
                      </c:pt>
                      <c:pt idx="116">
                        <c:v>2026</c:v>
                      </c:pt>
                      <c:pt idx="117">
                        <c:v>2026</c:v>
                      </c:pt>
                      <c:pt idx="118">
                        <c:v>2026</c:v>
                      </c:pt>
                      <c:pt idx="119">
                        <c:v>2027</c:v>
                      </c:pt>
                      <c:pt idx="120">
                        <c:v>2027</c:v>
                      </c:pt>
                      <c:pt idx="121">
                        <c:v>2027</c:v>
                      </c:pt>
                      <c:pt idx="122">
                        <c:v>2027</c:v>
                      </c:pt>
                      <c:pt idx="123">
                        <c:v>2027</c:v>
                      </c:pt>
                      <c:pt idx="124">
                        <c:v>2027</c:v>
                      </c:pt>
                      <c:pt idx="125">
                        <c:v>2027</c:v>
                      </c:pt>
                      <c:pt idx="126">
                        <c:v>2027</c:v>
                      </c:pt>
                      <c:pt idx="127">
                        <c:v>2027</c:v>
                      </c:pt>
                      <c:pt idx="128">
                        <c:v>2027</c:v>
                      </c:pt>
                      <c:pt idx="129">
                        <c:v>2027</c:v>
                      </c:pt>
                      <c:pt idx="130">
                        <c:v>2027</c:v>
                      </c:pt>
                      <c:pt idx="131">
                        <c:v>2028</c:v>
                      </c:pt>
                      <c:pt idx="132">
                        <c:v>2028</c:v>
                      </c:pt>
                      <c:pt idx="133">
                        <c:v>2028</c:v>
                      </c:pt>
                      <c:pt idx="134">
                        <c:v>2028</c:v>
                      </c:pt>
                      <c:pt idx="135">
                        <c:v>2028</c:v>
                      </c:pt>
                      <c:pt idx="136">
                        <c:v>2028</c:v>
                      </c:pt>
                      <c:pt idx="137">
                        <c:v>2028</c:v>
                      </c:pt>
                      <c:pt idx="138">
                        <c:v>2028</c:v>
                      </c:pt>
                      <c:pt idx="139">
                        <c:v>2028</c:v>
                      </c:pt>
                      <c:pt idx="140">
                        <c:v>2028</c:v>
                      </c:pt>
                      <c:pt idx="141">
                        <c:v>2028</c:v>
                      </c:pt>
                      <c:pt idx="142">
                        <c:v>2028</c:v>
                      </c:pt>
                      <c:pt idx="143">
                        <c:v>2029</c:v>
                      </c:pt>
                      <c:pt idx="144">
                        <c:v>2029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824-4A14-966C-239B0D99CA3F}"/>
                  </c:ext>
                </c:extLst>
              </c15:ser>
            </c15:filteredLineSeries>
          </c:ext>
        </c:extLst>
      </c:lineChart>
      <c:catAx>
        <c:axId val="554595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7824"/>
        <c:crosses val="autoZero"/>
        <c:auto val="1"/>
        <c:lblAlgn val="ctr"/>
        <c:lblOffset val="100"/>
        <c:tickLblSkip val="12"/>
        <c:noMultiLvlLbl val="0"/>
      </c:catAx>
      <c:valAx>
        <c:axId val="5545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Revenue!$A$9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Revenue!$C$10:$AN$10</c:f>
              <c:numCache>
                <c:formatCode>[$-409]mmm/yy</c:formatCode>
                <c:ptCount val="38"/>
                <c:pt idx="0">
                  <c:v>42917</c:v>
                </c:pt>
                <c:pt idx="1">
                  <c:v>42948</c:v>
                </c:pt>
                <c:pt idx="2">
                  <c:v>42979</c:v>
                </c:pt>
                <c:pt idx="3">
                  <c:v>43009</c:v>
                </c:pt>
                <c:pt idx="4">
                  <c:v>43040</c:v>
                </c:pt>
                <c:pt idx="5">
                  <c:v>43070</c:v>
                </c:pt>
                <c:pt idx="6">
                  <c:v>43101</c:v>
                </c:pt>
                <c:pt idx="7">
                  <c:v>43132</c:v>
                </c:pt>
                <c:pt idx="8">
                  <c:v>43160</c:v>
                </c:pt>
                <c:pt idx="9">
                  <c:v>43191</c:v>
                </c:pt>
                <c:pt idx="10">
                  <c:v>43221</c:v>
                </c:pt>
                <c:pt idx="11">
                  <c:v>43252</c:v>
                </c:pt>
                <c:pt idx="12">
                  <c:v>43282</c:v>
                </c:pt>
                <c:pt idx="13">
                  <c:v>43313</c:v>
                </c:pt>
                <c:pt idx="14">
                  <c:v>43344</c:v>
                </c:pt>
                <c:pt idx="15">
                  <c:v>43374</c:v>
                </c:pt>
                <c:pt idx="16">
                  <c:v>43405</c:v>
                </c:pt>
                <c:pt idx="17">
                  <c:v>43435</c:v>
                </c:pt>
                <c:pt idx="18">
                  <c:v>43466</c:v>
                </c:pt>
                <c:pt idx="19">
                  <c:v>43497</c:v>
                </c:pt>
                <c:pt idx="20">
                  <c:v>43525</c:v>
                </c:pt>
                <c:pt idx="21">
                  <c:v>43556</c:v>
                </c:pt>
                <c:pt idx="22">
                  <c:v>43586</c:v>
                </c:pt>
                <c:pt idx="23">
                  <c:v>43617</c:v>
                </c:pt>
                <c:pt idx="24">
                  <c:v>43647</c:v>
                </c:pt>
                <c:pt idx="25">
                  <c:v>43678</c:v>
                </c:pt>
                <c:pt idx="26">
                  <c:v>43709</c:v>
                </c:pt>
                <c:pt idx="27">
                  <c:v>43739</c:v>
                </c:pt>
                <c:pt idx="28">
                  <c:v>43770</c:v>
                </c:pt>
                <c:pt idx="29">
                  <c:v>43800</c:v>
                </c:pt>
                <c:pt idx="30">
                  <c:v>43831</c:v>
                </c:pt>
                <c:pt idx="31">
                  <c:v>43862</c:v>
                </c:pt>
                <c:pt idx="32">
                  <c:v>43891</c:v>
                </c:pt>
                <c:pt idx="33">
                  <c:v>43922</c:v>
                </c:pt>
                <c:pt idx="34">
                  <c:v>43952</c:v>
                </c:pt>
                <c:pt idx="35">
                  <c:v>43983</c:v>
                </c:pt>
                <c:pt idx="36">
                  <c:v>44013</c:v>
                </c:pt>
                <c:pt idx="37">
                  <c:v>44044</c:v>
                </c:pt>
              </c:numCache>
            </c:numRef>
          </c:cat>
          <c:val>
            <c:numRef>
              <c:f>Revenue!$C$9:$AN$9</c:f>
              <c:numCache>
                <c:formatCode>_-* #,##0\ _€_-;\-* #,##0\ _€_-;_-* "-"??\ _€_-;_-@_-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1008</c:v>
                </c:pt>
                <c:pt idx="3">
                  <c:v>1094.4000000000001</c:v>
                </c:pt>
                <c:pt idx="4">
                  <c:v>1209.6000000000001</c:v>
                </c:pt>
                <c:pt idx="5">
                  <c:v>1296</c:v>
                </c:pt>
                <c:pt idx="6">
                  <c:v>1440</c:v>
                </c:pt>
                <c:pt idx="7">
                  <c:v>1555.2</c:v>
                </c:pt>
                <c:pt idx="8">
                  <c:v>1699.2</c:v>
                </c:pt>
                <c:pt idx="9">
                  <c:v>1872</c:v>
                </c:pt>
                <c:pt idx="10">
                  <c:v>2016</c:v>
                </c:pt>
                <c:pt idx="11">
                  <c:v>2217.6</c:v>
                </c:pt>
                <c:pt idx="12">
                  <c:v>3047.76</c:v>
                </c:pt>
                <c:pt idx="13">
                  <c:v>3304.8</c:v>
                </c:pt>
                <c:pt idx="14">
                  <c:v>2822.4</c:v>
                </c:pt>
                <c:pt idx="15">
                  <c:v>3052.8</c:v>
                </c:pt>
                <c:pt idx="16">
                  <c:v>3312</c:v>
                </c:pt>
                <c:pt idx="17">
                  <c:v>3571.2000000000003</c:v>
                </c:pt>
                <c:pt idx="18">
                  <c:v>3859.2000000000003</c:v>
                </c:pt>
                <c:pt idx="19">
                  <c:v>4176</c:v>
                </c:pt>
                <c:pt idx="20">
                  <c:v>4492.8</c:v>
                </c:pt>
                <c:pt idx="21">
                  <c:v>4809.6000000000004</c:v>
                </c:pt>
                <c:pt idx="22">
                  <c:v>5184</c:v>
                </c:pt>
                <c:pt idx="23">
                  <c:v>5529.6</c:v>
                </c:pt>
                <c:pt idx="24">
                  <c:v>7527.6</c:v>
                </c:pt>
                <c:pt idx="25">
                  <c:v>8041.68</c:v>
                </c:pt>
                <c:pt idx="26">
                  <c:v>6710.4000000000005</c:v>
                </c:pt>
                <c:pt idx="27">
                  <c:v>7113.6</c:v>
                </c:pt>
                <c:pt idx="28">
                  <c:v>7545.6</c:v>
                </c:pt>
                <c:pt idx="29">
                  <c:v>7977.6</c:v>
                </c:pt>
                <c:pt idx="30">
                  <c:v>8409.6</c:v>
                </c:pt>
                <c:pt idx="31">
                  <c:v>8841.6</c:v>
                </c:pt>
                <c:pt idx="32">
                  <c:v>9273.6</c:v>
                </c:pt>
                <c:pt idx="33">
                  <c:v>9705.6</c:v>
                </c:pt>
                <c:pt idx="34">
                  <c:v>10137.6</c:v>
                </c:pt>
                <c:pt idx="35">
                  <c:v>10569.6</c:v>
                </c:pt>
                <c:pt idx="36">
                  <c:v>14027.04</c:v>
                </c:pt>
                <c:pt idx="37">
                  <c:v>14541.120000000003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B-453D-B1A7-010FABA1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97824"/>
        <c:axId val="359930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Revenue!$A$10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Revenue!$C$10:$AN$10</c15:sqref>
                        </c15:formulaRef>
                      </c:ext>
                    </c:extLst>
                    <c:numCache>
                      <c:formatCode>[$-409]mmm/yy</c:formatCode>
                      <c:ptCount val="38"/>
                      <c:pt idx="0">
                        <c:v>42917</c:v>
                      </c:pt>
                      <c:pt idx="1">
                        <c:v>42948</c:v>
                      </c:pt>
                      <c:pt idx="2">
                        <c:v>42979</c:v>
                      </c:pt>
                      <c:pt idx="3">
                        <c:v>43009</c:v>
                      </c:pt>
                      <c:pt idx="4">
                        <c:v>43040</c:v>
                      </c:pt>
                      <c:pt idx="5">
                        <c:v>43070</c:v>
                      </c:pt>
                      <c:pt idx="6">
                        <c:v>43101</c:v>
                      </c:pt>
                      <c:pt idx="7">
                        <c:v>43132</c:v>
                      </c:pt>
                      <c:pt idx="8">
                        <c:v>43160</c:v>
                      </c:pt>
                      <c:pt idx="9">
                        <c:v>43191</c:v>
                      </c:pt>
                      <c:pt idx="10">
                        <c:v>43221</c:v>
                      </c:pt>
                      <c:pt idx="11">
                        <c:v>43252</c:v>
                      </c:pt>
                      <c:pt idx="12">
                        <c:v>43282</c:v>
                      </c:pt>
                      <c:pt idx="13">
                        <c:v>43313</c:v>
                      </c:pt>
                      <c:pt idx="14">
                        <c:v>43344</c:v>
                      </c:pt>
                      <c:pt idx="15">
                        <c:v>43374</c:v>
                      </c:pt>
                      <c:pt idx="16">
                        <c:v>43405</c:v>
                      </c:pt>
                      <c:pt idx="17">
                        <c:v>43435</c:v>
                      </c:pt>
                      <c:pt idx="18">
                        <c:v>43466</c:v>
                      </c:pt>
                      <c:pt idx="19">
                        <c:v>43497</c:v>
                      </c:pt>
                      <c:pt idx="20">
                        <c:v>43525</c:v>
                      </c:pt>
                      <c:pt idx="21">
                        <c:v>43556</c:v>
                      </c:pt>
                      <c:pt idx="22">
                        <c:v>43586</c:v>
                      </c:pt>
                      <c:pt idx="23">
                        <c:v>43617</c:v>
                      </c:pt>
                      <c:pt idx="24">
                        <c:v>43647</c:v>
                      </c:pt>
                      <c:pt idx="25">
                        <c:v>43678</c:v>
                      </c:pt>
                      <c:pt idx="26">
                        <c:v>43709</c:v>
                      </c:pt>
                      <c:pt idx="27">
                        <c:v>43739</c:v>
                      </c:pt>
                      <c:pt idx="28">
                        <c:v>43770</c:v>
                      </c:pt>
                      <c:pt idx="29">
                        <c:v>43800</c:v>
                      </c:pt>
                      <c:pt idx="30">
                        <c:v>43831</c:v>
                      </c:pt>
                      <c:pt idx="31">
                        <c:v>43862</c:v>
                      </c:pt>
                      <c:pt idx="32">
                        <c:v>43891</c:v>
                      </c:pt>
                      <c:pt idx="33">
                        <c:v>43922</c:v>
                      </c:pt>
                      <c:pt idx="34">
                        <c:v>43952</c:v>
                      </c:pt>
                      <c:pt idx="35">
                        <c:v>43983</c:v>
                      </c:pt>
                      <c:pt idx="36">
                        <c:v>44013</c:v>
                      </c:pt>
                      <c:pt idx="37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Revenue!$D$10:$AN$10</c15:sqref>
                        </c15:formulaRef>
                      </c:ext>
                    </c:extLst>
                    <c:numCache>
                      <c:formatCode>[$-409]mmm/yy</c:formatCode>
                      <c:ptCount val="37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  <c:pt idx="24">
                        <c:v>43678</c:v>
                      </c:pt>
                      <c:pt idx="25">
                        <c:v>43709</c:v>
                      </c:pt>
                      <c:pt idx="26">
                        <c:v>43739</c:v>
                      </c:pt>
                      <c:pt idx="27">
                        <c:v>43770</c:v>
                      </c:pt>
                      <c:pt idx="28">
                        <c:v>43800</c:v>
                      </c:pt>
                      <c:pt idx="29">
                        <c:v>43831</c:v>
                      </c:pt>
                      <c:pt idx="30">
                        <c:v>43862</c:v>
                      </c:pt>
                      <c:pt idx="31">
                        <c:v>43891</c:v>
                      </c:pt>
                      <c:pt idx="32">
                        <c:v>43922</c:v>
                      </c:pt>
                      <c:pt idx="33">
                        <c:v>43952</c:v>
                      </c:pt>
                      <c:pt idx="34">
                        <c:v>43983</c:v>
                      </c:pt>
                      <c:pt idx="35">
                        <c:v>44013</c:v>
                      </c:pt>
                      <c:pt idx="36">
                        <c:v>44044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4B-453D-B1A7-010FABA126A9}"/>
                  </c:ext>
                </c:extLst>
              </c15:ser>
            </c15:filteredLineSeries>
          </c:ext>
        </c:extLst>
      </c:lineChart>
      <c:dateAx>
        <c:axId val="554597824"/>
        <c:scaling>
          <c:orientation val="minMax"/>
        </c:scaling>
        <c:delete val="0"/>
        <c:axPos val="b"/>
        <c:numFmt formatCode="[$-409]mmm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0160"/>
        <c:crosses val="autoZero"/>
        <c:auto val="1"/>
        <c:lblOffset val="100"/>
        <c:baseTimeUnit val="months"/>
        <c:majorUnit val="3"/>
        <c:minorUnit val="1"/>
      </c:dateAx>
      <c:valAx>
        <c:axId val="3599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Expense!$A$11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Expense!$C$12:$AL$12</c:f>
              <c:numCache>
                <c:formatCode>[$-409]mmm/yy</c:formatCode>
                <c:ptCount val="36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</c:numCache>
            </c:numRef>
          </c:cat>
          <c:val>
            <c:numRef>
              <c:f>Expense!$B$11:$AL$11</c:f>
              <c:numCache>
                <c:formatCode>_-* #,##0\ _€_-;\-* #,##0\ _€_-;_-* "-"??\ _€_-;_-@_-</c:formatCode>
                <c:ptCount val="37"/>
                <c:pt idx="1">
                  <c:v>3192.7556666666669</c:v>
                </c:pt>
                <c:pt idx="2">
                  <c:v>3292.7556666666669</c:v>
                </c:pt>
                <c:pt idx="3">
                  <c:v>3372.7556666666669</c:v>
                </c:pt>
                <c:pt idx="4">
                  <c:v>3472.7556666666669</c:v>
                </c:pt>
                <c:pt idx="5">
                  <c:v>3572.7556666666669</c:v>
                </c:pt>
                <c:pt idx="6">
                  <c:v>3672.7556666666669</c:v>
                </c:pt>
                <c:pt idx="7">
                  <c:v>3792.7556666666669</c:v>
                </c:pt>
                <c:pt idx="8">
                  <c:v>3912.7556666666669</c:v>
                </c:pt>
                <c:pt idx="9">
                  <c:v>4032.7556666666669</c:v>
                </c:pt>
                <c:pt idx="10">
                  <c:v>4172.7556666666669</c:v>
                </c:pt>
                <c:pt idx="11">
                  <c:v>4312.7556666666669</c:v>
                </c:pt>
                <c:pt idx="12">
                  <c:v>4472.7556666666669</c:v>
                </c:pt>
                <c:pt idx="13">
                  <c:v>4612.7556666666669</c:v>
                </c:pt>
                <c:pt idx="14">
                  <c:v>4772.7556666666669</c:v>
                </c:pt>
                <c:pt idx="15">
                  <c:v>4952.7556666666669</c:v>
                </c:pt>
                <c:pt idx="16">
                  <c:v>5112.7556666666669</c:v>
                </c:pt>
                <c:pt idx="17">
                  <c:v>5292.7556666666669</c:v>
                </c:pt>
                <c:pt idx="18">
                  <c:v>5452.7556666666669</c:v>
                </c:pt>
                <c:pt idx="19">
                  <c:v>5632.7556666666669</c:v>
                </c:pt>
                <c:pt idx="20">
                  <c:v>5792.7556666666669</c:v>
                </c:pt>
                <c:pt idx="21">
                  <c:v>5972.7556666666669</c:v>
                </c:pt>
                <c:pt idx="22">
                  <c:v>6112.7556666666669</c:v>
                </c:pt>
                <c:pt idx="23">
                  <c:v>6272.755666666666</c:v>
                </c:pt>
                <c:pt idx="24">
                  <c:v>6412.755666666666</c:v>
                </c:pt>
                <c:pt idx="25">
                  <c:v>6532.755666666666</c:v>
                </c:pt>
                <c:pt idx="26">
                  <c:v>6632.755666666666</c:v>
                </c:pt>
                <c:pt idx="27">
                  <c:v>6732.755666666666</c:v>
                </c:pt>
                <c:pt idx="28">
                  <c:v>6812.755666666666</c:v>
                </c:pt>
                <c:pt idx="29">
                  <c:v>6852.755666666666</c:v>
                </c:pt>
                <c:pt idx="30">
                  <c:v>6892.755666666666</c:v>
                </c:pt>
                <c:pt idx="31">
                  <c:v>6892.755666666666</c:v>
                </c:pt>
                <c:pt idx="32">
                  <c:v>6874.4868374666667</c:v>
                </c:pt>
                <c:pt idx="33">
                  <c:v>6838.1941560666664</c:v>
                </c:pt>
                <c:pt idx="34">
                  <c:v>6781.8524792666667</c:v>
                </c:pt>
                <c:pt idx="35">
                  <c:v>6705.4454752666661</c:v>
                </c:pt>
                <c:pt idx="36">
                  <c:v>6608.956812266666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8-42F9-9185-4948EC0D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34872"/>
        <c:axId val="563940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Expense!$A$12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Expense!$C$12:$AL$12</c15:sqref>
                        </c15:formulaRef>
                      </c:ext>
                    </c:extLst>
                    <c:numCache>
                      <c:formatCode>[$-409]mmm/yy</c:formatCode>
                      <c:ptCount val="36"/>
                      <c:pt idx="0">
                        <c:v>42979</c:v>
                      </c:pt>
                      <c:pt idx="1">
                        <c:v>43009</c:v>
                      </c:pt>
                      <c:pt idx="2">
                        <c:v>43040</c:v>
                      </c:pt>
                      <c:pt idx="3">
                        <c:v>43070</c:v>
                      </c:pt>
                      <c:pt idx="4">
                        <c:v>43101</c:v>
                      </c:pt>
                      <c:pt idx="5">
                        <c:v>43132</c:v>
                      </c:pt>
                      <c:pt idx="6">
                        <c:v>43160</c:v>
                      </c:pt>
                      <c:pt idx="7">
                        <c:v>43191</c:v>
                      </c:pt>
                      <c:pt idx="8">
                        <c:v>43221</c:v>
                      </c:pt>
                      <c:pt idx="9">
                        <c:v>43252</c:v>
                      </c:pt>
                      <c:pt idx="10">
                        <c:v>43282</c:v>
                      </c:pt>
                      <c:pt idx="11">
                        <c:v>43313</c:v>
                      </c:pt>
                      <c:pt idx="12">
                        <c:v>43344</c:v>
                      </c:pt>
                      <c:pt idx="13">
                        <c:v>43374</c:v>
                      </c:pt>
                      <c:pt idx="14">
                        <c:v>43405</c:v>
                      </c:pt>
                      <c:pt idx="15">
                        <c:v>43435</c:v>
                      </c:pt>
                      <c:pt idx="16">
                        <c:v>43466</c:v>
                      </c:pt>
                      <c:pt idx="17">
                        <c:v>43497</c:v>
                      </c:pt>
                      <c:pt idx="18">
                        <c:v>43525</c:v>
                      </c:pt>
                      <c:pt idx="19">
                        <c:v>43556</c:v>
                      </c:pt>
                      <c:pt idx="20">
                        <c:v>43586</c:v>
                      </c:pt>
                      <c:pt idx="21">
                        <c:v>43617</c:v>
                      </c:pt>
                      <c:pt idx="22">
                        <c:v>43647</c:v>
                      </c:pt>
                      <c:pt idx="23">
                        <c:v>43678</c:v>
                      </c:pt>
                      <c:pt idx="24">
                        <c:v>43709</c:v>
                      </c:pt>
                      <c:pt idx="25">
                        <c:v>43739</c:v>
                      </c:pt>
                      <c:pt idx="26">
                        <c:v>43770</c:v>
                      </c:pt>
                      <c:pt idx="27">
                        <c:v>43800</c:v>
                      </c:pt>
                      <c:pt idx="28">
                        <c:v>43831</c:v>
                      </c:pt>
                      <c:pt idx="29">
                        <c:v>43862</c:v>
                      </c:pt>
                      <c:pt idx="30">
                        <c:v>43891</c:v>
                      </c:pt>
                      <c:pt idx="31">
                        <c:v>43922</c:v>
                      </c:pt>
                      <c:pt idx="32">
                        <c:v>43952</c:v>
                      </c:pt>
                      <c:pt idx="33">
                        <c:v>43983</c:v>
                      </c:pt>
                      <c:pt idx="34">
                        <c:v>44013</c:v>
                      </c:pt>
                      <c:pt idx="35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Expense!$B$12:$AL$12</c15:sqref>
                        </c15:formulaRef>
                      </c:ext>
                    </c:extLst>
                    <c:numCache>
                      <c:formatCode>[$-409]mmm/yy</c:formatCode>
                      <c:ptCount val="37"/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  <c:pt idx="24">
                        <c:v>43678</c:v>
                      </c:pt>
                      <c:pt idx="25">
                        <c:v>43709</c:v>
                      </c:pt>
                      <c:pt idx="26">
                        <c:v>43739</c:v>
                      </c:pt>
                      <c:pt idx="27">
                        <c:v>43770</c:v>
                      </c:pt>
                      <c:pt idx="28">
                        <c:v>43800</c:v>
                      </c:pt>
                      <c:pt idx="29">
                        <c:v>43831</c:v>
                      </c:pt>
                      <c:pt idx="30">
                        <c:v>43862</c:v>
                      </c:pt>
                      <c:pt idx="31">
                        <c:v>43891</c:v>
                      </c:pt>
                      <c:pt idx="32">
                        <c:v>43922</c:v>
                      </c:pt>
                      <c:pt idx="33">
                        <c:v>43952</c:v>
                      </c:pt>
                      <c:pt idx="34">
                        <c:v>43983</c:v>
                      </c:pt>
                      <c:pt idx="35">
                        <c:v>44013</c:v>
                      </c:pt>
                      <c:pt idx="36">
                        <c:v>44044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578-42F9-9185-4948EC0DA6AE}"/>
                  </c:ext>
                </c:extLst>
              </c15:ser>
            </c15:filteredLineSeries>
          </c:ext>
        </c:extLst>
      </c:lineChart>
      <c:dateAx>
        <c:axId val="563934872"/>
        <c:scaling>
          <c:orientation val="minMax"/>
        </c:scaling>
        <c:delete val="0"/>
        <c:axPos val="b"/>
        <c:numFmt formatCode="[$-409]mmm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0120"/>
        <c:crosses val="autoZero"/>
        <c:auto val="1"/>
        <c:lblOffset val="100"/>
        <c:baseTimeUnit val="months"/>
        <c:majorUnit val="3"/>
        <c:majorTimeUnit val="months"/>
      </c:dateAx>
      <c:valAx>
        <c:axId val="5639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31136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19EE67-0467-44C1-898A-8588D0FDC4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014766-E54A-4ED2-8547-1C01D3D57B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F25B71-2B4E-4D3F-B791-25E58EBC4C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M22"/>
  <sheetViews>
    <sheetView topLeftCell="B5" workbookViewId="0">
      <selection activeCell="D22" sqref="D22"/>
    </sheetView>
  </sheetViews>
  <sheetFormatPr defaultColWidth="11.42578125" defaultRowHeight="15" x14ac:dyDescent="0.25"/>
  <cols>
    <col min="1" max="1" width="22.42578125" customWidth="1"/>
    <col min="2" max="2" width="14.7109375" customWidth="1"/>
    <col min="3" max="6" width="6.85546875" customWidth="1"/>
    <col min="7" max="31" width="8.42578125" customWidth="1"/>
    <col min="32" max="290" width="9.42578125" customWidth="1"/>
  </cols>
  <sheetData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A15" t="s">
        <v>0</v>
      </c>
      <c r="B15" s="1">
        <f>Config!B1</f>
        <v>9205.6</v>
      </c>
    </row>
    <row r="16" spans="1:2" x14ac:dyDescent="0.25">
      <c r="A16" t="s">
        <v>1</v>
      </c>
      <c r="B16" s="29">
        <f>Config!B39</f>
        <v>0.1</v>
      </c>
    </row>
    <row r="17" spans="1:351" x14ac:dyDescent="0.25">
      <c r="A17" t="s">
        <v>2</v>
      </c>
      <c r="B17" s="1">
        <f>Config!B6</f>
        <v>480</v>
      </c>
    </row>
    <row r="18" spans="1:351" x14ac:dyDescent="0.25">
      <c r="A18" t="s">
        <v>3</v>
      </c>
      <c r="B18" s="1">
        <f>0</f>
        <v>0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  <c r="H18" s="2">
        <v>6</v>
      </c>
      <c r="I18" s="2">
        <v>7</v>
      </c>
      <c r="J18" s="2">
        <v>8</v>
      </c>
      <c r="K18" s="2">
        <v>9</v>
      </c>
      <c r="L18" s="2">
        <v>10</v>
      </c>
      <c r="M18" s="2">
        <v>11</v>
      </c>
      <c r="N18" s="2">
        <v>12</v>
      </c>
      <c r="O18" s="2">
        <v>13</v>
      </c>
      <c r="P18" s="2">
        <v>14</v>
      </c>
      <c r="Q18" s="2">
        <v>15</v>
      </c>
      <c r="R18" s="2">
        <v>16</v>
      </c>
      <c r="S18" s="2">
        <v>17</v>
      </c>
      <c r="T18" s="2">
        <v>18</v>
      </c>
      <c r="U18" s="2">
        <v>19</v>
      </c>
      <c r="V18" s="2">
        <v>20</v>
      </c>
      <c r="W18" s="2">
        <v>21</v>
      </c>
      <c r="X18" s="2">
        <v>22</v>
      </c>
      <c r="Y18" s="2">
        <v>23</v>
      </c>
      <c r="Z18" s="2">
        <v>24</v>
      </c>
      <c r="AA18" s="2">
        <v>25</v>
      </c>
      <c r="AB18" s="2">
        <v>26</v>
      </c>
      <c r="AC18" s="2">
        <v>27</v>
      </c>
      <c r="AD18" s="2">
        <v>28</v>
      </c>
      <c r="AE18" s="2">
        <v>29</v>
      </c>
      <c r="AF18" s="2">
        <v>30</v>
      </c>
      <c r="AG18" s="2">
        <v>31</v>
      </c>
      <c r="AH18" s="2">
        <v>32</v>
      </c>
      <c r="AI18" s="2">
        <v>33</v>
      </c>
      <c r="AJ18" s="2">
        <v>34</v>
      </c>
      <c r="AK18" s="2">
        <v>35</v>
      </c>
      <c r="AL18" s="2">
        <v>36</v>
      </c>
      <c r="AM18" s="2">
        <v>37</v>
      </c>
      <c r="AN18" s="2">
        <v>38</v>
      </c>
      <c r="AO18" s="2">
        <v>39</v>
      </c>
      <c r="AP18" s="2">
        <v>40</v>
      </c>
      <c r="AQ18" s="2">
        <v>41</v>
      </c>
      <c r="AR18" s="2">
        <v>42</v>
      </c>
      <c r="AS18" s="2">
        <v>43</v>
      </c>
      <c r="AT18" s="2">
        <v>44</v>
      </c>
      <c r="AU18" s="2">
        <v>45</v>
      </c>
      <c r="AV18" s="2">
        <v>46</v>
      </c>
      <c r="AW18" s="2">
        <v>47</v>
      </c>
      <c r="AX18" s="2">
        <v>48</v>
      </c>
      <c r="AY18" s="2">
        <v>49</v>
      </c>
      <c r="AZ18" s="2">
        <v>50</v>
      </c>
      <c r="BA18" s="2">
        <v>51</v>
      </c>
      <c r="BB18" s="2">
        <v>52</v>
      </c>
      <c r="BC18" s="2">
        <v>53</v>
      </c>
      <c r="BD18" s="2">
        <v>54</v>
      </c>
      <c r="BE18" s="2">
        <v>55</v>
      </c>
      <c r="BF18" s="2">
        <v>56</v>
      </c>
      <c r="BG18" s="2">
        <v>57</v>
      </c>
      <c r="BH18" s="2">
        <v>58</v>
      </c>
      <c r="BI18" s="2">
        <v>59</v>
      </c>
      <c r="BJ18" s="2">
        <v>60</v>
      </c>
      <c r="BK18" s="2">
        <v>61</v>
      </c>
      <c r="BL18" s="2">
        <v>62</v>
      </c>
      <c r="BM18" s="2">
        <v>63</v>
      </c>
      <c r="BN18" s="2">
        <v>64</v>
      </c>
      <c r="BO18" s="2">
        <v>65</v>
      </c>
      <c r="BP18" s="2">
        <v>66</v>
      </c>
      <c r="BQ18" s="2">
        <v>67</v>
      </c>
      <c r="BR18" s="2">
        <v>68</v>
      </c>
      <c r="BS18" s="2">
        <v>69</v>
      </c>
      <c r="BT18" s="2">
        <v>70</v>
      </c>
      <c r="BU18" s="2">
        <v>71</v>
      </c>
      <c r="BV18" s="2">
        <v>72</v>
      </c>
      <c r="BW18" s="2">
        <v>73</v>
      </c>
      <c r="BX18" s="2">
        <v>74</v>
      </c>
      <c r="BY18" s="2">
        <v>75</v>
      </c>
      <c r="BZ18" s="2">
        <v>76</v>
      </c>
      <c r="CA18" s="2">
        <v>77</v>
      </c>
      <c r="CB18" s="2">
        <v>78</v>
      </c>
      <c r="CC18" s="2">
        <v>79</v>
      </c>
      <c r="CD18" s="2">
        <v>80</v>
      </c>
      <c r="CE18" s="2">
        <v>81</v>
      </c>
      <c r="CF18" s="2">
        <v>82</v>
      </c>
      <c r="CG18" s="2">
        <v>83</v>
      </c>
      <c r="CH18" s="2">
        <v>84</v>
      </c>
      <c r="CI18" s="2">
        <v>85</v>
      </c>
      <c r="CJ18" s="2">
        <v>86</v>
      </c>
      <c r="CK18" s="2">
        <v>87</v>
      </c>
      <c r="CL18" s="2">
        <v>88</v>
      </c>
      <c r="CM18" s="2">
        <v>89</v>
      </c>
      <c r="CN18" s="2">
        <v>90</v>
      </c>
      <c r="CO18" s="2">
        <v>91</v>
      </c>
      <c r="CP18" s="2">
        <v>92</v>
      </c>
      <c r="CQ18" s="2">
        <v>93</v>
      </c>
      <c r="CR18" s="2">
        <v>94</v>
      </c>
      <c r="CS18" s="2">
        <v>95</v>
      </c>
      <c r="CT18" s="2">
        <v>96</v>
      </c>
      <c r="CU18" s="2">
        <v>97</v>
      </c>
      <c r="CV18" s="2">
        <v>98</v>
      </c>
      <c r="CW18" s="2">
        <v>99</v>
      </c>
      <c r="CX18" s="2">
        <v>100</v>
      </c>
      <c r="CY18" s="2">
        <v>101</v>
      </c>
      <c r="CZ18" s="2">
        <v>102</v>
      </c>
      <c r="DA18" s="2">
        <v>103</v>
      </c>
      <c r="DB18" s="2">
        <v>104</v>
      </c>
      <c r="DC18" s="2">
        <v>105</v>
      </c>
      <c r="DD18" s="2">
        <v>106</v>
      </c>
      <c r="DE18" s="2">
        <v>107</v>
      </c>
      <c r="DF18" s="2">
        <v>108</v>
      </c>
      <c r="DG18" s="2">
        <v>109</v>
      </c>
      <c r="DH18" s="2">
        <v>110</v>
      </c>
      <c r="DI18" s="2">
        <v>111</v>
      </c>
      <c r="DJ18" s="2">
        <v>112</v>
      </c>
      <c r="DK18" s="2">
        <v>113</v>
      </c>
      <c r="DL18" s="2">
        <v>114</v>
      </c>
      <c r="DM18" s="2">
        <v>115</v>
      </c>
      <c r="DN18" s="2">
        <v>116</v>
      </c>
      <c r="DO18" s="2">
        <v>117</v>
      </c>
      <c r="DP18" s="2">
        <v>118</v>
      </c>
      <c r="DQ18" s="2">
        <v>119</v>
      </c>
      <c r="DR18" s="2">
        <v>120</v>
      </c>
      <c r="DS18" s="2">
        <v>121</v>
      </c>
      <c r="DT18" s="2">
        <v>122</v>
      </c>
      <c r="DU18" s="2">
        <v>123</v>
      </c>
      <c r="DV18" s="2">
        <v>124</v>
      </c>
      <c r="DW18" s="2">
        <v>125</v>
      </c>
      <c r="DX18" s="2">
        <v>126</v>
      </c>
      <c r="DY18" s="2">
        <v>127</v>
      </c>
      <c r="DZ18" s="2">
        <v>128</v>
      </c>
      <c r="EA18" s="2">
        <v>129</v>
      </c>
      <c r="EB18" s="2">
        <v>130</v>
      </c>
      <c r="EC18" s="2">
        <v>131</v>
      </c>
      <c r="ED18" s="2">
        <v>132</v>
      </c>
      <c r="EE18" s="2">
        <v>133</v>
      </c>
      <c r="EF18" s="2">
        <v>134</v>
      </c>
      <c r="EG18" s="2">
        <v>135</v>
      </c>
      <c r="EH18" s="2">
        <v>136</v>
      </c>
      <c r="EI18" s="2">
        <v>137</v>
      </c>
      <c r="EJ18" s="2">
        <v>138</v>
      </c>
      <c r="EK18" s="2">
        <v>139</v>
      </c>
      <c r="EL18" s="2">
        <v>140</v>
      </c>
      <c r="EM18" s="2">
        <v>141</v>
      </c>
      <c r="EN18" s="2">
        <v>142</v>
      </c>
      <c r="EO18" s="2">
        <v>143</v>
      </c>
      <c r="EP18" s="2">
        <v>144</v>
      </c>
      <c r="EQ18" s="2">
        <v>145</v>
      </c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</row>
    <row r="19" spans="1:351" x14ac:dyDescent="0.25">
      <c r="A19" t="s">
        <v>5</v>
      </c>
      <c r="B19" s="2">
        <f>B17</f>
        <v>480</v>
      </c>
      <c r="C19" s="2">
        <f>MIN($B$15,B19+C21)</f>
        <v>525</v>
      </c>
      <c r="D19" s="2">
        <f t="shared" ref="D19:N19" si="0">MIN($B$15,C19+D21)</f>
        <v>575</v>
      </c>
      <c r="E19" s="2">
        <f>MIN($B$15,D19+E21)</f>
        <v>629</v>
      </c>
      <c r="F19" s="2">
        <f t="shared" si="0"/>
        <v>688</v>
      </c>
      <c r="G19" s="2">
        <f t="shared" si="0"/>
        <v>752</v>
      </c>
      <c r="H19" s="2">
        <f t="shared" si="0"/>
        <v>821</v>
      </c>
      <c r="I19" s="2">
        <f t="shared" si="0"/>
        <v>896</v>
      </c>
      <c r="J19" s="2">
        <f t="shared" si="0"/>
        <v>977</v>
      </c>
      <c r="K19" s="2">
        <f t="shared" si="0"/>
        <v>1064</v>
      </c>
      <c r="L19" s="2">
        <f t="shared" si="0"/>
        <v>1158</v>
      </c>
      <c r="M19" s="2">
        <f t="shared" si="0"/>
        <v>1259</v>
      </c>
      <c r="N19" s="2">
        <f t="shared" si="0"/>
        <v>1368</v>
      </c>
      <c r="O19" s="2">
        <f t="shared" ref="O19" si="1">MIN($B$15,N19+O21)</f>
        <v>1484</v>
      </c>
      <c r="P19" s="2">
        <f t="shared" ref="P19" si="2">MIN($B$15,O19+P21)</f>
        <v>1608</v>
      </c>
      <c r="Q19" s="2">
        <f t="shared" ref="Q19" si="3">MIN($B$15,P19+Q21)</f>
        <v>1741</v>
      </c>
      <c r="R19" s="2">
        <f t="shared" ref="R19" si="4">MIN($B$15,Q19+R21)</f>
        <v>1882</v>
      </c>
      <c r="S19" s="2">
        <f t="shared" ref="S19" si="5">MIN($B$15,R19+S21)</f>
        <v>2032</v>
      </c>
      <c r="T19" s="2">
        <f t="shared" ref="T19" si="6">MIN($B$15,S19+T21)</f>
        <v>2190</v>
      </c>
      <c r="U19" s="2">
        <f t="shared" ref="U19" si="7">MIN($B$15,T19+U21)</f>
        <v>2357</v>
      </c>
      <c r="V19" s="2">
        <f t="shared" ref="V19" si="8">MIN($B$15,U19+V21)</f>
        <v>2532</v>
      </c>
      <c r="W19" s="2">
        <f t="shared" ref="W19" si="9">MIN($B$15,V19+W21)</f>
        <v>2716</v>
      </c>
      <c r="X19" s="2">
        <f t="shared" ref="X19" si="10">MIN($B$15,W19+X21)</f>
        <v>2907</v>
      </c>
      <c r="Y19" s="2">
        <f t="shared" ref="Y19" si="11">MIN($B$15,X19+Y21)</f>
        <v>3106</v>
      </c>
      <c r="Z19" s="2">
        <f t="shared" ref="Z19" si="12">MIN($B$15,Y19+Z21)</f>
        <v>3312</v>
      </c>
      <c r="AA19" s="2">
        <f t="shared" ref="AA19" si="13">MIN($B$15,Z19+AA21)</f>
        <v>3524</v>
      </c>
      <c r="AB19" s="2">
        <f t="shared" ref="AB19" si="14">MIN($B$15,AA19+AB21)</f>
        <v>3741</v>
      </c>
      <c r="AC19" s="2">
        <f t="shared" ref="AC19" si="15">MIN($B$15,AB19+AC21)</f>
        <v>3963</v>
      </c>
      <c r="AD19" s="2">
        <f t="shared" ref="AD19" si="16">MIN($B$15,AC19+AD21)</f>
        <v>4189</v>
      </c>
      <c r="AE19" s="2">
        <f t="shared" ref="AE19" si="17">MIN($B$15,AD19+AE21)</f>
        <v>4417</v>
      </c>
      <c r="AF19" s="2">
        <f t="shared" ref="AF19" si="18">MIN($B$15,AE19+AF21)</f>
        <v>4647</v>
      </c>
      <c r="AG19" s="2">
        <f t="shared" ref="AG19" si="19">MIN($B$15,AF19+AG21)</f>
        <v>4877</v>
      </c>
      <c r="AH19" s="2">
        <f t="shared" ref="AH19" si="20">MIN($B$15,AG19+AH21)</f>
        <v>5106</v>
      </c>
      <c r="AI19" s="2">
        <f t="shared" ref="AI19" si="21">MIN($B$15,AH19+AI21)</f>
        <v>5333</v>
      </c>
      <c r="AJ19" s="2">
        <f t="shared" ref="AJ19" si="22">MIN($B$15,AI19+AJ21)</f>
        <v>5557</v>
      </c>
      <c r="AK19" s="2">
        <f t="shared" ref="AK19" si="23">MIN($B$15,AJ19+AK21)</f>
        <v>5777</v>
      </c>
      <c r="AL19" s="2">
        <f t="shared" ref="AL19" si="24">MIN($B$15,AK19+AL21)</f>
        <v>5992</v>
      </c>
      <c r="AM19" s="2">
        <f t="shared" ref="AM19" si="25">MIN($B$15,AL19+AM21)</f>
        <v>6201</v>
      </c>
      <c r="AN19" s="2">
        <f t="shared" ref="AN19" si="26">MIN($B$15,AM19+AN21)</f>
        <v>6403</v>
      </c>
      <c r="AO19" s="2">
        <f t="shared" ref="AO19" si="27">MIN($B$15,AN19+AO21)</f>
        <v>6598</v>
      </c>
      <c r="AP19" s="2">
        <f t="shared" ref="AP19" si="28">MIN($B$15,AO19+AP21)</f>
        <v>6785</v>
      </c>
      <c r="AQ19" s="2">
        <f t="shared" ref="AQ19" si="29">MIN($B$15,AP19+AQ21)</f>
        <v>6963</v>
      </c>
      <c r="AR19" s="2">
        <f t="shared" ref="AR19" si="30">MIN($B$15,AQ19+AR21)</f>
        <v>7133</v>
      </c>
      <c r="AS19" s="2">
        <f t="shared" ref="AS19" si="31">MIN($B$15,AR19+AS21)</f>
        <v>7294</v>
      </c>
      <c r="AT19" s="2">
        <f t="shared" ref="AT19" si="32">MIN($B$15,AS19+AT21)</f>
        <v>7445</v>
      </c>
      <c r="AU19" s="2">
        <f t="shared" ref="AU19" si="33">MIN($B$15,AT19+AU21)</f>
        <v>7587</v>
      </c>
      <c r="AV19" s="2">
        <f t="shared" ref="AV19" si="34">MIN($B$15,AU19+AV21)</f>
        <v>7720</v>
      </c>
      <c r="AW19" s="2">
        <f t="shared" ref="AW19" si="35">MIN($B$15,AV19+AW21)</f>
        <v>7845</v>
      </c>
      <c r="AX19" s="2">
        <f t="shared" ref="AX19" si="36">MIN($B$15,AW19+AX21)</f>
        <v>7961</v>
      </c>
      <c r="AY19" s="2">
        <f t="shared" ref="AY19" si="37">MIN($B$15,AX19+AY21)</f>
        <v>8069</v>
      </c>
      <c r="AZ19" s="2">
        <f t="shared" ref="AZ19" si="38">MIN($B$15,AY19+AZ21)</f>
        <v>8169</v>
      </c>
      <c r="BA19" s="2">
        <f t="shared" ref="BA19" si="39">MIN($B$15,AZ19+BA21)</f>
        <v>8261</v>
      </c>
      <c r="BB19" s="2">
        <f t="shared" ref="BB19" si="40">MIN($B$15,BA19+BB21)</f>
        <v>8346</v>
      </c>
      <c r="BC19" s="2">
        <f t="shared" ref="BC19" si="41">MIN($B$15,BB19+BC21)</f>
        <v>8424</v>
      </c>
      <c r="BD19" s="2">
        <f t="shared" ref="BD19" si="42">MIN($B$15,BC19+BD21)</f>
        <v>8496</v>
      </c>
      <c r="BE19" s="2">
        <f t="shared" ref="BE19" si="43">MIN($B$15,BD19+BE21)</f>
        <v>8561</v>
      </c>
      <c r="BF19" s="2">
        <f t="shared" ref="BF19" si="44">MIN($B$15,BE19+BF21)</f>
        <v>8621</v>
      </c>
      <c r="BG19" s="2">
        <f t="shared" ref="BG19" si="45">MIN($B$15,BF19+BG21)</f>
        <v>8676</v>
      </c>
      <c r="BH19" s="2">
        <f t="shared" ref="BH19" si="46">MIN($B$15,BG19+BH21)</f>
        <v>8726</v>
      </c>
      <c r="BI19" s="2">
        <f t="shared" ref="BI19" si="47">MIN($B$15,BH19+BI21)</f>
        <v>8771</v>
      </c>
      <c r="BJ19" s="2">
        <f t="shared" ref="BJ19" si="48">MIN($B$15,BI19+BJ21)</f>
        <v>8812</v>
      </c>
      <c r="BK19" s="2">
        <f t="shared" ref="BK19" si="49">MIN($B$15,BJ19+BK21)</f>
        <v>8850</v>
      </c>
      <c r="BL19" s="2">
        <f t="shared" ref="BL19" si="50">MIN($B$15,BK19+BL21)</f>
        <v>8884</v>
      </c>
      <c r="BM19" s="2">
        <f t="shared" ref="BM19" si="51">MIN($B$15,BL19+BM21)</f>
        <v>8915</v>
      </c>
      <c r="BN19" s="2">
        <f t="shared" ref="BN19" si="52">MIN($B$15,BM19+BN21)</f>
        <v>8943</v>
      </c>
      <c r="BO19" s="2">
        <f t="shared" ref="BO19" si="53">MIN($B$15,BN19+BO21)</f>
        <v>8969</v>
      </c>
      <c r="BP19" s="2">
        <f t="shared" ref="BP19" si="54">MIN($B$15,BO19+BP21)</f>
        <v>8992</v>
      </c>
      <c r="BQ19" s="2">
        <f t="shared" ref="BQ19" si="55">MIN($B$15,BP19+BQ21)</f>
        <v>9013</v>
      </c>
      <c r="BR19" s="2">
        <f t="shared" ref="BR19" si="56">MIN($B$15,BQ19+BR21)</f>
        <v>9032</v>
      </c>
      <c r="BS19" s="2">
        <f t="shared" ref="BS19" si="57">MIN($B$15,BR19+BS21)</f>
        <v>9049</v>
      </c>
      <c r="BT19" s="2">
        <f t="shared" ref="BT19" si="58">MIN($B$15,BS19+BT21)</f>
        <v>9064</v>
      </c>
      <c r="BU19" s="2">
        <f t="shared" ref="BU19" si="59">MIN($B$15,BT19+BU21)</f>
        <v>9078</v>
      </c>
      <c r="BV19" s="2">
        <f t="shared" ref="BV19" si="60">MIN($B$15,BU19+BV21)</f>
        <v>9091</v>
      </c>
      <c r="BW19" s="2">
        <f t="shared" ref="BW19" si="61">MIN($B$15,BV19+BW21)</f>
        <v>9102</v>
      </c>
      <c r="BX19" s="2">
        <f t="shared" ref="BX19" si="62">MIN($B$15,BW19+BX21)</f>
        <v>9112</v>
      </c>
      <c r="BY19" s="2">
        <f t="shared" ref="BY19" si="63">MIN($B$15,BX19+BY21)</f>
        <v>9121</v>
      </c>
      <c r="BZ19" s="2">
        <f t="shared" ref="BZ19" si="64">MIN($B$15,BY19+BZ21)</f>
        <v>9129</v>
      </c>
      <c r="CA19" s="2">
        <f t="shared" ref="CA19" si="65">MIN($B$15,BZ19+CA21)</f>
        <v>9137</v>
      </c>
      <c r="CB19" s="2">
        <f t="shared" ref="CB19" si="66">MIN($B$15,CA19+CB21)</f>
        <v>9144</v>
      </c>
      <c r="CC19" s="2">
        <f t="shared" ref="CC19" si="67">MIN($B$15,CB19+CC21)</f>
        <v>9150</v>
      </c>
      <c r="CD19" s="2">
        <f t="shared" ref="CD19" si="68">MIN($B$15,CC19+CD21)</f>
        <v>9156</v>
      </c>
      <c r="CE19" s="2">
        <f t="shared" ref="CE19" si="69">MIN($B$15,CD19+CE21)</f>
        <v>9161</v>
      </c>
      <c r="CF19" s="2">
        <f t="shared" ref="CF19" si="70">MIN($B$15,CE19+CF21)</f>
        <v>9165</v>
      </c>
      <c r="CG19" s="2">
        <f t="shared" ref="CG19" si="71">MIN($B$15,CF19+CG21)</f>
        <v>9169</v>
      </c>
      <c r="CH19" s="2">
        <f t="shared" ref="CH19" si="72">MIN($B$15,CG19+CH21)</f>
        <v>9173</v>
      </c>
      <c r="CI19" s="2">
        <f t="shared" ref="CI19" si="73">MIN($B$15,CH19+CI21)</f>
        <v>9176</v>
      </c>
      <c r="CJ19" s="2">
        <f t="shared" ref="CJ19" si="74">MIN($B$15,CI19+CJ21)</f>
        <v>9179</v>
      </c>
      <c r="CK19" s="2">
        <f t="shared" ref="CK19" si="75">MIN($B$15,CJ19+CK21)</f>
        <v>9182</v>
      </c>
      <c r="CL19" s="2">
        <f t="shared" ref="CL19" si="76">MIN($B$15,CK19+CL21)</f>
        <v>9184</v>
      </c>
      <c r="CM19" s="2">
        <f t="shared" ref="CM19" si="77">MIN($B$15,CL19+CM21)</f>
        <v>9186</v>
      </c>
      <c r="CN19" s="2">
        <f t="shared" ref="CN19" si="78">MIN($B$15,CM19+CN21)</f>
        <v>9188</v>
      </c>
      <c r="CO19" s="2">
        <f t="shared" ref="CO19" si="79">MIN($B$15,CN19+CO21)</f>
        <v>9190</v>
      </c>
      <c r="CP19" s="2">
        <f t="shared" ref="CP19" si="80">MIN($B$15,CO19+CP21)</f>
        <v>9192</v>
      </c>
      <c r="CQ19" s="2">
        <f t="shared" ref="CQ19" si="81">MIN($B$15,CP19+CQ21)</f>
        <v>9193</v>
      </c>
      <c r="CR19" s="2">
        <f t="shared" ref="CR19" si="82">MIN($B$15,CQ19+CR21)</f>
        <v>9194</v>
      </c>
      <c r="CS19" s="2">
        <f t="shared" ref="CS19" si="83">MIN($B$15,CR19+CS21)</f>
        <v>9195</v>
      </c>
      <c r="CT19" s="2">
        <f t="shared" ref="CT19" si="84">MIN($B$15,CS19+CT21)</f>
        <v>9196</v>
      </c>
      <c r="CU19" s="2">
        <f t="shared" ref="CU19" si="85">MIN($B$15,CT19+CU21)</f>
        <v>9197</v>
      </c>
      <c r="CV19" s="2">
        <f t="shared" ref="CV19" si="86">MIN($B$15,CU19+CV21)</f>
        <v>9198</v>
      </c>
      <c r="CW19" s="2">
        <f t="shared" ref="CW19" si="87">MIN($B$15,CV19+CW21)</f>
        <v>9199</v>
      </c>
      <c r="CX19" s="2">
        <f t="shared" ref="CX19" si="88">MIN($B$15,CW19+CX21)</f>
        <v>9200</v>
      </c>
      <c r="CY19" s="2">
        <f t="shared" ref="CY19" si="89">MIN($B$15,CX19+CY21)</f>
        <v>9201</v>
      </c>
      <c r="CZ19" s="2">
        <f t="shared" ref="CZ19" si="90">MIN($B$15,CY19+CZ21)</f>
        <v>9201</v>
      </c>
      <c r="DA19" s="2">
        <f t="shared" ref="DA19" si="91">MIN($B$15,CZ19+DA21)</f>
        <v>9201</v>
      </c>
      <c r="DB19" s="2">
        <f t="shared" ref="DB19" si="92">MIN($B$15,DA19+DB21)</f>
        <v>9201</v>
      </c>
      <c r="DC19" s="2">
        <f t="shared" ref="DC19" si="93">MIN($B$15,DB19+DC21)</f>
        <v>9201</v>
      </c>
      <c r="DD19" s="2">
        <f t="shared" ref="DD19" si="94">MIN($B$15,DC19+DD21)</f>
        <v>9201</v>
      </c>
      <c r="DE19" s="2">
        <f t="shared" ref="DE19" si="95">MIN($B$15,DD19+DE21)</f>
        <v>9201</v>
      </c>
      <c r="DF19" s="2">
        <f t="shared" ref="DF19" si="96">MIN($B$15,DE19+DF21)</f>
        <v>9201</v>
      </c>
      <c r="DG19" s="2">
        <f t="shared" ref="DG19" si="97">MIN($B$15,DF19+DG21)</f>
        <v>9201</v>
      </c>
      <c r="DH19" s="2">
        <f t="shared" ref="DH19" si="98">MIN($B$15,DG19+DH21)</f>
        <v>9201</v>
      </c>
      <c r="DI19" s="2">
        <f t="shared" ref="DI19" si="99">MIN($B$15,DH19+DI21)</f>
        <v>9201</v>
      </c>
      <c r="DJ19" s="2">
        <f t="shared" ref="DJ19" si="100">MIN($B$15,DI19+DJ21)</f>
        <v>9201</v>
      </c>
      <c r="DK19" s="2">
        <f t="shared" ref="DK19" si="101">MIN($B$15,DJ19+DK21)</f>
        <v>9201</v>
      </c>
      <c r="DL19" s="2">
        <f t="shared" ref="DL19" si="102">MIN($B$15,DK19+DL21)</f>
        <v>9201</v>
      </c>
      <c r="DM19" s="2">
        <f t="shared" ref="DM19" si="103">MIN($B$15,DL19+DM21)</f>
        <v>9201</v>
      </c>
      <c r="DN19" s="2">
        <f t="shared" ref="DN19" si="104">MIN($B$15,DM19+DN21)</f>
        <v>9201</v>
      </c>
      <c r="DO19" s="2">
        <f t="shared" ref="DO19" si="105">MIN($B$15,DN19+DO21)</f>
        <v>9201</v>
      </c>
      <c r="DP19" s="2">
        <f t="shared" ref="DP19" si="106">MIN($B$15,DO19+DP21)</f>
        <v>9201</v>
      </c>
      <c r="DQ19" s="2">
        <f t="shared" ref="DQ19" si="107">MIN($B$15,DP19+DQ21)</f>
        <v>9201</v>
      </c>
      <c r="DR19" s="2">
        <f t="shared" ref="DR19" si="108">MIN($B$15,DQ19+DR21)</f>
        <v>9201</v>
      </c>
      <c r="DS19" s="2">
        <f t="shared" ref="DS19" si="109">MIN($B$15,DR19+DS21)</f>
        <v>9201</v>
      </c>
      <c r="DT19" s="2">
        <f t="shared" ref="DT19" si="110">MIN($B$15,DS19+DT21)</f>
        <v>9201</v>
      </c>
      <c r="DU19" s="2">
        <f t="shared" ref="DU19" si="111">MIN($B$15,DT19+DU21)</f>
        <v>9201</v>
      </c>
      <c r="DV19" s="2">
        <f t="shared" ref="DV19" si="112">MIN($B$15,DU19+DV21)</f>
        <v>9201</v>
      </c>
      <c r="DW19" s="2">
        <f t="shared" ref="DW19" si="113">MIN($B$15,DV19+DW21)</f>
        <v>9201</v>
      </c>
      <c r="DX19" s="2">
        <f t="shared" ref="DX19" si="114">MIN($B$15,DW19+DX21)</f>
        <v>9201</v>
      </c>
      <c r="DY19" s="2">
        <f t="shared" ref="DY19" si="115">MIN($B$15,DX19+DY21)</f>
        <v>9201</v>
      </c>
      <c r="DZ19" s="2">
        <f t="shared" ref="DZ19" si="116">MIN($B$15,DY19+DZ21)</f>
        <v>9201</v>
      </c>
      <c r="EA19" s="2">
        <f t="shared" ref="EA19" si="117">MIN($B$15,DZ19+EA21)</f>
        <v>9201</v>
      </c>
      <c r="EB19" s="2">
        <f t="shared" ref="EB19" si="118">MIN($B$15,EA19+EB21)</f>
        <v>9201</v>
      </c>
      <c r="EC19" s="2">
        <f t="shared" ref="EC19" si="119">MIN($B$15,EB19+EC21)</f>
        <v>9201</v>
      </c>
      <c r="ED19" s="2">
        <f t="shared" ref="ED19" si="120">MIN($B$15,EC19+ED21)</f>
        <v>9201</v>
      </c>
      <c r="EE19" s="2">
        <f t="shared" ref="EE19" si="121">MIN($B$15,ED19+EE21)</f>
        <v>9201</v>
      </c>
      <c r="EF19" s="2">
        <f t="shared" ref="EF19" si="122">MIN($B$15,EE19+EF21)</f>
        <v>9201</v>
      </c>
      <c r="EG19" s="2">
        <f t="shared" ref="EG19" si="123">MIN($B$15,EF19+EG21)</f>
        <v>9201</v>
      </c>
      <c r="EH19" s="2">
        <f t="shared" ref="EH19" si="124">MIN($B$15,EG19+EH21)</f>
        <v>9201</v>
      </c>
      <c r="EI19" s="2">
        <f t="shared" ref="EI19" si="125">MIN($B$15,EH19+EI21)</f>
        <v>9201</v>
      </c>
      <c r="EJ19" s="2">
        <f t="shared" ref="EJ19" si="126">MIN($B$15,EI19+EJ21)</f>
        <v>9201</v>
      </c>
      <c r="EK19" s="2">
        <f t="shared" ref="EK19" si="127">MIN($B$15,EJ19+EK21)</f>
        <v>9201</v>
      </c>
      <c r="EL19" s="2">
        <f t="shared" ref="EL19" si="128">MIN($B$15,EK19+EL21)</f>
        <v>9201</v>
      </c>
      <c r="EM19" s="2">
        <f t="shared" ref="EM19" si="129">MIN($B$15,EL19+EM21)</f>
        <v>9201</v>
      </c>
      <c r="EN19" s="2">
        <f t="shared" ref="EN19" si="130">MIN($B$15,EM19+EN21)</f>
        <v>9201</v>
      </c>
      <c r="EO19" s="2">
        <f t="shared" ref="EO19" si="131">MIN($B$15,EN19+EO21)</f>
        <v>9201</v>
      </c>
      <c r="EP19" s="2">
        <f t="shared" ref="EP19" si="132">MIN($B$15,EO19+EP21)</f>
        <v>9201</v>
      </c>
      <c r="EQ19" s="2">
        <f t="shared" ref="EQ19" si="133">MIN($B$15,EP19+EQ21)</f>
        <v>9201</v>
      </c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</row>
    <row r="20" spans="1:351" x14ac:dyDescent="0.25">
      <c r="A20" t="s">
        <v>46</v>
      </c>
      <c r="B20">
        <f>2017+(ROUNDDOWN(B18/12,0))</f>
        <v>2017</v>
      </c>
      <c r="C20">
        <f t="shared" ref="C20:BN20" si="134">2017+(ROUNDDOWN(C18/12,0))</f>
        <v>2017</v>
      </c>
      <c r="D20">
        <f t="shared" si="134"/>
        <v>2017</v>
      </c>
      <c r="E20">
        <f t="shared" si="134"/>
        <v>2017</v>
      </c>
      <c r="F20">
        <f t="shared" si="134"/>
        <v>2017</v>
      </c>
      <c r="G20">
        <f t="shared" si="134"/>
        <v>2017</v>
      </c>
      <c r="H20">
        <f t="shared" si="134"/>
        <v>2017</v>
      </c>
      <c r="I20">
        <f t="shared" si="134"/>
        <v>2017</v>
      </c>
      <c r="J20">
        <f t="shared" si="134"/>
        <v>2017</v>
      </c>
      <c r="K20">
        <f t="shared" si="134"/>
        <v>2017</v>
      </c>
      <c r="L20">
        <f t="shared" si="134"/>
        <v>2017</v>
      </c>
      <c r="M20">
        <f t="shared" si="134"/>
        <v>2017</v>
      </c>
      <c r="N20">
        <f t="shared" si="134"/>
        <v>2018</v>
      </c>
      <c r="O20">
        <f t="shared" si="134"/>
        <v>2018</v>
      </c>
      <c r="P20">
        <f t="shared" si="134"/>
        <v>2018</v>
      </c>
      <c r="Q20">
        <f t="shared" si="134"/>
        <v>2018</v>
      </c>
      <c r="R20">
        <f t="shared" si="134"/>
        <v>2018</v>
      </c>
      <c r="S20">
        <f t="shared" si="134"/>
        <v>2018</v>
      </c>
      <c r="T20">
        <f t="shared" si="134"/>
        <v>2018</v>
      </c>
      <c r="U20">
        <f t="shared" si="134"/>
        <v>2018</v>
      </c>
      <c r="V20">
        <f t="shared" si="134"/>
        <v>2018</v>
      </c>
      <c r="W20">
        <f t="shared" si="134"/>
        <v>2018</v>
      </c>
      <c r="X20">
        <f t="shared" si="134"/>
        <v>2018</v>
      </c>
      <c r="Y20">
        <f t="shared" si="134"/>
        <v>2018</v>
      </c>
      <c r="Z20">
        <f t="shared" si="134"/>
        <v>2019</v>
      </c>
      <c r="AA20">
        <f t="shared" si="134"/>
        <v>2019</v>
      </c>
      <c r="AB20">
        <f t="shared" si="134"/>
        <v>2019</v>
      </c>
      <c r="AC20">
        <f t="shared" si="134"/>
        <v>2019</v>
      </c>
      <c r="AD20">
        <f t="shared" si="134"/>
        <v>2019</v>
      </c>
      <c r="AE20">
        <f t="shared" si="134"/>
        <v>2019</v>
      </c>
      <c r="AF20">
        <f t="shared" si="134"/>
        <v>2019</v>
      </c>
      <c r="AG20">
        <f t="shared" si="134"/>
        <v>2019</v>
      </c>
      <c r="AH20">
        <f t="shared" si="134"/>
        <v>2019</v>
      </c>
      <c r="AI20">
        <f t="shared" si="134"/>
        <v>2019</v>
      </c>
      <c r="AJ20">
        <f t="shared" si="134"/>
        <v>2019</v>
      </c>
      <c r="AK20">
        <f t="shared" si="134"/>
        <v>2019</v>
      </c>
      <c r="AL20">
        <f t="shared" si="134"/>
        <v>2020</v>
      </c>
      <c r="AM20">
        <f t="shared" si="134"/>
        <v>2020</v>
      </c>
      <c r="AN20">
        <f t="shared" si="134"/>
        <v>2020</v>
      </c>
      <c r="AO20">
        <f t="shared" si="134"/>
        <v>2020</v>
      </c>
      <c r="AP20">
        <f t="shared" si="134"/>
        <v>2020</v>
      </c>
      <c r="AQ20">
        <f t="shared" si="134"/>
        <v>2020</v>
      </c>
      <c r="AR20">
        <f t="shared" si="134"/>
        <v>2020</v>
      </c>
      <c r="AS20">
        <f t="shared" si="134"/>
        <v>2020</v>
      </c>
      <c r="AT20">
        <f t="shared" si="134"/>
        <v>2020</v>
      </c>
      <c r="AU20">
        <f t="shared" si="134"/>
        <v>2020</v>
      </c>
      <c r="AV20">
        <f t="shared" si="134"/>
        <v>2020</v>
      </c>
      <c r="AW20">
        <f t="shared" si="134"/>
        <v>2020</v>
      </c>
      <c r="AX20">
        <f t="shared" si="134"/>
        <v>2021</v>
      </c>
      <c r="AY20">
        <f t="shared" si="134"/>
        <v>2021</v>
      </c>
      <c r="AZ20">
        <f t="shared" si="134"/>
        <v>2021</v>
      </c>
      <c r="BA20">
        <f t="shared" si="134"/>
        <v>2021</v>
      </c>
      <c r="BB20">
        <f t="shared" si="134"/>
        <v>2021</v>
      </c>
      <c r="BC20">
        <f t="shared" si="134"/>
        <v>2021</v>
      </c>
      <c r="BD20">
        <f t="shared" si="134"/>
        <v>2021</v>
      </c>
      <c r="BE20">
        <f t="shared" si="134"/>
        <v>2021</v>
      </c>
      <c r="BF20">
        <f t="shared" si="134"/>
        <v>2021</v>
      </c>
      <c r="BG20">
        <f t="shared" si="134"/>
        <v>2021</v>
      </c>
      <c r="BH20">
        <f t="shared" si="134"/>
        <v>2021</v>
      </c>
      <c r="BI20">
        <f t="shared" si="134"/>
        <v>2021</v>
      </c>
      <c r="BJ20">
        <f t="shared" si="134"/>
        <v>2022</v>
      </c>
      <c r="BK20">
        <f t="shared" si="134"/>
        <v>2022</v>
      </c>
      <c r="BL20">
        <f t="shared" si="134"/>
        <v>2022</v>
      </c>
      <c r="BM20">
        <f t="shared" si="134"/>
        <v>2022</v>
      </c>
      <c r="BN20">
        <f t="shared" si="134"/>
        <v>2022</v>
      </c>
      <c r="BO20">
        <f t="shared" ref="BO20:DZ20" si="135">2017+(ROUNDDOWN(BO18/12,0))</f>
        <v>2022</v>
      </c>
      <c r="BP20">
        <f t="shared" si="135"/>
        <v>2022</v>
      </c>
      <c r="BQ20">
        <f t="shared" si="135"/>
        <v>2022</v>
      </c>
      <c r="BR20">
        <f t="shared" si="135"/>
        <v>2022</v>
      </c>
      <c r="BS20">
        <f t="shared" si="135"/>
        <v>2022</v>
      </c>
      <c r="BT20">
        <f t="shared" si="135"/>
        <v>2022</v>
      </c>
      <c r="BU20">
        <f t="shared" si="135"/>
        <v>2022</v>
      </c>
      <c r="BV20">
        <f t="shared" si="135"/>
        <v>2023</v>
      </c>
      <c r="BW20">
        <f t="shared" si="135"/>
        <v>2023</v>
      </c>
      <c r="BX20">
        <f t="shared" si="135"/>
        <v>2023</v>
      </c>
      <c r="BY20">
        <f t="shared" si="135"/>
        <v>2023</v>
      </c>
      <c r="BZ20">
        <f t="shared" si="135"/>
        <v>2023</v>
      </c>
      <c r="CA20">
        <f t="shared" si="135"/>
        <v>2023</v>
      </c>
      <c r="CB20">
        <f t="shared" si="135"/>
        <v>2023</v>
      </c>
      <c r="CC20">
        <f t="shared" si="135"/>
        <v>2023</v>
      </c>
      <c r="CD20">
        <f t="shared" si="135"/>
        <v>2023</v>
      </c>
      <c r="CE20">
        <f t="shared" si="135"/>
        <v>2023</v>
      </c>
      <c r="CF20">
        <f t="shared" si="135"/>
        <v>2023</v>
      </c>
      <c r="CG20">
        <f t="shared" si="135"/>
        <v>2023</v>
      </c>
      <c r="CH20">
        <f t="shared" si="135"/>
        <v>2024</v>
      </c>
      <c r="CI20">
        <f t="shared" si="135"/>
        <v>2024</v>
      </c>
      <c r="CJ20">
        <f t="shared" si="135"/>
        <v>2024</v>
      </c>
      <c r="CK20">
        <f t="shared" si="135"/>
        <v>2024</v>
      </c>
      <c r="CL20">
        <f t="shared" si="135"/>
        <v>2024</v>
      </c>
      <c r="CM20">
        <f t="shared" si="135"/>
        <v>2024</v>
      </c>
      <c r="CN20">
        <f t="shared" si="135"/>
        <v>2024</v>
      </c>
      <c r="CO20">
        <f t="shared" si="135"/>
        <v>2024</v>
      </c>
      <c r="CP20">
        <f t="shared" si="135"/>
        <v>2024</v>
      </c>
      <c r="CQ20">
        <f t="shared" si="135"/>
        <v>2024</v>
      </c>
      <c r="CR20">
        <f t="shared" si="135"/>
        <v>2024</v>
      </c>
      <c r="CS20">
        <f t="shared" si="135"/>
        <v>2024</v>
      </c>
      <c r="CT20">
        <f t="shared" si="135"/>
        <v>2025</v>
      </c>
      <c r="CU20">
        <f t="shared" si="135"/>
        <v>2025</v>
      </c>
      <c r="CV20">
        <f t="shared" si="135"/>
        <v>2025</v>
      </c>
      <c r="CW20">
        <f t="shared" si="135"/>
        <v>2025</v>
      </c>
      <c r="CX20">
        <f t="shared" si="135"/>
        <v>2025</v>
      </c>
      <c r="CY20">
        <f t="shared" si="135"/>
        <v>2025</v>
      </c>
      <c r="CZ20">
        <f t="shared" si="135"/>
        <v>2025</v>
      </c>
      <c r="DA20">
        <f t="shared" si="135"/>
        <v>2025</v>
      </c>
      <c r="DB20">
        <f t="shared" si="135"/>
        <v>2025</v>
      </c>
      <c r="DC20">
        <f t="shared" si="135"/>
        <v>2025</v>
      </c>
      <c r="DD20">
        <f t="shared" si="135"/>
        <v>2025</v>
      </c>
      <c r="DE20">
        <f t="shared" si="135"/>
        <v>2025</v>
      </c>
      <c r="DF20">
        <f t="shared" si="135"/>
        <v>2026</v>
      </c>
      <c r="DG20">
        <f t="shared" si="135"/>
        <v>2026</v>
      </c>
      <c r="DH20">
        <f t="shared" si="135"/>
        <v>2026</v>
      </c>
      <c r="DI20">
        <f t="shared" si="135"/>
        <v>2026</v>
      </c>
      <c r="DJ20">
        <f t="shared" si="135"/>
        <v>2026</v>
      </c>
      <c r="DK20">
        <f t="shared" si="135"/>
        <v>2026</v>
      </c>
      <c r="DL20">
        <f t="shared" si="135"/>
        <v>2026</v>
      </c>
      <c r="DM20">
        <f t="shared" si="135"/>
        <v>2026</v>
      </c>
      <c r="DN20">
        <f t="shared" si="135"/>
        <v>2026</v>
      </c>
      <c r="DO20">
        <f t="shared" si="135"/>
        <v>2026</v>
      </c>
      <c r="DP20">
        <f t="shared" si="135"/>
        <v>2026</v>
      </c>
      <c r="DQ20">
        <f t="shared" si="135"/>
        <v>2026</v>
      </c>
      <c r="DR20">
        <f t="shared" si="135"/>
        <v>2027</v>
      </c>
      <c r="DS20">
        <f t="shared" si="135"/>
        <v>2027</v>
      </c>
      <c r="DT20">
        <f t="shared" si="135"/>
        <v>2027</v>
      </c>
      <c r="DU20">
        <f t="shared" si="135"/>
        <v>2027</v>
      </c>
      <c r="DV20">
        <f t="shared" si="135"/>
        <v>2027</v>
      </c>
      <c r="DW20">
        <f t="shared" si="135"/>
        <v>2027</v>
      </c>
      <c r="DX20">
        <f t="shared" si="135"/>
        <v>2027</v>
      </c>
      <c r="DY20">
        <f t="shared" si="135"/>
        <v>2027</v>
      </c>
      <c r="DZ20">
        <f t="shared" si="135"/>
        <v>2027</v>
      </c>
      <c r="EA20">
        <f t="shared" ref="EA20:EQ20" si="136">2017+(ROUNDDOWN(EA18/12,0))</f>
        <v>2027</v>
      </c>
      <c r="EB20">
        <f t="shared" si="136"/>
        <v>2027</v>
      </c>
      <c r="EC20">
        <f t="shared" si="136"/>
        <v>2027</v>
      </c>
      <c r="ED20">
        <f t="shared" si="136"/>
        <v>2028</v>
      </c>
      <c r="EE20">
        <f t="shared" si="136"/>
        <v>2028</v>
      </c>
      <c r="EF20">
        <f t="shared" si="136"/>
        <v>2028</v>
      </c>
      <c r="EG20">
        <f t="shared" si="136"/>
        <v>2028</v>
      </c>
      <c r="EH20">
        <f t="shared" si="136"/>
        <v>2028</v>
      </c>
      <c r="EI20">
        <f t="shared" si="136"/>
        <v>2028</v>
      </c>
      <c r="EJ20">
        <f t="shared" si="136"/>
        <v>2028</v>
      </c>
      <c r="EK20">
        <f t="shared" si="136"/>
        <v>2028</v>
      </c>
      <c r="EL20">
        <f t="shared" si="136"/>
        <v>2028</v>
      </c>
      <c r="EM20">
        <f t="shared" si="136"/>
        <v>2028</v>
      </c>
      <c r="EN20">
        <f t="shared" si="136"/>
        <v>2028</v>
      </c>
      <c r="EO20">
        <f t="shared" si="136"/>
        <v>2028</v>
      </c>
      <c r="EP20">
        <f t="shared" si="136"/>
        <v>2029</v>
      </c>
      <c r="EQ20">
        <f t="shared" si="136"/>
        <v>2029</v>
      </c>
    </row>
    <row r="21" spans="1:351" x14ac:dyDescent="0.25">
      <c r="A21" t="s">
        <v>6</v>
      </c>
      <c r="B21" s="1">
        <v>0</v>
      </c>
      <c r="C21" s="2">
        <f>ROUND((B19*$B$16)*(($B$15-B19)/$B$15),0)</f>
        <v>45</v>
      </c>
      <c r="D21" s="2">
        <f>ROUND((C19*$B$16)*(($B$15-C19)/$B$15),0)</f>
        <v>50</v>
      </c>
      <c r="E21" s="2">
        <f t="shared" ref="E21:BO21" si="137">ROUND((D19*$B$16)*(($B$15-D19)/$B$15),0)</f>
        <v>54</v>
      </c>
      <c r="F21" s="2">
        <f t="shared" si="137"/>
        <v>59</v>
      </c>
      <c r="G21" s="2">
        <f t="shared" si="137"/>
        <v>64</v>
      </c>
      <c r="H21" s="2">
        <f t="shared" si="137"/>
        <v>69</v>
      </c>
      <c r="I21" s="2">
        <f t="shared" si="137"/>
        <v>75</v>
      </c>
      <c r="J21" s="2">
        <f t="shared" si="137"/>
        <v>81</v>
      </c>
      <c r="K21" s="2">
        <f t="shared" si="137"/>
        <v>87</v>
      </c>
      <c r="L21" s="2">
        <f t="shared" si="137"/>
        <v>94</v>
      </c>
      <c r="M21" s="2">
        <f t="shared" si="137"/>
        <v>101</v>
      </c>
      <c r="N21" s="2">
        <f t="shared" si="137"/>
        <v>109</v>
      </c>
      <c r="O21" s="2">
        <f t="shared" si="137"/>
        <v>116</v>
      </c>
      <c r="P21" s="2">
        <f t="shared" si="137"/>
        <v>124</v>
      </c>
      <c r="Q21" s="2">
        <f t="shared" si="137"/>
        <v>133</v>
      </c>
      <c r="R21" s="2">
        <f t="shared" si="137"/>
        <v>141</v>
      </c>
      <c r="S21" s="2">
        <f t="shared" si="137"/>
        <v>150</v>
      </c>
      <c r="T21" s="2">
        <f t="shared" si="137"/>
        <v>158</v>
      </c>
      <c r="U21" s="2">
        <f t="shared" si="137"/>
        <v>167</v>
      </c>
      <c r="V21" s="2">
        <f t="shared" si="137"/>
        <v>175</v>
      </c>
      <c r="W21" s="2">
        <f t="shared" si="137"/>
        <v>184</v>
      </c>
      <c r="X21" s="2">
        <f t="shared" si="137"/>
        <v>191</v>
      </c>
      <c r="Y21" s="2">
        <f t="shared" si="137"/>
        <v>199</v>
      </c>
      <c r="Z21" s="2">
        <f t="shared" si="137"/>
        <v>206</v>
      </c>
      <c r="AA21" s="2">
        <f t="shared" si="137"/>
        <v>212</v>
      </c>
      <c r="AB21" s="2">
        <f t="shared" si="137"/>
        <v>217</v>
      </c>
      <c r="AC21" s="2">
        <f t="shared" si="137"/>
        <v>222</v>
      </c>
      <c r="AD21" s="2">
        <f t="shared" si="137"/>
        <v>226</v>
      </c>
      <c r="AE21" s="2">
        <f t="shared" si="137"/>
        <v>228</v>
      </c>
      <c r="AF21" s="2">
        <f t="shared" si="137"/>
        <v>230</v>
      </c>
      <c r="AG21" s="2">
        <f t="shared" si="137"/>
        <v>230</v>
      </c>
      <c r="AH21" s="2">
        <f t="shared" si="137"/>
        <v>229</v>
      </c>
      <c r="AI21" s="2">
        <f t="shared" si="137"/>
        <v>227</v>
      </c>
      <c r="AJ21" s="2">
        <f t="shared" si="137"/>
        <v>224</v>
      </c>
      <c r="AK21" s="2">
        <f t="shared" si="137"/>
        <v>220</v>
      </c>
      <c r="AL21" s="2">
        <f t="shared" si="137"/>
        <v>215</v>
      </c>
      <c r="AM21" s="2">
        <f t="shared" si="137"/>
        <v>209</v>
      </c>
      <c r="AN21" s="2">
        <f t="shared" si="137"/>
        <v>202</v>
      </c>
      <c r="AO21" s="2">
        <f t="shared" si="137"/>
        <v>195</v>
      </c>
      <c r="AP21" s="2">
        <f t="shared" si="137"/>
        <v>187</v>
      </c>
      <c r="AQ21" s="2">
        <f t="shared" si="137"/>
        <v>178</v>
      </c>
      <c r="AR21" s="2">
        <f t="shared" si="137"/>
        <v>170</v>
      </c>
      <c r="AS21" s="2">
        <f t="shared" si="137"/>
        <v>161</v>
      </c>
      <c r="AT21" s="2">
        <f t="shared" si="137"/>
        <v>151</v>
      </c>
      <c r="AU21" s="2">
        <f t="shared" si="137"/>
        <v>142</v>
      </c>
      <c r="AV21" s="2">
        <f t="shared" si="137"/>
        <v>133</v>
      </c>
      <c r="AW21" s="2">
        <f t="shared" si="137"/>
        <v>125</v>
      </c>
      <c r="AX21" s="2">
        <f t="shared" si="137"/>
        <v>116</v>
      </c>
      <c r="AY21" s="2">
        <f t="shared" si="137"/>
        <v>108</v>
      </c>
      <c r="AZ21" s="2">
        <f t="shared" si="137"/>
        <v>100</v>
      </c>
      <c r="BA21" s="2">
        <f t="shared" si="137"/>
        <v>92</v>
      </c>
      <c r="BB21" s="2">
        <f t="shared" si="137"/>
        <v>85</v>
      </c>
      <c r="BC21" s="2">
        <f t="shared" si="137"/>
        <v>78</v>
      </c>
      <c r="BD21" s="2">
        <f t="shared" si="137"/>
        <v>72</v>
      </c>
      <c r="BE21" s="2">
        <f t="shared" si="137"/>
        <v>65</v>
      </c>
      <c r="BF21" s="2">
        <f t="shared" si="137"/>
        <v>60</v>
      </c>
      <c r="BG21" s="2">
        <f t="shared" si="137"/>
        <v>55</v>
      </c>
      <c r="BH21" s="2">
        <f t="shared" si="137"/>
        <v>50</v>
      </c>
      <c r="BI21" s="2">
        <f t="shared" si="137"/>
        <v>45</v>
      </c>
      <c r="BJ21" s="2">
        <f t="shared" si="137"/>
        <v>41</v>
      </c>
      <c r="BK21" s="2">
        <f t="shared" si="137"/>
        <v>38</v>
      </c>
      <c r="BL21" s="2">
        <f t="shared" si="137"/>
        <v>34</v>
      </c>
      <c r="BM21" s="2">
        <f t="shared" si="137"/>
        <v>31</v>
      </c>
      <c r="BN21" s="2">
        <f t="shared" si="137"/>
        <v>28</v>
      </c>
      <c r="BO21" s="2">
        <f t="shared" si="137"/>
        <v>26</v>
      </c>
      <c r="BP21" s="2">
        <f t="shared" ref="BP21:EA21" si="138">ROUND((BO19*$B$16)*(($B$15-BO19)/$B$15),0)</f>
        <v>23</v>
      </c>
      <c r="BQ21" s="2">
        <f t="shared" si="138"/>
        <v>21</v>
      </c>
      <c r="BR21" s="2">
        <f t="shared" si="138"/>
        <v>19</v>
      </c>
      <c r="BS21" s="2">
        <f t="shared" si="138"/>
        <v>17</v>
      </c>
      <c r="BT21" s="2">
        <f t="shared" si="138"/>
        <v>15</v>
      </c>
      <c r="BU21" s="2">
        <f t="shared" si="138"/>
        <v>14</v>
      </c>
      <c r="BV21" s="2">
        <f t="shared" si="138"/>
        <v>13</v>
      </c>
      <c r="BW21" s="2">
        <f t="shared" si="138"/>
        <v>11</v>
      </c>
      <c r="BX21" s="2">
        <f t="shared" si="138"/>
        <v>10</v>
      </c>
      <c r="BY21" s="2">
        <f t="shared" si="138"/>
        <v>9</v>
      </c>
      <c r="BZ21" s="2">
        <f t="shared" si="138"/>
        <v>8</v>
      </c>
      <c r="CA21" s="2">
        <f t="shared" si="138"/>
        <v>8</v>
      </c>
      <c r="CB21" s="2">
        <f t="shared" si="138"/>
        <v>7</v>
      </c>
      <c r="CC21" s="2">
        <f t="shared" si="138"/>
        <v>6</v>
      </c>
      <c r="CD21" s="2">
        <f t="shared" si="138"/>
        <v>6</v>
      </c>
      <c r="CE21" s="2">
        <f t="shared" si="138"/>
        <v>5</v>
      </c>
      <c r="CF21" s="2">
        <f t="shared" si="138"/>
        <v>4</v>
      </c>
      <c r="CG21" s="2">
        <f t="shared" si="138"/>
        <v>4</v>
      </c>
      <c r="CH21" s="2">
        <f t="shared" si="138"/>
        <v>4</v>
      </c>
      <c r="CI21" s="2">
        <f t="shared" si="138"/>
        <v>3</v>
      </c>
      <c r="CJ21" s="2">
        <f t="shared" si="138"/>
        <v>3</v>
      </c>
      <c r="CK21" s="2">
        <f t="shared" si="138"/>
        <v>3</v>
      </c>
      <c r="CL21" s="2">
        <f t="shared" si="138"/>
        <v>2</v>
      </c>
      <c r="CM21" s="2">
        <f t="shared" si="138"/>
        <v>2</v>
      </c>
      <c r="CN21" s="2">
        <f t="shared" si="138"/>
        <v>2</v>
      </c>
      <c r="CO21" s="2">
        <f t="shared" si="138"/>
        <v>2</v>
      </c>
      <c r="CP21" s="2">
        <f t="shared" si="138"/>
        <v>2</v>
      </c>
      <c r="CQ21" s="2">
        <f t="shared" si="138"/>
        <v>1</v>
      </c>
      <c r="CR21" s="2">
        <f t="shared" si="138"/>
        <v>1</v>
      </c>
      <c r="CS21" s="2">
        <f t="shared" si="138"/>
        <v>1</v>
      </c>
      <c r="CT21" s="2">
        <f t="shared" si="138"/>
        <v>1</v>
      </c>
      <c r="CU21" s="2">
        <f t="shared" si="138"/>
        <v>1</v>
      </c>
      <c r="CV21" s="2">
        <f t="shared" si="138"/>
        <v>1</v>
      </c>
      <c r="CW21" s="2">
        <f t="shared" si="138"/>
        <v>1</v>
      </c>
      <c r="CX21" s="2">
        <f t="shared" si="138"/>
        <v>1</v>
      </c>
      <c r="CY21" s="2">
        <f t="shared" si="138"/>
        <v>1</v>
      </c>
      <c r="CZ21" s="2">
        <f t="shared" si="138"/>
        <v>0</v>
      </c>
      <c r="DA21" s="2">
        <f t="shared" si="138"/>
        <v>0</v>
      </c>
      <c r="DB21" s="2">
        <f t="shared" si="138"/>
        <v>0</v>
      </c>
      <c r="DC21" s="2">
        <f t="shared" si="138"/>
        <v>0</v>
      </c>
      <c r="DD21" s="2">
        <f t="shared" si="138"/>
        <v>0</v>
      </c>
      <c r="DE21" s="2">
        <f t="shared" si="138"/>
        <v>0</v>
      </c>
      <c r="DF21" s="2">
        <f t="shared" si="138"/>
        <v>0</v>
      </c>
      <c r="DG21" s="2">
        <f t="shared" si="138"/>
        <v>0</v>
      </c>
      <c r="DH21" s="2">
        <f t="shared" si="138"/>
        <v>0</v>
      </c>
      <c r="DI21" s="2">
        <f t="shared" si="138"/>
        <v>0</v>
      </c>
      <c r="DJ21" s="2">
        <f t="shared" si="138"/>
        <v>0</v>
      </c>
      <c r="DK21" s="2">
        <f t="shared" si="138"/>
        <v>0</v>
      </c>
      <c r="DL21" s="2">
        <f t="shared" si="138"/>
        <v>0</v>
      </c>
      <c r="DM21" s="2">
        <f t="shared" si="138"/>
        <v>0</v>
      </c>
      <c r="DN21" s="2">
        <f t="shared" si="138"/>
        <v>0</v>
      </c>
      <c r="DO21" s="2">
        <f t="shared" si="138"/>
        <v>0</v>
      </c>
      <c r="DP21" s="2">
        <f t="shared" si="138"/>
        <v>0</v>
      </c>
      <c r="DQ21" s="2">
        <f t="shared" si="138"/>
        <v>0</v>
      </c>
      <c r="DR21" s="2">
        <f t="shared" si="138"/>
        <v>0</v>
      </c>
      <c r="DS21" s="2">
        <f t="shared" si="138"/>
        <v>0</v>
      </c>
      <c r="DT21" s="2">
        <f t="shared" si="138"/>
        <v>0</v>
      </c>
      <c r="DU21" s="2">
        <f t="shared" si="138"/>
        <v>0</v>
      </c>
      <c r="DV21" s="2">
        <f t="shared" si="138"/>
        <v>0</v>
      </c>
      <c r="DW21" s="2">
        <f t="shared" si="138"/>
        <v>0</v>
      </c>
      <c r="DX21" s="2">
        <f t="shared" si="138"/>
        <v>0</v>
      </c>
      <c r="DY21" s="2">
        <f t="shared" si="138"/>
        <v>0</v>
      </c>
      <c r="DZ21" s="2">
        <f t="shared" si="138"/>
        <v>0</v>
      </c>
      <c r="EA21" s="2">
        <f t="shared" si="138"/>
        <v>0</v>
      </c>
      <c r="EB21" s="2">
        <f t="shared" ref="EB21:EQ21" si="139">ROUND((EA19*$B$16)*(($B$15-EA19)/$B$15),0)</f>
        <v>0</v>
      </c>
      <c r="EC21" s="2">
        <f t="shared" si="139"/>
        <v>0</v>
      </c>
      <c r="ED21" s="2">
        <f t="shared" si="139"/>
        <v>0</v>
      </c>
      <c r="EE21" s="2">
        <f t="shared" si="139"/>
        <v>0</v>
      </c>
      <c r="EF21" s="2">
        <f t="shared" si="139"/>
        <v>0</v>
      </c>
      <c r="EG21" s="2">
        <f t="shared" si="139"/>
        <v>0</v>
      </c>
      <c r="EH21" s="2">
        <f t="shared" si="139"/>
        <v>0</v>
      </c>
      <c r="EI21" s="2">
        <f t="shared" si="139"/>
        <v>0</v>
      </c>
      <c r="EJ21" s="2">
        <f t="shared" si="139"/>
        <v>0</v>
      </c>
      <c r="EK21" s="2">
        <f t="shared" si="139"/>
        <v>0</v>
      </c>
      <c r="EL21" s="2">
        <f t="shared" si="139"/>
        <v>0</v>
      </c>
      <c r="EM21" s="2">
        <f t="shared" si="139"/>
        <v>0</v>
      </c>
      <c r="EN21" s="2">
        <f t="shared" si="139"/>
        <v>0</v>
      </c>
      <c r="EO21" s="2">
        <f t="shared" si="139"/>
        <v>0</v>
      </c>
      <c r="EP21" s="2">
        <f t="shared" si="139"/>
        <v>0</v>
      </c>
      <c r="EQ21" s="2">
        <f t="shared" si="139"/>
        <v>0</v>
      </c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</row>
    <row r="22" spans="1:351" x14ac:dyDescent="0.25">
      <c r="C2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19" zoomScaleNormal="100" workbookViewId="0">
      <selection activeCell="K42" sqref="K42"/>
    </sheetView>
  </sheetViews>
  <sheetFormatPr defaultColWidth="11.42578125" defaultRowHeight="15" x14ac:dyDescent="0.25"/>
  <cols>
    <col min="1" max="1" width="4.7109375" customWidth="1"/>
    <col min="2" max="2" width="30.28515625" bestFit="1" customWidth="1"/>
    <col min="3" max="3" width="13.140625" style="36" bestFit="1" customWidth="1"/>
    <col min="4" max="4" width="4.7109375" customWidth="1"/>
    <col min="5" max="5" width="24.7109375" customWidth="1"/>
    <col min="6" max="6" width="13.140625" style="36" bestFit="1" customWidth="1"/>
    <col min="7" max="7" width="5.28515625" customWidth="1"/>
    <col min="8" max="8" width="4.7109375" customWidth="1"/>
    <col min="9" max="9" width="30.28515625" bestFit="1" customWidth="1"/>
    <col min="10" max="10" width="13.140625" style="36" bestFit="1" customWidth="1"/>
    <col min="11" max="11" width="4.7109375" customWidth="1"/>
    <col min="12" max="12" width="24.7109375" customWidth="1"/>
    <col min="13" max="13" width="13.140625" style="36" bestFit="1" customWidth="1"/>
  </cols>
  <sheetData>
    <row r="1" spans="1:13" x14ac:dyDescent="0.25">
      <c r="B1" t="s">
        <v>118</v>
      </c>
      <c r="C1" s="37"/>
      <c r="I1" t="s">
        <v>119</v>
      </c>
      <c r="J1" s="37"/>
    </row>
    <row r="2" spans="1:13" x14ac:dyDescent="0.25">
      <c r="C2" s="37"/>
      <c r="J2" s="37"/>
    </row>
    <row r="3" spans="1:13" ht="15.75" thickBot="1" x14ac:dyDescent="0.3">
      <c r="A3" s="10" t="s">
        <v>97</v>
      </c>
      <c r="B3" s="11"/>
      <c r="C3" s="38"/>
      <c r="D3" s="11" t="s">
        <v>124</v>
      </c>
      <c r="E3" s="11"/>
      <c r="F3" s="41"/>
      <c r="H3" s="10" t="s">
        <v>97</v>
      </c>
      <c r="I3" s="11"/>
      <c r="J3" s="38"/>
      <c r="K3" s="11" t="s">
        <v>124</v>
      </c>
      <c r="L3" s="11"/>
      <c r="M3" s="41"/>
    </row>
    <row r="4" spans="1:13" x14ac:dyDescent="0.25">
      <c r="A4" s="7" t="s">
        <v>98</v>
      </c>
      <c r="C4" s="37"/>
      <c r="D4" s="7" t="s">
        <v>103</v>
      </c>
      <c r="H4" s="7" t="s">
        <v>98</v>
      </c>
      <c r="J4" s="37"/>
      <c r="K4" s="7" t="s">
        <v>103</v>
      </c>
    </row>
    <row r="5" spans="1:13" x14ac:dyDescent="0.25">
      <c r="B5" t="s">
        <v>99</v>
      </c>
      <c r="C5" s="37">
        <f>'CFS 5Y'!B24</f>
        <v>30610.577333333335</v>
      </c>
      <c r="E5" t="s">
        <v>89</v>
      </c>
      <c r="F5" s="36">
        <v>0</v>
      </c>
      <c r="I5" t="s">
        <v>99</v>
      </c>
      <c r="J5" s="37">
        <f>'CFS 5Y'!C24</f>
        <v>7730.3093333333345</v>
      </c>
      <c r="L5" t="s">
        <v>89</v>
      </c>
      <c r="M5" s="36">
        <v>0</v>
      </c>
    </row>
    <row r="6" spans="1:13" x14ac:dyDescent="0.25">
      <c r="A6" t="s">
        <v>100</v>
      </c>
      <c r="C6" s="37">
        <f>C5</f>
        <v>30610.577333333335</v>
      </c>
      <c r="D6" t="s">
        <v>110</v>
      </c>
      <c r="F6" s="36">
        <f>F5</f>
        <v>0</v>
      </c>
      <c r="H6" t="s">
        <v>100</v>
      </c>
      <c r="J6" s="37">
        <f>J5</f>
        <v>7730.3093333333345</v>
      </c>
      <c r="K6" t="s">
        <v>110</v>
      </c>
      <c r="M6" s="36">
        <f>M5</f>
        <v>0</v>
      </c>
    </row>
    <row r="7" spans="1:13" x14ac:dyDescent="0.25">
      <c r="C7" s="37"/>
      <c r="J7" s="37"/>
    </row>
    <row r="8" spans="1:13" x14ac:dyDescent="0.25">
      <c r="A8" s="7" t="s">
        <v>101</v>
      </c>
      <c r="C8" s="37"/>
      <c r="D8" s="7" t="s">
        <v>125</v>
      </c>
      <c r="F8" s="36">
        <v>0</v>
      </c>
      <c r="H8" s="7" t="s">
        <v>101</v>
      </c>
      <c r="J8" s="37"/>
      <c r="K8" s="7" t="s">
        <v>125</v>
      </c>
      <c r="M8" s="36">
        <v>0</v>
      </c>
    </row>
    <row r="9" spans="1:13" x14ac:dyDescent="0.25">
      <c r="A9" s="14"/>
      <c r="B9" s="17" t="s">
        <v>108</v>
      </c>
      <c r="C9" s="37">
        <f>162+100</f>
        <v>262</v>
      </c>
      <c r="H9" s="14"/>
      <c r="I9" s="17" t="s">
        <v>108</v>
      </c>
      <c r="J9" s="37">
        <f>162+100</f>
        <v>262</v>
      </c>
    </row>
    <row r="10" spans="1:13" x14ac:dyDescent="0.25">
      <c r="A10" s="14"/>
      <c r="B10" t="s">
        <v>111</v>
      </c>
      <c r="C10" s="37">
        <f>Config!$B$37</f>
        <v>18816</v>
      </c>
      <c r="D10" t="s">
        <v>104</v>
      </c>
      <c r="F10" s="36">
        <f>F6+F8</f>
        <v>0</v>
      </c>
      <c r="H10" s="14"/>
      <c r="I10" t="s">
        <v>111</v>
      </c>
      <c r="J10" s="37">
        <f>Config!$B$37</f>
        <v>18816</v>
      </c>
      <c r="K10" t="s">
        <v>104</v>
      </c>
      <c r="M10" s="36">
        <f>M6+M8</f>
        <v>0</v>
      </c>
    </row>
    <row r="11" spans="1:13" x14ac:dyDescent="0.25">
      <c r="B11" s="7" t="s">
        <v>112</v>
      </c>
      <c r="C11" s="37">
        <f>C10/36*4</f>
        <v>2090.6666666666665</v>
      </c>
      <c r="I11" s="7" t="s">
        <v>112</v>
      </c>
      <c r="J11" s="37">
        <f>J10/36*16</f>
        <v>8362.6666666666661</v>
      </c>
    </row>
    <row r="12" spans="1:13" x14ac:dyDescent="0.25">
      <c r="A12" t="s">
        <v>102</v>
      </c>
      <c r="C12" s="37">
        <f>C9+C10</f>
        <v>19078</v>
      </c>
      <c r="D12" t="s">
        <v>105</v>
      </c>
      <c r="H12" t="s">
        <v>102</v>
      </c>
      <c r="J12" s="37">
        <f>J9+J10</f>
        <v>19078</v>
      </c>
      <c r="K12" t="s">
        <v>105</v>
      </c>
    </row>
    <row r="13" spans="1:13" x14ac:dyDescent="0.25">
      <c r="C13" s="37"/>
      <c r="D13" s="14"/>
      <c r="E13" s="14" t="s">
        <v>94</v>
      </c>
      <c r="F13" s="40">
        <v>73816</v>
      </c>
      <c r="J13" s="37"/>
      <c r="K13" s="14"/>
      <c r="L13" s="14" t="s">
        <v>94</v>
      </c>
      <c r="M13" s="40">
        <v>73816</v>
      </c>
    </row>
    <row r="14" spans="1:13" x14ac:dyDescent="0.25">
      <c r="C14" s="37"/>
      <c r="D14" s="14"/>
      <c r="E14" s="14" t="s">
        <v>109</v>
      </c>
      <c r="F14" s="40">
        <f>C16-F13</f>
        <v>-24127.422666666665</v>
      </c>
      <c r="J14" s="37"/>
      <c r="K14" s="14"/>
      <c r="L14" s="14" t="s">
        <v>109</v>
      </c>
      <c r="M14" s="40">
        <f>J16-M13</f>
        <v>-47007.690666666662</v>
      </c>
    </row>
    <row r="15" spans="1:13" ht="15.75" thickBot="1" x14ac:dyDescent="0.3">
      <c r="A15" s="11"/>
      <c r="B15" s="11"/>
      <c r="C15" s="38"/>
      <c r="D15" s="11"/>
      <c r="E15" s="11"/>
      <c r="F15" s="41"/>
      <c r="H15" s="11"/>
      <c r="I15" s="11"/>
      <c r="J15" s="38"/>
      <c r="K15" s="11"/>
      <c r="L15" s="11"/>
      <c r="M15" s="41"/>
    </row>
    <row r="16" spans="1:13" ht="15.75" thickBot="1" x14ac:dyDescent="0.3">
      <c r="A16" s="18" t="s">
        <v>106</v>
      </c>
      <c r="B16" s="19"/>
      <c r="C16" s="39">
        <f>C6+C12</f>
        <v>49688.577333333335</v>
      </c>
      <c r="D16" s="18" t="s">
        <v>107</v>
      </c>
      <c r="E16" s="19"/>
      <c r="F16" s="42">
        <f>F13+F14</f>
        <v>49688.577333333335</v>
      </c>
      <c r="H16" s="18" t="s">
        <v>106</v>
      </c>
      <c r="I16" s="19"/>
      <c r="J16" s="39">
        <f>J6+J12</f>
        <v>26808.309333333335</v>
      </c>
      <c r="K16" s="18" t="s">
        <v>107</v>
      </c>
      <c r="L16" s="19"/>
      <c r="M16" s="42">
        <f>M13+M14</f>
        <v>26808.309333333338</v>
      </c>
    </row>
    <row r="17" spans="1:13" ht="15.75" thickTop="1" x14ac:dyDescent="0.25">
      <c r="A17" s="14"/>
      <c r="B17" s="14"/>
      <c r="C17" s="40"/>
      <c r="D17" s="14"/>
      <c r="E17" s="14"/>
      <c r="F17" s="40"/>
    </row>
    <row r="18" spans="1:13" x14ac:dyDescent="0.25">
      <c r="B18" t="s">
        <v>120</v>
      </c>
      <c r="C18" s="37"/>
      <c r="I18" t="s">
        <v>121</v>
      </c>
      <c r="J18" s="37"/>
    </row>
    <row r="19" spans="1:13" x14ac:dyDescent="0.25">
      <c r="C19" s="37"/>
      <c r="J19" s="37"/>
    </row>
    <row r="20" spans="1:13" ht="15.75" thickBot="1" x14ac:dyDescent="0.3">
      <c r="A20" s="10" t="s">
        <v>97</v>
      </c>
      <c r="B20" s="11"/>
      <c r="C20" s="38"/>
      <c r="D20" s="11" t="s">
        <v>124</v>
      </c>
      <c r="E20" s="11"/>
      <c r="F20" s="41"/>
      <c r="H20" s="10" t="s">
        <v>97</v>
      </c>
      <c r="I20" s="11"/>
      <c r="J20" s="38"/>
      <c r="K20" s="11" t="s">
        <v>124</v>
      </c>
      <c r="L20" s="11"/>
      <c r="M20" s="41"/>
    </row>
    <row r="21" spans="1:13" x14ac:dyDescent="0.25">
      <c r="A21" s="7" t="s">
        <v>98</v>
      </c>
      <c r="C21" s="37"/>
      <c r="D21" s="7" t="s">
        <v>103</v>
      </c>
      <c r="H21" s="7" t="s">
        <v>98</v>
      </c>
      <c r="J21" s="37"/>
      <c r="K21" s="7" t="s">
        <v>103</v>
      </c>
    </row>
    <row r="22" spans="1:13" x14ac:dyDescent="0.25">
      <c r="B22" t="s">
        <v>99</v>
      </c>
      <c r="C22" s="37">
        <f>'CFS 5Y'!D24</f>
        <v>3464.6813333333521</v>
      </c>
      <c r="E22" t="s">
        <v>89</v>
      </c>
      <c r="F22" s="36">
        <f>'IS 5Y'!D36</f>
        <v>0</v>
      </c>
      <c r="I22" t="s">
        <v>99</v>
      </c>
      <c r="J22" s="37">
        <f>'CFS 5Y'!E24+M22</f>
        <v>49838.008265263372</v>
      </c>
      <c r="L22" t="s">
        <v>89</v>
      </c>
      <c r="M22" s="36">
        <f>'IS 5Y'!E36</f>
        <v>14375.731348898305</v>
      </c>
    </row>
    <row r="23" spans="1:13" x14ac:dyDescent="0.25">
      <c r="A23" t="s">
        <v>100</v>
      </c>
      <c r="C23" s="37">
        <f>C22</f>
        <v>3464.6813333333521</v>
      </c>
      <c r="D23" t="s">
        <v>110</v>
      </c>
      <c r="F23" s="36">
        <f>F22</f>
        <v>0</v>
      </c>
      <c r="H23" t="s">
        <v>100</v>
      </c>
      <c r="J23" s="37">
        <f>J22</f>
        <v>49838.008265263372</v>
      </c>
      <c r="K23" t="s">
        <v>110</v>
      </c>
      <c r="M23" s="36">
        <f>M22</f>
        <v>14375.731348898305</v>
      </c>
    </row>
    <row r="24" spans="1:13" x14ac:dyDescent="0.25">
      <c r="C24" s="37"/>
      <c r="J24" s="37"/>
    </row>
    <row r="25" spans="1:13" x14ac:dyDescent="0.25">
      <c r="A25" s="7" t="s">
        <v>101</v>
      </c>
      <c r="C25" s="37"/>
      <c r="D25" s="7" t="s">
        <v>125</v>
      </c>
      <c r="F25" s="36">
        <v>0</v>
      </c>
      <c r="H25" s="7" t="s">
        <v>101</v>
      </c>
      <c r="J25" s="37"/>
      <c r="K25" s="7" t="s">
        <v>125</v>
      </c>
      <c r="M25" s="36">
        <v>0</v>
      </c>
    </row>
    <row r="26" spans="1:13" x14ac:dyDescent="0.25">
      <c r="A26" s="14"/>
      <c r="B26" s="17" t="s">
        <v>108</v>
      </c>
      <c r="C26" s="37">
        <f>162+100</f>
        <v>262</v>
      </c>
      <c r="H26" s="14"/>
      <c r="I26" s="17" t="s">
        <v>108</v>
      </c>
      <c r="J26" s="37">
        <f>162+100</f>
        <v>262</v>
      </c>
    </row>
    <row r="27" spans="1:13" x14ac:dyDescent="0.25">
      <c r="A27" s="14"/>
      <c r="B27" t="s">
        <v>111</v>
      </c>
      <c r="C27" s="37">
        <f>Config!$B$37</f>
        <v>18816</v>
      </c>
      <c r="D27" t="s">
        <v>104</v>
      </c>
      <c r="F27" s="36">
        <f>F23+F25</f>
        <v>0</v>
      </c>
      <c r="H27" s="14"/>
      <c r="I27" t="s">
        <v>111</v>
      </c>
      <c r="J27" s="37">
        <f>Config!$B$37</f>
        <v>18816</v>
      </c>
      <c r="K27" t="s">
        <v>104</v>
      </c>
      <c r="M27" s="36">
        <f>M23+M25</f>
        <v>14375.731348898305</v>
      </c>
    </row>
    <row r="28" spans="1:13" x14ac:dyDescent="0.25">
      <c r="B28" s="7" t="s">
        <v>112</v>
      </c>
      <c r="C28" s="37">
        <f>(C27/36)*28</f>
        <v>14634.666666666666</v>
      </c>
      <c r="I28" s="7" t="s">
        <v>112</v>
      </c>
      <c r="J28" s="37">
        <f>J27/36*40</f>
        <v>20906.666666666664</v>
      </c>
    </row>
    <row r="29" spans="1:13" x14ac:dyDescent="0.25">
      <c r="A29" t="s">
        <v>102</v>
      </c>
      <c r="C29" s="37">
        <f>C26+C27</f>
        <v>19078</v>
      </c>
      <c r="D29" t="s">
        <v>105</v>
      </c>
      <c r="H29" t="s">
        <v>102</v>
      </c>
      <c r="J29" s="37">
        <f>J26+J27</f>
        <v>19078</v>
      </c>
      <c r="K29" t="s">
        <v>105</v>
      </c>
    </row>
    <row r="30" spans="1:13" x14ac:dyDescent="0.25">
      <c r="C30" s="37"/>
      <c r="D30" s="14"/>
      <c r="E30" s="14" t="s">
        <v>94</v>
      </c>
      <c r="F30" s="40">
        <v>73816</v>
      </c>
      <c r="J30" s="37"/>
      <c r="K30" s="14"/>
      <c r="L30" s="14" t="s">
        <v>94</v>
      </c>
      <c r="M30" s="40">
        <v>73816</v>
      </c>
    </row>
    <row r="31" spans="1:13" x14ac:dyDescent="0.25">
      <c r="C31" s="37"/>
      <c r="D31" s="14"/>
      <c r="E31" s="14" t="s">
        <v>109</v>
      </c>
      <c r="F31" s="40">
        <f>C33-F30</f>
        <v>-51273.318666666644</v>
      </c>
      <c r="J31" s="37"/>
      <c r="K31" s="14"/>
      <c r="L31" s="14" t="s">
        <v>109</v>
      </c>
      <c r="M31" s="40">
        <f>J33-M30-M22</f>
        <v>-19275.723083634934</v>
      </c>
    </row>
    <row r="32" spans="1:13" ht="15.75" thickBot="1" x14ac:dyDescent="0.3">
      <c r="A32" s="11"/>
      <c r="B32" s="11"/>
      <c r="C32" s="38"/>
      <c r="D32" s="11"/>
      <c r="E32" s="11"/>
      <c r="F32" s="41"/>
      <c r="H32" s="11"/>
      <c r="I32" s="11"/>
      <c r="J32" s="38"/>
      <c r="K32" s="11"/>
      <c r="L32" s="11"/>
      <c r="M32" s="41"/>
    </row>
    <row r="33" spans="1:13" ht="15.75" thickBot="1" x14ac:dyDescent="0.3">
      <c r="A33" s="18" t="s">
        <v>106</v>
      </c>
      <c r="B33" s="19"/>
      <c r="C33" s="39">
        <f>C23+C29</f>
        <v>22542.681333333352</v>
      </c>
      <c r="D33" s="18" t="s">
        <v>107</v>
      </c>
      <c r="E33" s="19"/>
      <c r="F33" s="42">
        <f>F30+F31</f>
        <v>22542.681333333356</v>
      </c>
      <c r="H33" s="18" t="s">
        <v>106</v>
      </c>
      <c r="I33" s="19"/>
      <c r="J33" s="39">
        <f>J23+J29</f>
        <v>68916.008265263372</v>
      </c>
      <c r="K33" s="18" t="s">
        <v>107</v>
      </c>
      <c r="L33" s="19"/>
      <c r="M33" s="42">
        <f>M30+M31+M22</f>
        <v>68916.008265263372</v>
      </c>
    </row>
    <row r="34" spans="1:13" ht="15.75" thickTop="1" x14ac:dyDescent="0.25"/>
    <row r="35" spans="1:13" x14ac:dyDescent="0.25">
      <c r="B35" t="s">
        <v>122</v>
      </c>
      <c r="C35" s="37"/>
      <c r="I35" t="s">
        <v>123</v>
      </c>
      <c r="J35" s="37"/>
    </row>
    <row r="36" spans="1:13" x14ac:dyDescent="0.25">
      <c r="C36" s="37"/>
      <c r="J36" s="37"/>
    </row>
    <row r="37" spans="1:13" ht="15.75" thickBot="1" x14ac:dyDescent="0.3">
      <c r="A37" s="10" t="s">
        <v>97</v>
      </c>
      <c r="B37" s="11"/>
      <c r="C37" s="38"/>
      <c r="D37" s="11" t="s">
        <v>124</v>
      </c>
      <c r="E37" s="11"/>
      <c r="F37" s="41"/>
      <c r="H37" s="10" t="s">
        <v>97</v>
      </c>
      <c r="I37" s="11"/>
      <c r="J37" s="38"/>
      <c r="K37" s="11" t="s">
        <v>124</v>
      </c>
      <c r="L37" s="11"/>
      <c r="M37" s="41"/>
    </row>
    <row r="38" spans="1:13" x14ac:dyDescent="0.25">
      <c r="A38" s="7" t="s">
        <v>98</v>
      </c>
      <c r="C38" s="37"/>
      <c r="D38" s="7" t="s">
        <v>103</v>
      </c>
      <c r="H38" s="7" t="s">
        <v>98</v>
      </c>
      <c r="J38" s="37"/>
      <c r="K38" s="7" t="s">
        <v>103</v>
      </c>
    </row>
    <row r="39" spans="1:13" x14ac:dyDescent="0.25">
      <c r="B39" t="s">
        <v>99</v>
      </c>
      <c r="C39" s="37">
        <f>'CFS 5Y'!F24+F39</f>
        <v>149249.68327764506</v>
      </c>
      <c r="E39" t="s">
        <v>89</v>
      </c>
      <c r="F39" s="36">
        <f>'IS 5Y'!F36</f>
        <v>39256.655194641593</v>
      </c>
      <c r="I39" t="s">
        <v>99</v>
      </c>
      <c r="J39" s="37">
        <f>'CFS 5Y'!G24+M39</f>
        <v>267060.73999578349</v>
      </c>
      <c r="L39" t="s">
        <v>89</v>
      </c>
      <c r="M39" s="36">
        <f>'IS 5Y'!G36</f>
        <v>54188.360609909112</v>
      </c>
    </row>
    <row r="40" spans="1:13" x14ac:dyDescent="0.25">
      <c r="A40" t="s">
        <v>100</v>
      </c>
      <c r="C40" s="37">
        <f>C39</f>
        <v>149249.68327764506</v>
      </c>
      <c r="D40" t="s">
        <v>110</v>
      </c>
      <c r="F40" s="36">
        <f>F39</f>
        <v>39256.655194641593</v>
      </c>
      <c r="H40" t="s">
        <v>100</v>
      </c>
      <c r="J40" s="37">
        <f>J39</f>
        <v>267060.73999578349</v>
      </c>
      <c r="K40" t="s">
        <v>110</v>
      </c>
      <c r="M40" s="36">
        <f>M39</f>
        <v>54188.360609909112</v>
      </c>
    </row>
    <row r="41" spans="1:13" x14ac:dyDescent="0.25">
      <c r="C41" s="37"/>
      <c r="J41" s="37"/>
    </row>
    <row r="42" spans="1:13" x14ac:dyDescent="0.25">
      <c r="A42" s="7" t="s">
        <v>101</v>
      </c>
      <c r="C42" s="37"/>
      <c r="D42" s="7" t="s">
        <v>125</v>
      </c>
      <c r="F42" s="36">
        <v>0</v>
      </c>
      <c r="H42" s="7" t="s">
        <v>101</v>
      </c>
      <c r="J42" s="37"/>
      <c r="K42" s="7" t="s">
        <v>125</v>
      </c>
      <c r="M42" s="36">
        <v>0</v>
      </c>
    </row>
    <row r="43" spans="1:13" x14ac:dyDescent="0.25">
      <c r="A43" s="14"/>
      <c r="B43" s="17" t="s">
        <v>108</v>
      </c>
      <c r="C43" s="37">
        <f>162+100</f>
        <v>262</v>
      </c>
      <c r="H43" s="14"/>
      <c r="I43" s="17" t="s">
        <v>108</v>
      </c>
      <c r="J43" s="37">
        <f>162+100</f>
        <v>262</v>
      </c>
    </row>
    <row r="44" spans="1:13" x14ac:dyDescent="0.25">
      <c r="A44" s="14"/>
      <c r="B44" t="s">
        <v>111</v>
      </c>
      <c r="C44" s="37">
        <f>Config!$B$37</f>
        <v>18816</v>
      </c>
      <c r="D44" t="s">
        <v>104</v>
      </c>
      <c r="F44" s="36">
        <f>F40+F42</f>
        <v>39256.655194641593</v>
      </c>
      <c r="H44" s="14"/>
      <c r="I44" t="s">
        <v>111</v>
      </c>
      <c r="J44" s="37">
        <f>Config!$B$37</f>
        <v>18816</v>
      </c>
      <c r="K44" t="s">
        <v>104</v>
      </c>
      <c r="M44" s="36">
        <f>M40+M42</f>
        <v>54188.360609909112</v>
      </c>
    </row>
    <row r="45" spans="1:13" x14ac:dyDescent="0.25">
      <c r="B45" s="7" t="s">
        <v>112</v>
      </c>
      <c r="C45" s="37">
        <f>(C44/36)*52</f>
        <v>27178.666666666664</v>
      </c>
      <c r="I45" s="7" t="s">
        <v>112</v>
      </c>
      <c r="J45" s="37">
        <f>J44/36*64</f>
        <v>33450.666666666664</v>
      </c>
    </row>
    <row r="46" spans="1:13" x14ac:dyDescent="0.25">
      <c r="A46" t="s">
        <v>102</v>
      </c>
      <c r="C46" s="37">
        <f>C43+C44</f>
        <v>19078</v>
      </c>
      <c r="D46" t="s">
        <v>105</v>
      </c>
      <c r="H46" t="s">
        <v>102</v>
      </c>
      <c r="J46" s="37">
        <f>J43+J44</f>
        <v>19078</v>
      </c>
      <c r="K46" t="s">
        <v>105</v>
      </c>
    </row>
    <row r="47" spans="1:13" x14ac:dyDescent="0.25">
      <c r="C47" s="37"/>
      <c r="D47" s="14"/>
      <c r="E47" s="14" t="s">
        <v>94</v>
      </c>
      <c r="F47" s="40">
        <v>73816</v>
      </c>
      <c r="J47" s="37"/>
      <c r="K47" s="14"/>
      <c r="L47" s="14" t="s">
        <v>94</v>
      </c>
      <c r="M47" s="40">
        <v>73816</v>
      </c>
    </row>
    <row r="48" spans="1:13" x14ac:dyDescent="0.25">
      <c r="C48" s="37"/>
      <c r="D48" s="14"/>
      <c r="E48" s="14" t="s">
        <v>109</v>
      </c>
      <c r="F48" s="40">
        <f>C50-F47-F40</f>
        <v>55255.028083003468</v>
      </c>
      <c r="J48" s="37"/>
      <c r="K48" s="14"/>
      <c r="L48" s="14" t="s">
        <v>109</v>
      </c>
      <c r="M48" s="40">
        <f>J50-M47-M39</f>
        <v>158134.37938587437</v>
      </c>
    </row>
    <row r="49" spans="1:13" ht="15.75" thickBot="1" x14ac:dyDescent="0.3">
      <c r="A49" s="11"/>
      <c r="B49" s="11"/>
      <c r="C49" s="38"/>
      <c r="D49" s="11"/>
      <c r="E49" s="11"/>
      <c r="F49" s="41"/>
      <c r="H49" s="11"/>
      <c r="I49" s="11"/>
      <c r="J49" s="38"/>
      <c r="K49" s="11"/>
      <c r="L49" s="11"/>
      <c r="M49" s="41"/>
    </row>
    <row r="50" spans="1:13" ht="15.75" thickBot="1" x14ac:dyDescent="0.3">
      <c r="A50" s="18" t="s">
        <v>106</v>
      </c>
      <c r="B50" s="19"/>
      <c r="C50" s="39">
        <f>C40+C46</f>
        <v>168327.68327764506</v>
      </c>
      <c r="D50" s="18" t="s">
        <v>107</v>
      </c>
      <c r="E50" s="19"/>
      <c r="F50" s="42">
        <f>F47+F48+F40</f>
        <v>168327.68327764506</v>
      </c>
      <c r="H50" s="18" t="s">
        <v>106</v>
      </c>
      <c r="I50" s="19"/>
      <c r="J50" s="39">
        <f>J40+J46</f>
        <v>286138.73999578349</v>
      </c>
      <c r="K50" s="18" t="s">
        <v>107</v>
      </c>
      <c r="L50" s="19"/>
      <c r="M50" s="42">
        <f>M47+M48+M39</f>
        <v>286138.73999578349</v>
      </c>
    </row>
    <row r="51" spans="1:13" ht="15.75" thickTop="1" x14ac:dyDescent="0.25"/>
  </sheetData>
  <printOptions horizontalCentered="1" verticalCentered="1"/>
  <pageMargins left="0.7" right="0.7" top="0.75" bottom="0.75" header="0.3" footer="0.3"/>
  <pageSetup paperSize="9" scale="72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workbookViewId="0">
      <selection activeCell="C10" sqref="C10:AN10"/>
    </sheetView>
  </sheetViews>
  <sheetFormatPr defaultColWidth="11.42578125" defaultRowHeight="15" x14ac:dyDescent="0.25"/>
  <cols>
    <col min="5" max="5" width="12.28515625" bestFit="1" customWidth="1"/>
    <col min="6" max="26" width="12" bestFit="1" customWidth="1"/>
    <col min="27" max="40" width="13" bestFit="1" customWidth="1"/>
  </cols>
  <sheetData>
    <row r="1" spans="1:40" x14ac:dyDescent="0.25">
      <c r="A1" t="s">
        <v>3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</row>
    <row r="2" spans="1:40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t="s">
        <v>4</v>
      </c>
      <c r="E3" s="2">
        <f>Users!C19</f>
        <v>525</v>
      </c>
      <c r="F3" s="2">
        <f>Users!D19</f>
        <v>575</v>
      </c>
      <c r="G3" s="2">
        <f>Users!E19</f>
        <v>629</v>
      </c>
      <c r="H3" s="2">
        <f>Users!F19</f>
        <v>688</v>
      </c>
      <c r="I3" s="2">
        <f>Users!G19</f>
        <v>752</v>
      </c>
      <c r="J3" s="2">
        <f>Users!H19</f>
        <v>821</v>
      </c>
      <c r="K3" s="2">
        <f>Users!I19</f>
        <v>896</v>
      </c>
      <c r="L3" s="2">
        <f>Users!J19</f>
        <v>977</v>
      </c>
      <c r="M3" s="2">
        <f>Users!K19</f>
        <v>1064</v>
      </c>
      <c r="N3" s="2">
        <f>Users!L19</f>
        <v>1158</v>
      </c>
      <c r="O3" s="2">
        <f>Users!M19</f>
        <v>1259</v>
      </c>
      <c r="P3" s="2">
        <f>Users!N19</f>
        <v>1368</v>
      </c>
      <c r="Q3" s="2">
        <f>Users!O19</f>
        <v>1484</v>
      </c>
      <c r="R3" s="2">
        <f>Users!P19</f>
        <v>1608</v>
      </c>
      <c r="S3" s="2">
        <f>Users!Q19</f>
        <v>1741</v>
      </c>
      <c r="T3" s="2">
        <f>Users!R19</f>
        <v>1882</v>
      </c>
      <c r="U3" s="2">
        <f>Users!S19</f>
        <v>2032</v>
      </c>
      <c r="V3" s="2">
        <f>Users!T19</f>
        <v>2190</v>
      </c>
      <c r="W3" s="2">
        <f>Users!U19</f>
        <v>2357</v>
      </c>
      <c r="X3" s="2">
        <f>Users!V19</f>
        <v>2532</v>
      </c>
      <c r="Y3" s="2">
        <f>Users!W19</f>
        <v>2716</v>
      </c>
      <c r="Z3" s="2">
        <f>Users!X19</f>
        <v>2907</v>
      </c>
      <c r="AA3" s="2">
        <f>Users!Y19</f>
        <v>3106</v>
      </c>
      <c r="AB3" s="2">
        <f>Users!Z19</f>
        <v>3312</v>
      </c>
      <c r="AC3" s="2">
        <f>Users!AA19</f>
        <v>3524</v>
      </c>
      <c r="AD3" s="2">
        <f>Users!AB19</f>
        <v>3741</v>
      </c>
      <c r="AE3" s="2">
        <f>Users!AC19</f>
        <v>3963</v>
      </c>
      <c r="AF3" s="2">
        <f>Users!AD19</f>
        <v>4189</v>
      </c>
      <c r="AG3" s="2">
        <f>Users!AE19</f>
        <v>4417</v>
      </c>
      <c r="AH3" s="2">
        <f>Users!AF19</f>
        <v>4647</v>
      </c>
      <c r="AI3" s="2">
        <f>Users!AG19</f>
        <v>4877</v>
      </c>
      <c r="AJ3" s="2">
        <f>Users!AH19</f>
        <v>5106</v>
      </c>
      <c r="AK3" s="2">
        <f>Users!AI19</f>
        <v>5333</v>
      </c>
      <c r="AL3" s="2">
        <f>Users!AJ19</f>
        <v>5557</v>
      </c>
      <c r="AM3" s="2">
        <f>Users!AK19</f>
        <v>5777</v>
      </c>
      <c r="AN3" s="2">
        <f>Users!AL19</f>
        <v>5992</v>
      </c>
    </row>
    <row r="4" spans="1:40" x14ac:dyDescent="0.25">
      <c r="A4" t="s">
        <v>19</v>
      </c>
      <c r="E4" s="2">
        <f>ROUND(E3*Config!$B$9,0)</f>
        <v>35</v>
      </c>
      <c r="F4" s="2">
        <f>ROUND(F3*Config!$B$9,0)</f>
        <v>38</v>
      </c>
      <c r="G4" s="2">
        <f>ROUND(G3*Config!$B$9,0)</f>
        <v>42</v>
      </c>
      <c r="H4" s="2">
        <f>ROUND(H3*Config!$B$9,0)</f>
        <v>45</v>
      </c>
      <c r="I4" s="2">
        <f>ROUND(I3*Config!$B$9,0)</f>
        <v>50</v>
      </c>
      <c r="J4" s="2">
        <f>ROUND(J3*Config!$B$9,0)</f>
        <v>54</v>
      </c>
      <c r="K4" s="2">
        <f>ROUND(K3*Config!$B$9,0)</f>
        <v>59</v>
      </c>
      <c r="L4" s="2">
        <f>ROUND(L3*Config!$B$9,0)</f>
        <v>65</v>
      </c>
      <c r="M4" s="2">
        <f>ROUND(M3*Config!$B$9,0)</f>
        <v>70</v>
      </c>
      <c r="N4" s="2">
        <f>ROUND(N3*Config!$B$9,0)</f>
        <v>77</v>
      </c>
      <c r="O4" s="2">
        <f>ROUND(O3*Config!$B$9,0)</f>
        <v>83</v>
      </c>
      <c r="P4" s="2">
        <f>ROUND(P3*Config!$B$9,0)</f>
        <v>90</v>
      </c>
      <c r="Q4" s="2">
        <f>ROUND(Q3*Config!$B$9,0)</f>
        <v>98</v>
      </c>
      <c r="R4" s="2">
        <f>ROUND(R3*Config!$B$9,0)</f>
        <v>106</v>
      </c>
      <c r="S4" s="2">
        <f>ROUND(S3*Config!$B$9,0)</f>
        <v>115</v>
      </c>
      <c r="T4" s="2">
        <f>ROUND(T3*Config!$B$9,0)</f>
        <v>124</v>
      </c>
      <c r="U4" s="2">
        <f>ROUND(U3*Config!$B$9,0)</f>
        <v>134</v>
      </c>
      <c r="V4" s="2">
        <f>ROUND(V3*Config!$B$9,0)</f>
        <v>145</v>
      </c>
      <c r="W4" s="2">
        <f>ROUND(W3*Config!$B$9,0)</f>
        <v>156</v>
      </c>
      <c r="X4" s="2">
        <f>ROUND(X3*Config!$B$9,0)</f>
        <v>167</v>
      </c>
      <c r="Y4" s="2">
        <f>ROUND(Y3*Config!$B$9,0)</f>
        <v>180</v>
      </c>
      <c r="Z4" s="2">
        <f>ROUND(Z3*Config!$B$9,0)</f>
        <v>192</v>
      </c>
      <c r="AA4" s="2">
        <f>ROUND(AA3*Config!$B$9,0)</f>
        <v>205</v>
      </c>
      <c r="AB4" s="2">
        <f>ROUND(AB3*Config!$B$9,0)</f>
        <v>219</v>
      </c>
      <c r="AC4" s="2">
        <f>ROUND(AC3*Config!$B$9,0)</f>
        <v>233</v>
      </c>
      <c r="AD4" s="2">
        <f>ROUND(AD3*Config!$B$9,0)</f>
        <v>247</v>
      </c>
      <c r="AE4" s="2">
        <f>ROUND(AE3*Config!$B$9,0)</f>
        <v>262</v>
      </c>
      <c r="AF4" s="2">
        <f>ROUND(AF3*Config!$B$9,0)</f>
        <v>277</v>
      </c>
      <c r="AG4" s="2">
        <f>ROUND(AG3*Config!$B$9,0)</f>
        <v>292</v>
      </c>
      <c r="AH4" s="2">
        <f>ROUND(AH3*Config!$B$9,0)</f>
        <v>307</v>
      </c>
      <c r="AI4" s="2">
        <f>ROUND(AI3*Config!$B$9,0)</f>
        <v>322</v>
      </c>
      <c r="AJ4" s="2">
        <f>ROUND(AJ3*Config!$B$9,0)</f>
        <v>337</v>
      </c>
      <c r="AK4" s="2">
        <f>ROUND(AK3*Config!$B$9,0)</f>
        <v>352</v>
      </c>
      <c r="AL4" s="2">
        <f>ROUND(AL3*Config!$B$9,0)</f>
        <v>367</v>
      </c>
      <c r="AM4" s="2">
        <f>ROUND(AM3*Config!$B$9,0)</f>
        <v>382</v>
      </c>
      <c r="AN4" s="2">
        <f>ROUND(AN3*Config!$B$9,0)</f>
        <v>396</v>
      </c>
    </row>
    <row r="5" spans="1:40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5">
      <c r="A6" t="s">
        <v>20</v>
      </c>
      <c r="E6" s="2">
        <f>IF(OR(MONTH(E10)=7,MONTH(E10)=8),E4*Config!$B$18,E4*Config!$B$17)</f>
        <v>5600</v>
      </c>
      <c r="F6" s="2">
        <f>IF(OR(MONTH(F10)=7,MONTH(F10)=8),F4*Config!$B$18,F4*Config!$B$17)</f>
        <v>6080</v>
      </c>
      <c r="G6" s="2">
        <f>IF(OR(MONTH(G10)=7,MONTH(G10)=8),G4*Config!$B$18,G4*Config!$B$17)</f>
        <v>6720</v>
      </c>
      <c r="H6" s="2">
        <f>IF(OR(MONTH(H10)=7,MONTH(H10)=8),H4*Config!$B$18,H4*Config!$B$17)</f>
        <v>7200</v>
      </c>
      <c r="I6" s="2">
        <f>IF(OR(MONTH(I10)=7,MONTH(I10)=8),I4*Config!$B$18,I4*Config!$B$17)</f>
        <v>8000</v>
      </c>
      <c r="J6" s="2">
        <f>IF(OR(MONTH(J10)=7,MONTH(J10)=8),J4*Config!$B$18,J4*Config!$B$17)</f>
        <v>8640</v>
      </c>
      <c r="K6" s="2">
        <f>IF(OR(MONTH(K10)=7,MONTH(K10)=8),K4*Config!$B$18,K4*Config!$B$17)</f>
        <v>9440</v>
      </c>
      <c r="L6" s="2">
        <f>IF(OR(MONTH(L10)=7,MONTH(L10)=8),L4*Config!$B$18,L4*Config!$B$17)</f>
        <v>10400</v>
      </c>
      <c r="M6" s="2">
        <f>IF(OR(MONTH(M10)=7,MONTH(M10)=8),M4*Config!$B$18,M4*Config!$B$17)</f>
        <v>11200</v>
      </c>
      <c r="N6" s="2">
        <f>IF(OR(MONTH(N10)=7,MONTH(N10)=8),N4*Config!$B$18,N4*Config!$B$17)</f>
        <v>12320</v>
      </c>
      <c r="O6" s="2">
        <f>IF(OR(MONTH(O10)=7,MONTH(O10)=8),O4*Config!$B$18,O4*Config!$B$17)</f>
        <v>16932</v>
      </c>
      <c r="P6" s="2">
        <f>IF(OR(MONTH(P10)=7,MONTH(P10)=8),P4*Config!$B$18,P4*Config!$B$17)</f>
        <v>18360</v>
      </c>
      <c r="Q6" s="2">
        <f>IF(OR(MONTH(Q10)=7,MONTH(Q10)=8),Q4*Config!$B$18,Q4*Config!$B$17)</f>
        <v>15680</v>
      </c>
      <c r="R6" s="2">
        <f>IF(OR(MONTH(R10)=7,MONTH(R10)=8),R4*Config!$B$18,R4*Config!$B$17)</f>
        <v>16960</v>
      </c>
      <c r="S6" s="2">
        <f>IF(OR(MONTH(S10)=7,MONTH(S10)=8),S4*Config!$B$18,S4*Config!$B$17)</f>
        <v>18400</v>
      </c>
      <c r="T6" s="2">
        <f>IF(OR(MONTH(T10)=7,MONTH(T10)=8),T4*Config!$B$18,T4*Config!$B$17)</f>
        <v>19840</v>
      </c>
      <c r="U6" s="2">
        <f>IF(OR(MONTH(U10)=7,MONTH(U10)=8),U4*Config!$B$18,U4*Config!$B$17)</f>
        <v>21440</v>
      </c>
      <c r="V6" s="2">
        <f>IF(OR(MONTH(V10)=7,MONTH(V10)=8),V4*Config!$B$18,V4*Config!$B$17)</f>
        <v>23200</v>
      </c>
      <c r="W6" s="2">
        <f>IF(OR(MONTH(W10)=7,MONTH(W10)=8),W4*Config!$B$18,W4*Config!$B$17)</f>
        <v>24960</v>
      </c>
      <c r="X6" s="2">
        <f>IF(OR(MONTH(X10)=7,MONTH(X10)=8),X4*Config!$B$18,X4*Config!$B$17)</f>
        <v>26720</v>
      </c>
      <c r="Y6" s="2">
        <f>IF(OR(MONTH(Y10)=7,MONTH(Y10)=8),Y4*Config!$B$18,Y4*Config!$B$17)</f>
        <v>28800</v>
      </c>
      <c r="Z6" s="2">
        <f>IF(OR(MONTH(Z10)=7,MONTH(Z10)=8),Z4*Config!$B$18,Z4*Config!$B$17)</f>
        <v>30720</v>
      </c>
      <c r="AA6" s="2">
        <f>IF(OR(MONTH(AA10)=7,MONTH(AA10)=8),AA4*Config!$B$18,AA4*Config!$B$17)</f>
        <v>41820</v>
      </c>
      <c r="AB6" s="2">
        <f>IF(OR(MONTH(AB10)=7,MONTH(AB10)=8),AB4*Config!$B$18,AB4*Config!$B$17)</f>
        <v>44676</v>
      </c>
      <c r="AC6" s="2">
        <f>IF(OR(MONTH(AC10)=7,MONTH(AC10)=8),AC4*Config!$B$18,AC4*Config!$B$17)</f>
        <v>37280</v>
      </c>
      <c r="AD6" s="2">
        <f>IF(OR(MONTH(AD10)=7,MONTH(AD10)=8),AD4*Config!$B$18,AD4*Config!$B$17)</f>
        <v>39520</v>
      </c>
      <c r="AE6" s="2">
        <f>IF(OR(MONTH(AE10)=7,MONTH(AE10)=8),AE4*Config!$B$18,AE4*Config!$B$17)</f>
        <v>41920</v>
      </c>
      <c r="AF6" s="2">
        <f>IF(OR(MONTH(AF10)=7,MONTH(AF10)=8),AF4*Config!$B$18,AF4*Config!$B$17)</f>
        <v>44320</v>
      </c>
      <c r="AG6" s="2">
        <f>IF(OR(MONTH(AG10)=7,MONTH(AG10)=8),AG4*Config!$B$18,AG4*Config!$B$17)</f>
        <v>46720</v>
      </c>
      <c r="AH6" s="2">
        <f>IF(OR(MONTH(AH10)=7,MONTH(AH10)=8),AH4*Config!$B$18,AH4*Config!$B$17)</f>
        <v>49120</v>
      </c>
      <c r="AI6" s="2">
        <f>IF(OR(MONTH(AI10)=7,MONTH(AI10)=8),AI4*Config!$B$18,AI4*Config!$B$17)</f>
        <v>51520</v>
      </c>
      <c r="AJ6" s="2">
        <f>IF(OR(MONTH(AJ10)=7,MONTH(AJ10)=8),AJ4*Config!$B$18,AJ4*Config!$B$17)</f>
        <v>53920</v>
      </c>
      <c r="AK6" s="2">
        <f>IF(OR(MONTH(AK10)=7,MONTH(AK10)=8),AK4*Config!$B$18,AK4*Config!$B$17)</f>
        <v>56320</v>
      </c>
      <c r="AL6" s="2">
        <f>IF(OR(MONTH(AL10)=7,MONTH(AL10)=8),AL4*Config!$B$18,AL4*Config!$B$17)</f>
        <v>58720</v>
      </c>
      <c r="AM6" s="2">
        <f>IF(OR(MONTH(AM10)=7,MONTH(AM10)=8),AM4*Config!$B$18,AM4*Config!$B$17)</f>
        <v>77928</v>
      </c>
      <c r="AN6" s="2">
        <f>IF(OR(MONTH(AN10)=7,MONTH(AN10)=8),AN4*Config!$B$18,AN4*Config!$B$17)</f>
        <v>80784</v>
      </c>
    </row>
    <row r="7" spans="1:40" x14ac:dyDescent="0.25">
      <c r="A7" t="s">
        <v>21</v>
      </c>
      <c r="E7" s="2">
        <f>Config!$B$15*Revenue!E6</f>
        <v>5040</v>
      </c>
      <c r="F7" s="2">
        <f>Config!$B$15*Revenue!F6</f>
        <v>5472</v>
      </c>
      <c r="G7" s="2">
        <f>Config!$B$15*Revenue!G6</f>
        <v>6048</v>
      </c>
      <c r="H7" s="2">
        <f>Config!$B$15*Revenue!H6</f>
        <v>6480</v>
      </c>
      <c r="I7" s="2">
        <f>Config!$B$15*Revenue!I6</f>
        <v>7200</v>
      </c>
      <c r="J7" s="2">
        <f>Config!$B$15*Revenue!J6</f>
        <v>7776</v>
      </c>
      <c r="K7" s="2">
        <f>Config!$B$15*Revenue!K6</f>
        <v>8496</v>
      </c>
      <c r="L7" s="2">
        <f>Config!$B$15*Revenue!L6</f>
        <v>9360</v>
      </c>
      <c r="M7" s="2">
        <f>Config!$B$15*Revenue!M6</f>
        <v>10080</v>
      </c>
      <c r="N7" s="2">
        <f>Config!$B$15*Revenue!N6</f>
        <v>11088</v>
      </c>
      <c r="O7" s="2">
        <f>Config!$B$15*Revenue!O6</f>
        <v>15238.800000000001</v>
      </c>
      <c r="P7" s="2">
        <f>Config!$B$15*Revenue!P6</f>
        <v>16524</v>
      </c>
      <c r="Q7" s="2">
        <f>Config!$B$15*Revenue!Q6</f>
        <v>14112</v>
      </c>
      <c r="R7" s="2">
        <f>Config!$B$15*Revenue!R6</f>
        <v>15264</v>
      </c>
      <c r="S7" s="2">
        <f>Config!$B$15*Revenue!S6</f>
        <v>16560</v>
      </c>
      <c r="T7" s="2">
        <f>Config!$B$15*Revenue!T6</f>
        <v>17856</v>
      </c>
      <c r="U7" s="2">
        <f>Config!$B$15*Revenue!U6</f>
        <v>19296</v>
      </c>
      <c r="V7" s="2">
        <f>Config!$B$15*Revenue!V6</f>
        <v>20880</v>
      </c>
      <c r="W7" s="2">
        <f>Config!$B$15*Revenue!W6</f>
        <v>22464</v>
      </c>
      <c r="X7" s="2">
        <f>Config!$B$15*Revenue!X6</f>
        <v>24048</v>
      </c>
      <c r="Y7" s="2">
        <f>Config!$B$15*Revenue!Y6</f>
        <v>25920</v>
      </c>
      <c r="Z7" s="2">
        <f>Config!$B$15*Revenue!Z6</f>
        <v>27648</v>
      </c>
      <c r="AA7" s="2">
        <f>Config!$B$15*Revenue!AA6</f>
        <v>37638</v>
      </c>
      <c r="AB7" s="2">
        <f>Config!$B$15*Revenue!AB6</f>
        <v>40208.400000000001</v>
      </c>
      <c r="AC7" s="2">
        <f>Config!$B$15*Revenue!AC6</f>
        <v>33552</v>
      </c>
      <c r="AD7" s="2">
        <f>Config!$B$15*Revenue!AD6</f>
        <v>35568</v>
      </c>
      <c r="AE7" s="2">
        <f>Config!$B$15*Revenue!AE6</f>
        <v>37728</v>
      </c>
      <c r="AF7" s="2">
        <f>Config!$B$15*Revenue!AF6</f>
        <v>39888</v>
      </c>
      <c r="AG7" s="2">
        <f>Config!$B$15*Revenue!AG6</f>
        <v>42048</v>
      </c>
      <c r="AH7" s="2">
        <f>Config!$B$15*Revenue!AH6</f>
        <v>44208</v>
      </c>
      <c r="AI7" s="2">
        <f>Config!$B$15*Revenue!AI6</f>
        <v>46368</v>
      </c>
      <c r="AJ7" s="2">
        <f>Config!$B$15*Revenue!AJ6</f>
        <v>48528</v>
      </c>
      <c r="AK7" s="2">
        <f>Config!$B$15*Revenue!AK6</f>
        <v>50688</v>
      </c>
      <c r="AL7" s="2">
        <f>Config!$B$15*Revenue!AL6</f>
        <v>52848</v>
      </c>
      <c r="AM7" s="2">
        <f>Config!$B$15*Revenue!AM6</f>
        <v>70135.199999999997</v>
      </c>
      <c r="AN7" s="2">
        <f>Config!$B$15*Revenue!AN6</f>
        <v>72705.600000000006</v>
      </c>
    </row>
    <row r="8" spans="1:40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s="2" customFormat="1" x14ac:dyDescent="0.25">
      <c r="A9" s="2" t="s">
        <v>48</v>
      </c>
      <c r="C9" s="2">
        <v>0</v>
      </c>
      <c r="D9" s="2">
        <v>0</v>
      </c>
      <c r="E9" s="2">
        <f>E7*Config!$B$22*Config!$B$23</f>
        <v>1008</v>
      </c>
      <c r="F9" s="2">
        <f>F7*Config!$B$22*Config!$B$23</f>
        <v>1094.4000000000001</v>
      </c>
      <c r="G9" s="2">
        <f>G7*Config!$B$22*Config!$B$23</f>
        <v>1209.6000000000001</v>
      </c>
      <c r="H9" s="2">
        <f>H7*Config!$B$22*Config!$B$23</f>
        <v>1296</v>
      </c>
      <c r="I9" s="2">
        <f>I7*Config!$B$22*Config!$B$23</f>
        <v>1440</v>
      </c>
      <c r="J9" s="2">
        <f>J7*Config!$B$22*Config!$B$23</f>
        <v>1555.2</v>
      </c>
      <c r="K9" s="2">
        <f>K7*Config!$B$22*Config!$B$23</f>
        <v>1699.2</v>
      </c>
      <c r="L9" s="2">
        <f>L7*Config!$B$22*Config!$B$23</f>
        <v>1872</v>
      </c>
      <c r="M9" s="2">
        <f>M7*Config!$B$22*Config!$B$23</f>
        <v>2016</v>
      </c>
      <c r="N9" s="2">
        <f>N7*Config!$B$22*Config!$B$23</f>
        <v>2217.6</v>
      </c>
      <c r="O9" s="2">
        <f>O7*Config!$B$22*Config!$B$23</f>
        <v>3047.76</v>
      </c>
      <c r="P9" s="2">
        <f>P7*Config!$B$22*Config!$B$23</f>
        <v>3304.8</v>
      </c>
      <c r="Q9" s="2">
        <f>Q7*Config!$B$22*Config!$B$23</f>
        <v>2822.4</v>
      </c>
      <c r="R9" s="2">
        <f>R7*Config!$B$22*Config!$B$23</f>
        <v>3052.8</v>
      </c>
      <c r="S9" s="2">
        <f>S7*Config!$B$22*Config!$B$23</f>
        <v>3312</v>
      </c>
      <c r="T9" s="2">
        <f>T7*Config!$B$22*Config!$B$23</f>
        <v>3571.2000000000003</v>
      </c>
      <c r="U9" s="2">
        <f>U7*Config!$B$22*Config!$B$23</f>
        <v>3859.2000000000003</v>
      </c>
      <c r="V9" s="2">
        <f>V7*Config!$B$22*Config!$B$23</f>
        <v>4176</v>
      </c>
      <c r="W9" s="2">
        <f>W7*Config!$B$22*Config!$B$23</f>
        <v>4492.8</v>
      </c>
      <c r="X9" s="2">
        <f>X7*Config!$B$22*Config!$B$23</f>
        <v>4809.6000000000004</v>
      </c>
      <c r="Y9" s="2">
        <f>Y7*Config!$B$22*Config!$B$23</f>
        <v>5184</v>
      </c>
      <c r="Z9" s="2">
        <f>Z7*Config!$B$22*Config!$B$23</f>
        <v>5529.6</v>
      </c>
      <c r="AA9" s="2">
        <f>AA7*Config!$B$22*Config!$B$23</f>
        <v>7527.6</v>
      </c>
      <c r="AB9" s="2">
        <f>AB7*Config!$B$22*Config!$B$23</f>
        <v>8041.68</v>
      </c>
      <c r="AC9" s="2">
        <f>AC7*Config!$B$22*Config!$B$23</f>
        <v>6710.4000000000005</v>
      </c>
      <c r="AD9" s="2">
        <f>AD7*Config!$B$22*Config!$B$23</f>
        <v>7113.6</v>
      </c>
      <c r="AE9" s="2">
        <f>AE7*Config!$B$22*Config!$B$23</f>
        <v>7545.6</v>
      </c>
      <c r="AF9" s="2">
        <f>AF7*Config!$B$22*Config!$B$23</f>
        <v>7977.6</v>
      </c>
      <c r="AG9" s="2">
        <f>AG7*Config!$B$22*Config!$B$23</f>
        <v>8409.6</v>
      </c>
      <c r="AH9" s="2">
        <f>AH7*Config!$B$22*Config!$B$23</f>
        <v>8841.6</v>
      </c>
      <c r="AI9" s="2">
        <f>AI7*Config!$B$22*Config!$B$23</f>
        <v>9273.6</v>
      </c>
      <c r="AJ9" s="2">
        <f>AJ7*Config!$B$22*Config!$B$23</f>
        <v>9705.6</v>
      </c>
      <c r="AK9" s="2">
        <f>AK7*Config!$B$22*Config!$B$23</f>
        <v>10137.6</v>
      </c>
      <c r="AL9" s="2">
        <f>AL7*Config!$B$22*Config!$B$23</f>
        <v>10569.6</v>
      </c>
      <c r="AM9" s="2">
        <f>AM7*Config!$B$22*Config!$B$23</f>
        <v>14027.04</v>
      </c>
      <c r="AN9" s="2">
        <f>AN7*Config!$B$22*Config!$B$23</f>
        <v>14541.120000000003</v>
      </c>
    </row>
    <row r="10" spans="1:40" x14ac:dyDescent="0.25">
      <c r="A10" t="s">
        <v>47</v>
      </c>
      <c r="C10" s="31">
        <v>42917</v>
      </c>
      <c r="D10" s="31">
        <v>42948</v>
      </c>
      <c r="E10" s="31">
        <v>42979</v>
      </c>
      <c r="F10" s="31">
        <v>43009</v>
      </c>
      <c r="G10" s="31">
        <v>43040</v>
      </c>
      <c r="H10" s="31">
        <v>43070</v>
      </c>
      <c r="I10" s="31">
        <v>43101</v>
      </c>
      <c r="J10" s="31">
        <v>43132</v>
      </c>
      <c r="K10" s="31">
        <v>43160</v>
      </c>
      <c r="L10" s="31">
        <v>43191</v>
      </c>
      <c r="M10" s="31">
        <v>43221</v>
      </c>
      <c r="N10" s="31">
        <v>43252</v>
      </c>
      <c r="O10" s="31">
        <v>43282</v>
      </c>
      <c r="P10" s="31">
        <v>43313</v>
      </c>
      <c r="Q10" s="31">
        <v>43344</v>
      </c>
      <c r="R10" s="31">
        <v>43374</v>
      </c>
      <c r="S10" s="31">
        <v>43405</v>
      </c>
      <c r="T10" s="31">
        <v>43435</v>
      </c>
      <c r="U10" s="31">
        <v>43466</v>
      </c>
      <c r="V10" s="31">
        <v>43497</v>
      </c>
      <c r="W10" s="31">
        <v>43525</v>
      </c>
      <c r="X10" s="31">
        <v>43556</v>
      </c>
      <c r="Y10" s="31">
        <v>43586</v>
      </c>
      <c r="Z10" s="31">
        <v>43617</v>
      </c>
      <c r="AA10" s="31">
        <v>43647</v>
      </c>
      <c r="AB10" s="31">
        <v>43678</v>
      </c>
      <c r="AC10" s="31">
        <v>43709</v>
      </c>
      <c r="AD10" s="31">
        <v>43739</v>
      </c>
      <c r="AE10" s="31">
        <v>43770</v>
      </c>
      <c r="AF10" s="31">
        <v>43800</v>
      </c>
      <c r="AG10" s="31">
        <v>43831</v>
      </c>
      <c r="AH10" s="31">
        <v>43862</v>
      </c>
      <c r="AI10" s="31">
        <v>43891</v>
      </c>
      <c r="AJ10" s="31">
        <v>43922</v>
      </c>
      <c r="AK10" s="31">
        <v>43952</v>
      </c>
      <c r="AL10" s="31">
        <v>43983</v>
      </c>
      <c r="AM10" s="31">
        <v>44013</v>
      </c>
      <c r="AN10" s="31">
        <v>44044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workbookViewId="0">
      <selection activeCell="C12" sqref="C12:AL12"/>
    </sheetView>
  </sheetViews>
  <sheetFormatPr defaultColWidth="11.42578125" defaultRowHeight="15" x14ac:dyDescent="0.25"/>
  <cols>
    <col min="3" max="25" width="11.5703125" bestFit="1" customWidth="1"/>
    <col min="26" max="38" width="12" bestFit="1" customWidth="1"/>
  </cols>
  <sheetData>
    <row r="1" spans="1:38" x14ac:dyDescent="0.25">
      <c r="A1" t="s">
        <v>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</row>
    <row r="3" spans="1:38" x14ac:dyDescent="0.25">
      <c r="A3" t="s">
        <v>24</v>
      </c>
      <c r="C3">
        <f>Users!C21</f>
        <v>45</v>
      </c>
      <c r="D3">
        <f>Users!D21</f>
        <v>50</v>
      </c>
      <c r="E3">
        <f>Users!E21</f>
        <v>54</v>
      </c>
      <c r="F3">
        <f>Users!F21</f>
        <v>59</v>
      </c>
      <c r="G3">
        <f>Users!G21</f>
        <v>64</v>
      </c>
      <c r="H3">
        <f>Users!H21</f>
        <v>69</v>
      </c>
      <c r="I3">
        <f>Users!I21</f>
        <v>75</v>
      </c>
      <c r="J3">
        <f>Users!J21</f>
        <v>81</v>
      </c>
      <c r="K3">
        <f>Users!K21</f>
        <v>87</v>
      </c>
      <c r="L3">
        <f>Users!L21</f>
        <v>94</v>
      </c>
      <c r="M3">
        <f>Users!M21</f>
        <v>101</v>
      </c>
      <c r="N3">
        <f>Users!N21</f>
        <v>109</v>
      </c>
      <c r="O3">
        <f>Users!O21</f>
        <v>116</v>
      </c>
      <c r="P3">
        <f>Users!P21</f>
        <v>124</v>
      </c>
      <c r="Q3">
        <f>Users!Q21</f>
        <v>133</v>
      </c>
      <c r="R3">
        <f>Users!R21</f>
        <v>141</v>
      </c>
      <c r="S3">
        <f>Users!S21</f>
        <v>150</v>
      </c>
      <c r="T3">
        <f>Users!T21</f>
        <v>158</v>
      </c>
      <c r="U3">
        <f>Users!U21</f>
        <v>167</v>
      </c>
      <c r="V3">
        <f>Users!V21</f>
        <v>175</v>
      </c>
      <c r="W3">
        <f>Users!W21</f>
        <v>184</v>
      </c>
      <c r="X3">
        <f>Users!X21</f>
        <v>191</v>
      </c>
      <c r="Y3">
        <f>Users!Y21</f>
        <v>199</v>
      </c>
      <c r="Z3">
        <f>Users!Z21</f>
        <v>206</v>
      </c>
      <c r="AA3">
        <f>Users!AA21</f>
        <v>212</v>
      </c>
      <c r="AB3">
        <f>Users!AB21</f>
        <v>217</v>
      </c>
      <c r="AC3">
        <f>Users!AC21</f>
        <v>222</v>
      </c>
      <c r="AD3">
        <f>Users!AD21</f>
        <v>226</v>
      </c>
      <c r="AE3">
        <f>Users!AE21</f>
        <v>228</v>
      </c>
      <c r="AF3">
        <f>Users!AF21</f>
        <v>230</v>
      </c>
      <c r="AG3">
        <f>Users!AG21</f>
        <v>230</v>
      </c>
      <c r="AH3">
        <f>Users!AH21</f>
        <v>229</v>
      </c>
      <c r="AI3">
        <f>Users!AI21</f>
        <v>227</v>
      </c>
      <c r="AJ3">
        <f>Users!AJ21</f>
        <v>224</v>
      </c>
      <c r="AK3">
        <f>Users!AK21</f>
        <v>220</v>
      </c>
      <c r="AL3">
        <f>Users!AL21</f>
        <v>215</v>
      </c>
    </row>
    <row r="4" spans="1:38" x14ac:dyDescent="0.25">
      <c r="A4" t="s">
        <v>26</v>
      </c>
      <c r="C4">
        <f>C3*Config!$B$25</f>
        <v>900</v>
      </c>
      <c r="D4">
        <f>D3*Config!$B$25</f>
        <v>1000</v>
      </c>
      <c r="E4">
        <f>E3*Config!$B$25</f>
        <v>1080</v>
      </c>
      <c r="F4">
        <f>F3*Config!$B$25</f>
        <v>1180</v>
      </c>
      <c r="G4">
        <f>G3*Config!$B$25</f>
        <v>1280</v>
      </c>
      <c r="H4">
        <f>H3*Config!$B$25</f>
        <v>1380</v>
      </c>
      <c r="I4">
        <f>I3*Config!$B$25</f>
        <v>1500</v>
      </c>
      <c r="J4">
        <f>J3*Config!$B$25</f>
        <v>1620</v>
      </c>
      <c r="K4">
        <f>K3*Config!$B$25</f>
        <v>1740</v>
      </c>
      <c r="L4">
        <f>L3*Config!$B$25</f>
        <v>1880</v>
      </c>
      <c r="M4">
        <f>M3*Config!$B$25</f>
        <v>2020</v>
      </c>
      <c r="N4">
        <f>N3*Config!$B$25</f>
        <v>2180</v>
      </c>
      <c r="O4">
        <f>O3*Config!$B$25</f>
        <v>2320</v>
      </c>
      <c r="P4">
        <f>P3*Config!$B$25</f>
        <v>2480</v>
      </c>
      <c r="Q4">
        <f>Q3*Config!$B$25</f>
        <v>2660</v>
      </c>
      <c r="R4">
        <f>R3*Config!$B$25</f>
        <v>2820</v>
      </c>
      <c r="S4">
        <f>S3*Config!$B$25</f>
        <v>3000</v>
      </c>
      <c r="T4">
        <f>T3*Config!$B$25</f>
        <v>3160</v>
      </c>
      <c r="U4">
        <f>U3*Config!$B$25</f>
        <v>3340</v>
      </c>
      <c r="V4">
        <f>V3*Config!$B$25</f>
        <v>3500</v>
      </c>
      <c r="W4">
        <f>W3*Config!$B$25</f>
        <v>3680</v>
      </c>
      <c r="X4">
        <f>X3*Config!$B$25</f>
        <v>3820</v>
      </c>
      <c r="Y4">
        <f>Y3*Config!$B$25</f>
        <v>3980</v>
      </c>
      <c r="Z4">
        <f>Z3*Config!$B$25</f>
        <v>4120</v>
      </c>
      <c r="AA4">
        <f>AA3*Config!$B$25</f>
        <v>4240</v>
      </c>
      <c r="AB4">
        <f>AB3*Config!$B$25</f>
        <v>4340</v>
      </c>
      <c r="AC4">
        <f>AC3*Config!$B$25</f>
        <v>4440</v>
      </c>
      <c r="AD4">
        <f>AD3*Config!$B$25</f>
        <v>4520</v>
      </c>
      <c r="AE4">
        <f>AE3*Config!$B$25</f>
        <v>4560</v>
      </c>
      <c r="AF4">
        <f>AF3*Config!$B$25</f>
        <v>4600</v>
      </c>
      <c r="AG4">
        <f>AG3*Config!$B$25</f>
        <v>4600</v>
      </c>
      <c r="AH4">
        <f>AH3*Config!$B$25</f>
        <v>4580</v>
      </c>
      <c r="AI4">
        <f>AI3*Config!$B$25</f>
        <v>4540</v>
      </c>
      <c r="AJ4">
        <f>AJ3*Config!$B$25</f>
        <v>4480</v>
      </c>
      <c r="AK4">
        <f>AK3*Config!$B$25</f>
        <v>4400</v>
      </c>
      <c r="AL4">
        <f>AL3*Config!$B$25</f>
        <v>4300</v>
      </c>
    </row>
    <row r="6" spans="1:38" x14ac:dyDescent="0.25">
      <c r="A6" t="s">
        <v>27</v>
      </c>
      <c r="C6">
        <f>Config!$B$27</f>
        <v>1501.82</v>
      </c>
      <c r="D6">
        <f>Config!$B$27</f>
        <v>1501.82</v>
      </c>
      <c r="E6">
        <f>Config!$B$27</f>
        <v>1501.82</v>
      </c>
      <c r="F6">
        <f>Config!$B$27</f>
        <v>1501.82</v>
      </c>
      <c r="G6">
        <f>Config!$B$27</f>
        <v>1501.82</v>
      </c>
      <c r="H6">
        <f>Config!$B$27</f>
        <v>1501.82</v>
      </c>
      <c r="I6">
        <f>Config!$B$27</f>
        <v>1501.82</v>
      </c>
      <c r="J6">
        <f>Config!$B$27</f>
        <v>1501.82</v>
      </c>
      <c r="K6">
        <f>Config!$B$27</f>
        <v>1501.82</v>
      </c>
      <c r="L6">
        <f>Config!$B$27</f>
        <v>1501.82</v>
      </c>
      <c r="M6">
        <f>Config!$B$27</f>
        <v>1501.82</v>
      </c>
      <c r="N6">
        <f>Config!$B$27</f>
        <v>1501.82</v>
      </c>
      <c r="O6">
        <f>Config!$B$27</f>
        <v>1501.82</v>
      </c>
      <c r="P6">
        <f>Config!$B$27</f>
        <v>1501.82</v>
      </c>
      <c r="Q6">
        <f>Config!$B$27</f>
        <v>1501.82</v>
      </c>
      <c r="R6">
        <f>Config!$B$27</f>
        <v>1501.82</v>
      </c>
      <c r="S6">
        <f>Config!$B$27</f>
        <v>1501.82</v>
      </c>
      <c r="T6">
        <f>Config!$B$27</f>
        <v>1501.82</v>
      </c>
      <c r="U6">
        <f>Config!$B$27</f>
        <v>1501.82</v>
      </c>
      <c r="V6">
        <f>Config!$B$27</f>
        <v>1501.82</v>
      </c>
      <c r="W6">
        <f>Config!$B$27</f>
        <v>1501.82</v>
      </c>
      <c r="X6">
        <f>Config!$B$27</f>
        <v>1501.82</v>
      </c>
      <c r="Y6">
        <f>Config!$B$27</f>
        <v>1501.82</v>
      </c>
      <c r="Z6">
        <f>Config!$B$27</f>
        <v>1501.82</v>
      </c>
      <c r="AA6">
        <f>Config!$B$27</f>
        <v>1501.82</v>
      </c>
      <c r="AB6">
        <f>Config!$B$27</f>
        <v>1501.82</v>
      </c>
      <c r="AC6">
        <f>Config!$B$27</f>
        <v>1501.82</v>
      </c>
      <c r="AD6">
        <f>Config!$B$27</f>
        <v>1501.82</v>
      </c>
      <c r="AE6">
        <f>Config!$B$27</f>
        <v>1501.82</v>
      </c>
      <c r="AF6">
        <f>Config!$B$27</f>
        <v>1501.82</v>
      </c>
      <c r="AG6">
        <f>Config!$B$27</f>
        <v>1501.82</v>
      </c>
      <c r="AH6">
        <f>Config!$B$27</f>
        <v>1501.82</v>
      </c>
      <c r="AI6">
        <f>Config!$B$27</f>
        <v>1501.82</v>
      </c>
      <c r="AJ6">
        <f>Config!$B$27</f>
        <v>1501.82</v>
      </c>
      <c r="AK6">
        <f>Config!$B$27</f>
        <v>1501.82</v>
      </c>
      <c r="AL6">
        <f>Config!$B$27</f>
        <v>1501.82</v>
      </c>
    </row>
    <row r="7" spans="1:38" x14ac:dyDescent="0.25">
      <c r="A7" t="s">
        <v>30</v>
      </c>
      <c r="C7">
        <f>MAX(Config!$B$31,Users!C19/Config!$A$30*Config!$B$30)</f>
        <v>81.659000000000006</v>
      </c>
      <c r="D7">
        <f>MAX(Config!$B$31,Users!D19/Config!$A$30*Config!$B$30)</f>
        <v>81.659000000000006</v>
      </c>
      <c r="E7">
        <f>MAX(Config!$B$31,Users!E19/Config!$A$30*Config!$B$30)</f>
        <v>81.659000000000006</v>
      </c>
      <c r="F7">
        <f>MAX(Config!$B$31,Users!F19/Config!$A$30*Config!$B$30)</f>
        <v>81.659000000000006</v>
      </c>
      <c r="G7">
        <f>MAX(Config!$B$31,Users!G19/Config!$A$30*Config!$B$30)</f>
        <v>81.659000000000006</v>
      </c>
      <c r="H7">
        <f>MAX(Config!$B$31,Users!H19/Config!$A$30*Config!$B$30)</f>
        <v>81.659000000000006</v>
      </c>
      <c r="I7">
        <f>MAX(Config!$B$31,Users!I19/Config!$A$30*Config!$B$30)</f>
        <v>81.659000000000006</v>
      </c>
      <c r="J7">
        <f>MAX(Config!$B$31,Users!J19/Config!$A$30*Config!$B$30)</f>
        <v>81.659000000000006</v>
      </c>
      <c r="K7">
        <f>MAX(Config!$B$31,Users!K19/Config!$A$30*Config!$B$30)</f>
        <v>81.659000000000006</v>
      </c>
      <c r="L7">
        <f>MAX(Config!$B$31,Users!L19/Config!$A$30*Config!$B$30)</f>
        <v>81.659000000000006</v>
      </c>
      <c r="M7">
        <f>MAX(Config!$B$31,Users!M19/Config!$A$30*Config!$B$30)</f>
        <v>81.659000000000006</v>
      </c>
      <c r="N7">
        <f>MAX(Config!$B$31,Users!N19/Config!$A$30*Config!$B$30)</f>
        <v>81.659000000000006</v>
      </c>
      <c r="O7">
        <f>MAX(Config!$B$31,Users!O19/Config!$A$30*Config!$B$30)</f>
        <v>81.659000000000006</v>
      </c>
      <c r="P7">
        <f>MAX(Config!$B$31,Users!P19/Config!$A$30*Config!$B$30)</f>
        <v>81.659000000000006</v>
      </c>
      <c r="Q7">
        <f>MAX(Config!$B$31,Users!Q19/Config!$A$30*Config!$B$30)</f>
        <v>81.659000000000006</v>
      </c>
      <c r="R7">
        <f>MAX(Config!$B$31,Users!R19/Config!$A$30*Config!$B$30)</f>
        <v>81.659000000000006</v>
      </c>
      <c r="S7">
        <f>MAX(Config!$B$31,Users!S19/Config!$A$30*Config!$B$30)</f>
        <v>81.659000000000006</v>
      </c>
      <c r="T7">
        <f>MAX(Config!$B$31,Users!T19/Config!$A$30*Config!$B$30)</f>
        <v>81.659000000000006</v>
      </c>
      <c r="U7">
        <f>MAX(Config!$B$31,Users!U19/Config!$A$30*Config!$B$30)</f>
        <v>81.659000000000006</v>
      </c>
      <c r="V7">
        <f>MAX(Config!$B$31,Users!V19/Config!$A$30*Config!$B$30)</f>
        <v>81.659000000000006</v>
      </c>
      <c r="W7">
        <f>MAX(Config!$B$31,Users!W19/Config!$A$30*Config!$B$30)</f>
        <v>81.659000000000006</v>
      </c>
      <c r="X7">
        <f>MAX(Config!$B$31,Users!X19/Config!$A$30*Config!$B$30)</f>
        <v>81.659000000000006</v>
      </c>
      <c r="Y7">
        <f>MAX(Config!$B$31,Users!Y19/Config!$A$30*Config!$B$30)</f>
        <v>81.659000000000006</v>
      </c>
      <c r="Z7">
        <f>MAX(Config!$B$31,Users!Z19/Config!$A$30*Config!$B$30)</f>
        <v>81.659000000000006</v>
      </c>
      <c r="AA7">
        <f>MAX(Config!$B$31,Users!AA19/Config!$A$30*Config!$B$30)</f>
        <v>81.659000000000006</v>
      </c>
      <c r="AB7">
        <f>MAX(Config!$B$31,Users!AB19/Config!$A$30*Config!$B$30)</f>
        <v>81.659000000000006</v>
      </c>
      <c r="AC7">
        <f>MAX(Config!$B$31,Users!AC19/Config!$A$30*Config!$B$30)</f>
        <v>81.659000000000006</v>
      </c>
      <c r="AD7">
        <f>MAX(Config!$B$31,Users!AD19/Config!$A$30*Config!$B$30)</f>
        <v>81.659000000000006</v>
      </c>
      <c r="AE7">
        <f>MAX(Config!$B$31,Users!AE19/Config!$A$30*Config!$B$30)</f>
        <v>81.659000000000006</v>
      </c>
      <c r="AF7">
        <f>MAX(Config!$B$31,Users!AF19/Config!$A$30*Config!$B$30)</f>
        <v>81.659000000000006</v>
      </c>
      <c r="AG7">
        <f>MAX(Config!$B$31,Users!AG19/Config!$A$30*Config!$B$30)</f>
        <v>81.659000000000006</v>
      </c>
      <c r="AH7">
        <f>MAX(Config!$B$31,Users!AH19/Config!$A$30*Config!$B$30)</f>
        <v>83.390170800000007</v>
      </c>
      <c r="AI7">
        <f>MAX(Config!$B$31,Users!AI19/Config!$A$30*Config!$B$30)</f>
        <v>87.097489400000001</v>
      </c>
      <c r="AJ7">
        <f>MAX(Config!$B$31,Users!AJ19/Config!$A$30*Config!$B$30)</f>
        <v>90.755812599999999</v>
      </c>
      <c r="AK7">
        <f>MAX(Config!$B$31,Users!AK19/Config!$A$30*Config!$B$30)</f>
        <v>94.348808600000012</v>
      </c>
      <c r="AL7">
        <f>MAX(Config!$B$31,Users!AL19/Config!$A$30*Config!$B$30)</f>
        <v>97.86014560000001</v>
      </c>
    </row>
    <row r="8" spans="1:38" x14ac:dyDescent="0.25">
      <c r="A8" t="s">
        <v>34</v>
      </c>
      <c r="C8">
        <f>Config!$B$33</f>
        <v>186.61</v>
      </c>
      <c r="D8">
        <f>Config!$B$33</f>
        <v>186.61</v>
      </c>
      <c r="E8">
        <f>Config!$B$33</f>
        <v>186.61</v>
      </c>
      <c r="F8">
        <f>Config!$B$33</f>
        <v>186.61</v>
      </c>
      <c r="G8">
        <f>Config!$B$33</f>
        <v>186.61</v>
      </c>
      <c r="H8">
        <f>Config!$B$33</f>
        <v>186.61</v>
      </c>
      <c r="I8">
        <f>Config!$B$33</f>
        <v>186.61</v>
      </c>
      <c r="J8">
        <f>Config!$B$33</f>
        <v>186.61</v>
      </c>
      <c r="K8">
        <f>Config!$B$33</f>
        <v>186.61</v>
      </c>
      <c r="L8">
        <f>Config!$B$33</f>
        <v>186.61</v>
      </c>
      <c r="M8">
        <f>Config!$B$33</f>
        <v>186.61</v>
      </c>
      <c r="N8">
        <f>Config!$B$33</f>
        <v>186.61</v>
      </c>
      <c r="O8">
        <f>Config!$B$33</f>
        <v>186.61</v>
      </c>
      <c r="P8">
        <f>Config!$B$33</f>
        <v>186.61</v>
      </c>
      <c r="Q8">
        <f>Config!$B$33</f>
        <v>186.61</v>
      </c>
      <c r="R8">
        <f>Config!$B$33</f>
        <v>186.61</v>
      </c>
      <c r="S8">
        <f>Config!$B$33</f>
        <v>186.61</v>
      </c>
      <c r="T8">
        <f>Config!$B$33</f>
        <v>186.61</v>
      </c>
      <c r="U8">
        <f>Config!$B$33</f>
        <v>186.61</v>
      </c>
      <c r="V8">
        <f>Config!$B$33</f>
        <v>186.61</v>
      </c>
      <c r="W8">
        <f>Config!$B$33</f>
        <v>186.61</v>
      </c>
      <c r="X8">
        <f>Config!$B$33</f>
        <v>186.61</v>
      </c>
      <c r="Y8">
        <f>Config!$B$33</f>
        <v>186.61</v>
      </c>
      <c r="Z8">
        <f>Config!$B$33</f>
        <v>186.61</v>
      </c>
      <c r="AA8">
        <f>Config!$B$33</f>
        <v>186.61</v>
      </c>
      <c r="AB8">
        <f>Config!$B$33</f>
        <v>186.61</v>
      </c>
      <c r="AC8">
        <f>Config!$B$33</f>
        <v>186.61</v>
      </c>
      <c r="AD8">
        <f>Config!$B$33</f>
        <v>186.61</v>
      </c>
      <c r="AE8">
        <f>Config!$B$33</f>
        <v>186.61</v>
      </c>
      <c r="AF8">
        <f>Config!$B$33</f>
        <v>186.61</v>
      </c>
      <c r="AG8">
        <f>Config!$B$33</f>
        <v>186.61</v>
      </c>
      <c r="AH8">
        <f>Config!$B$33</f>
        <v>186.61</v>
      </c>
      <c r="AI8">
        <f>Config!$B$33</f>
        <v>186.61</v>
      </c>
      <c r="AJ8">
        <f>Config!$B$33</f>
        <v>186.61</v>
      </c>
      <c r="AK8">
        <f>Config!$B$33</f>
        <v>186.61</v>
      </c>
      <c r="AL8">
        <f>Config!$B$33</f>
        <v>186.61</v>
      </c>
    </row>
    <row r="9" spans="1:38" x14ac:dyDescent="0.25">
      <c r="A9" t="s">
        <v>50</v>
      </c>
      <c r="C9">
        <f>Config!$B$37/36</f>
        <v>522.66666666666663</v>
      </c>
      <c r="D9">
        <f>Config!$B$37/36</f>
        <v>522.66666666666663</v>
      </c>
      <c r="E9">
        <f>Config!$B$37/36</f>
        <v>522.66666666666663</v>
      </c>
      <c r="F9">
        <f>Config!$B$37/36</f>
        <v>522.66666666666663</v>
      </c>
      <c r="G9">
        <f>Config!$B$37/36</f>
        <v>522.66666666666663</v>
      </c>
      <c r="H9">
        <f>Config!$B$37/36</f>
        <v>522.66666666666663</v>
      </c>
      <c r="I9">
        <f>Config!$B$37/36</f>
        <v>522.66666666666663</v>
      </c>
      <c r="J9">
        <f>Config!$B$37/36</f>
        <v>522.66666666666663</v>
      </c>
      <c r="K9">
        <f>Config!$B$37/36</f>
        <v>522.66666666666663</v>
      </c>
      <c r="L9">
        <f>Config!$B$37/36</f>
        <v>522.66666666666663</v>
      </c>
      <c r="M9">
        <f>Config!$B$37/36</f>
        <v>522.66666666666663</v>
      </c>
      <c r="N9">
        <f>Config!$B$37/36</f>
        <v>522.66666666666663</v>
      </c>
      <c r="O9">
        <f>Config!$B$37/36</f>
        <v>522.66666666666663</v>
      </c>
      <c r="P9">
        <f>Config!$B$37/36</f>
        <v>522.66666666666663</v>
      </c>
      <c r="Q9">
        <f>Config!$B$37/36</f>
        <v>522.66666666666663</v>
      </c>
      <c r="R9">
        <f>Config!$B$37/36</f>
        <v>522.66666666666663</v>
      </c>
      <c r="S9">
        <f>Config!$B$37/36</f>
        <v>522.66666666666663</v>
      </c>
      <c r="T9">
        <f>Config!$B$37/36</f>
        <v>522.66666666666663</v>
      </c>
      <c r="U9">
        <f>Config!$B$37/36</f>
        <v>522.66666666666663</v>
      </c>
      <c r="V9">
        <f>Config!$B$37/36</f>
        <v>522.66666666666663</v>
      </c>
      <c r="W9">
        <f>Config!$B$37/36</f>
        <v>522.66666666666663</v>
      </c>
      <c r="X9">
        <f>Config!$B$37/36</f>
        <v>522.66666666666663</v>
      </c>
      <c r="Y9">
        <f>Config!$B$37/36</f>
        <v>522.66666666666663</v>
      </c>
      <c r="Z9">
        <f>Config!$B$37/36</f>
        <v>522.66666666666663</v>
      </c>
      <c r="AA9">
        <f>Config!$B$37/36</f>
        <v>522.66666666666663</v>
      </c>
      <c r="AB9">
        <f>Config!$B$37/36</f>
        <v>522.66666666666663</v>
      </c>
      <c r="AC9">
        <f>Config!$B$37/36</f>
        <v>522.66666666666663</v>
      </c>
      <c r="AD9">
        <f>Config!$B$37/36</f>
        <v>522.66666666666663</v>
      </c>
      <c r="AE9">
        <f>Config!$B$37/36</f>
        <v>522.66666666666663</v>
      </c>
      <c r="AF9">
        <f>Config!$B$37/36</f>
        <v>522.66666666666663</v>
      </c>
      <c r="AG9">
        <f>Config!$B$37/36</f>
        <v>522.66666666666663</v>
      </c>
      <c r="AH9">
        <f>Config!$B$37/36</f>
        <v>522.66666666666663</v>
      </c>
      <c r="AI9">
        <f>Config!$B$37/36</f>
        <v>522.66666666666663</v>
      </c>
      <c r="AJ9">
        <f>Config!$B$37/36</f>
        <v>522.66666666666663</v>
      </c>
      <c r="AK9">
        <f>Config!$B$37/36</f>
        <v>522.66666666666663</v>
      </c>
      <c r="AL9">
        <f>Config!$B$37/36</f>
        <v>522.66666666666663</v>
      </c>
    </row>
    <row r="11" spans="1:38" s="2" customFormat="1" x14ac:dyDescent="0.25">
      <c r="A11" s="2" t="s">
        <v>49</v>
      </c>
      <c r="C11" s="2">
        <f>C8+C4+C6+C7+C9</f>
        <v>3192.7556666666669</v>
      </c>
      <c r="D11" s="2">
        <f t="shared" ref="D11:AL11" si="0">D8+D4+D6+D7+D9</f>
        <v>3292.7556666666669</v>
      </c>
      <c r="E11" s="2">
        <f t="shared" si="0"/>
        <v>3372.7556666666669</v>
      </c>
      <c r="F11" s="2">
        <f t="shared" si="0"/>
        <v>3472.7556666666669</v>
      </c>
      <c r="G11" s="2">
        <f t="shared" si="0"/>
        <v>3572.7556666666669</v>
      </c>
      <c r="H11" s="2">
        <f t="shared" si="0"/>
        <v>3672.7556666666669</v>
      </c>
      <c r="I11" s="2">
        <f t="shared" si="0"/>
        <v>3792.7556666666669</v>
      </c>
      <c r="J11" s="2">
        <f t="shared" si="0"/>
        <v>3912.7556666666669</v>
      </c>
      <c r="K11" s="2">
        <f t="shared" si="0"/>
        <v>4032.7556666666669</v>
      </c>
      <c r="L11" s="2">
        <f t="shared" si="0"/>
        <v>4172.7556666666669</v>
      </c>
      <c r="M11" s="2">
        <f t="shared" si="0"/>
        <v>4312.7556666666669</v>
      </c>
      <c r="N11" s="2">
        <f t="shared" si="0"/>
        <v>4472.7556666666669</v>
      </c>
      <c r="O11" s="2">
        <f t="shared" si="0"/>
        <v>4612.7556666666669</v>
      </c>
      <c r="P11" s="2">
        <f t="shared" si="0"/>
        <v>4772.7556666666669</v>
      </c>
      <c r="Q11" s="2">
        <f t="shared" si="0"/>
        <v>4952.7556666666669</v>
      </c>
      <c r="R11" s="2">
        <f t="shared" si="0"/>
        <v>5112.7556666666669</v>
      </c>
      <c r="S11" s="2">
        <f t="shared" si="0"/>
        <v>5292.7556666666669</v>
      </c>
      <c r="T11" s="2">
        <f t="shared" si="0"/>
        <v>5452.7556666666669</v>
      </c>
      <c r="U11" s="2">
        <f t="shared" si="0"/>
        <v>5632.7556666666669</v>
      </c>
      <c r="V11" s="2">
        <f t="shared" si="0"/>
        <v>5792.7556666666669</v>
      </c>
      <c r="W11" s="2">
        <f t="shared" si="0"/>
        <v>5972.7556666666669</v>
      </c>
      <c r="X11" s="2">
        <f t="shared" si="0"/>
        <v>6112.7556666666669</v>
      </c>
      <c r="Y11" s="2">
        <f t="shared" si="0"/>
        <v>6272.755666666666</v>
      </c>
      <c r="Z11" s="2">
        <f t="shared" si="0"/>
        <v>6412.755666666666</v>
      </c>
      <c r="AA11" s="2">
        <f t="shared" si="0"/>
        <v>6532.755666666666</v>
      </c>
      <c r="AB11" s="2">
        <f t="shared" si="0"/>
        <v>6632.755666666666</v>
      </c>
      <c r="AC11" s="2">
        <f t="shared" si="0"/>
        <v>6732.755666666666</v>
      </c>
      <c r="AD11" s="2">
        <f t="shared" si="0"/>
        <v>6812.755666666666</v>
      </c>
      <c r="AE11" s="2">
        <f t="shared" si="0"/>
        <v>6852.755666666666</v>
      </c>
      <c r="AF11" s="2">
        <f t="shared" si="0"/>
        <v>6892.755666666666</v>
      </c>
      <c r="AG11" s="2">
        <f t="shared" si="0"/>
        <v>6892.755666666666</v>
      </c>
      <c r="AH11" s="2">
        <f t="shared" si="0"/>
        <v>6874.4868374666667</v>
      </c>
      <c r="AI11" s="2">
        <f t="shared" si="0"/>
        <v>6838.1941560666664</v>
      </c>
      <c r="AJ11" s="2">
        <f t="shared" si="0"/>
        <v>6781.8524792666667</v>
      </c>
      <c r="AK11" s="2">
        <f t="shared" si="0"/>
        <v>6705.4454752666661</v>
      </c>
      <c r="AL11" s="2">
        <f t="shared" si="0"/>
        <v>6608.956812266666</v>
      </c>
    </row>
    <row r="12" spans="1:38" x14ac:dyDescent="0.25">
      <c r="A12" t="s">
        <v>3</v>
      </c>
      <c r="C12" s="31">
        <v>42979</v>
      </c>
      <c r="D12" s="31">
        <v>43009</v>
      </c>
      <c r="E12" s="31">
        <v>43040</v>
      </c>
      <c r="F12" s="31">
        <v>43070</v>
      </c>
      <c r="G12" s="31">
        <v>43101</v>
      </c>
      <c r="H12" s="31">
        <v>43132</v>
      </c>
      <c r="I12" s="31">
        <v>43160</v>
      </c>
      <c r="J12" s="31">
        <v>43191</v>
      </c>
      <c r="K12" s="31">
        <v>43221</v>
      </c>
      <c r="L12" s="31">
        <v>43252</v>
      </c>
      <c r="M12" s="31">
        <v>43282</v>
      </c>
      <c r="N12" s="31">
        <v>43313</v>
      </c>
      <c r="O12" s="31">
        <v>43344</v>
      </c>
      <c r="P12" s="31">
        <v>43374</v>
      </c>
      <c r="Q12" s="31">
        <v>43405</v>
      </c>
      <c r="R12" s="31">
        <v>43435</v>
      </c>
      <c r="S12" s="31">
        <v>43466</v>
      </c>
      <c r="T12" s="31">
        <v>43497</v>
      </c>
      <c r="U12" s="31">
        <v>43525</v>
      </c>
      <c r="V12" s="31">
        <v>43556</v>
      </c>
      <c r="W12" s="31">
        <v>43586</v>
      </c>
      <c r="X12" s="31">
        <v>43617</v>
      </c>
      <c r="Y12" s="31">
        <v>43647</v>
      </c>
      <c r="Z12" s="31">
        <v>43678</v>
      </c>
      <c r="AA12" s="31">
        <v>43709</v>
      </c>
      <c r="AB12" s="31">
        <v>43739</v>
      </c>
      <c r="AC12" s="31">
        <v>43770</v>
      </c>
      <c r="AD12" s="31">
        <v>43800</v>
      </c>
      <c r="AE12" s="31">
        <v>43831</v>
      </c>
      <c r="AF12" s="31">
        <v>43862</v>
      </c>
      <c r="AG12" s="31">
        <v>43891</v>
      </c>
      <c r="AH12" s="31">
        <v>43922</v>
      </c>
      <c r="AI12" s="31">
        <v>43952</v>
      </c>
      <c r="AJ12" s="31">
        <v>43983</v>
      </c>
      <c r="AK12" s="31">
        <v>44013</v>
      </c>
      <c r="AL12" s="31">
        <v>44044</v>
      </c>
    </row>
    <row r="17" spans="1:38" x14ac:dyDescent="0.25">
      <c r="A17" t="s">
        <v>40</v>
      </c>
      <c r="C17">
        <f>Revenue!E9-Expense!C11</f>
        <v>-2184.7556666666669</v>
      </c>
      <c r="D17">
        <f>Revenue!F9-Expense!D11</f>
        <v>-2198.3556666666668</v>
      </c>
      <c r="E17">
        <f>Revenue!G9-Expense!E11</f>
        <v>-2163.1556666666665</v>
      </c>
      <c r="F17">
        <f>Revenue!H9-Expense!F11</f>
        <v>-2176.7556666666669</v>
      </c>
      <c r="G17">
        <f>Revenue!I9-Expense!G11</f>
        <v>-2132.7556666666669</v>
      </c>
      <c r="H17">
        <f>Revenue!J9-Expense!H11</f>
        <v>-2117.5556666666671</v>
      </c>
      <c r="I17">
        <f>Revenue!K9-Expense!I11</f>
        <v>-2093.5556666666671</v>
      </c>
      <c r="J17">
        <f>Revenue!L9-Expense!J11</f>
        <v>-2040.7556666666669</v>
      </c>
      <c r="K17">
        <f>Revenue!M9-Expense!K11</f>
        <v>-2016.7556666666669</v>
      </c>
      <c r="L17">
        <f>Revenue!N9-Expense!L11</f>
        <v>-1955.155666666667</v>
      </c>
      <c r="M17">
        <f>Revenue!O9-Expense!M11</f>
        <v>-1264.9956666666667</v>
      </c>
      <c r="N17">
        <f>Revenue!P9-Expense!N11</f>
        <v>-1167.9556666666667</v>
      </c>
      <c r="O17">
        <f>Revenue!Q9-Expense!O11</f>
        <v>-1790.3556666666668</v>
      </c>
      <c r="P17">
        <f>Revenue!R9-Expense!P11</f>
        <v>-1719.9556666666667</v>
      </c>
      <c r="Q17">
        <f>Revenue!S9-Expense!Q11</f>
        <v>-1640.7556666666669</v>
      </c>
      <c r="R17">
        <f>Revenue!T9-Expense!R11</f>
        <v>-1541.5556666666666</v>
      </c>
      <c r="S17">
        <f>Revenue!U9-Expense!S11</f>
        <v>-1433.5556666666666</v>
      </c>
      <c r="T17">
        <f>Revenue!V9-Expense!T11</f>
        <v>-1276.7556666666669</v>
      </c>
      <c r="U17">
        <f>Revenue!W9-Expense!U11</f>
        <v>-1139.9556666666667</v>
      </c>
      <c r="V17">
        <f>Revenue!X9-Expense!V11</f>
        <v>-983.15566666666655</v>
      </c>
      <c r="W17">
        <f>Revenue!Y9-Expense!W11</f>
        <v>-788.75566666666691</v>
      </c>
      <c r="X17">
        <f>Revenue!Z9-Expense!X11</f>
        <v>-583.15566666666655</v>
      </c>
      <c r="Y17">
        <f>Revenue!AA9-Expense!Y11</f>
        <v>1254.8443333333344</v>
      </c>
      <c r="Z17">
        <f>Revenue!AB9-Expense!Z11</f>
        <v>1628.9243333333343</v>
      </c>
      <c r="AA17">
        <f>Revenue!AC9-Expense!AA11</f>
        <v>177.64433333333454</v>
      </c>
      <c r="AB17">
        <f>Revenue!AD9-Expense!AB11</f>
        <v>480.84433333333436</v>
      </c>
      <c r="AC17">
        <f>Revenue!AE9-Expense!AC11</f>
        <v>812.84433333333436</v>
      </c>
      <c r="AD17">
        <f>Revenue!AF9-Expense!AD11</f>
        <v>1164.8443333333344</v>
      </c>
      <c r="AE17">
        <f>Revenue!AG9-Expense!AE11</f>
        <v>1556.8443333333344</v>
      </c>
      <c r="AF17">
        <f>Revenue!AH9-Expense!AF11</f>
        <v>1948.8443333333344</v>
      </c>
      <c r="AG17">
        <f>Revenue!AI9-Expense!AG11</f>
        <v>2380.8443333333344</v>
      </c>
      <c r="AH17">
        <f>Revenue!AJ9-Expense!AH11</f>
        <v>2831.1131625333337</v>
      </c>
      <c r="AI17">
        <f>Revenue!AK9-Expense!AI11</f>
        <v>3299.4058439333339</v>
      </c>
      <c r="AJ17">
        <f>Revenue!AL9-Expense!AJ11</f>
        <v>3787.7475207333337</v>
      </c>
      <c r="AK17">
        <f>Revenue!AM9-Expense!AK11</f>
        <v>7321.5945247333348</v>
      </c>
      <c r="AL17">
        <f>Revenue!AN9-Expense!AL11</f>
        <v>7932.1631877333366</v>
      </c>
    </row>
    <row r="18" spans="1:38" x14ac:dyDescent="0.25">
      <c r="A18" t="s">
        <v>41</v>
      </c>
      <c r="C18">
        <f>IF(C17&gt;0,C17*(1-Config!$B$35),C17)</f>
        <v>-2184.7556666666669</v>
      </c>
      <c r="D18">
        <f>IF(D17&gt;0,D17*(1-Config!$B$35),D17)</f>
        <v>-2198.3556666666668</v>
      </c>
      <c r="E18">
        <f>IF(E17&gt;0,E17*(1-Config!$B$35),E17)</f>
        <v>-2163.1556666666665</v>
      </c>
      <c r="F18">
        <f>IF(F17&gt;0,F17*(1-Config!$B$35),F17)</f>
        <v>-2176.7556666666669</v>
      </c>
      <c r="G18">
        <f>IF(G17&gt;0,G17*(1-Config!$B$35),G17)</f>
        <v>-2132.7556666666669</v>
      </c>
      <c r="H18">
        <f>IF(H17&gt;0,H17*(1-Config!$B$35),H17)</f>
        <v>-2117.5556666666671</v>
      </c>
      <c r="I18">
        <f>IF(I17&gt;0,I17*(1-Config!$B$35),I17)</f>
        <v>-2093.5556666666671</v>
      </c>
      <c r="J18">
        <f>IF(J17&gt;0,J17*(1-Config!$B$35),J17)</f>
        <v>-2040.7556666666669</v>
      </c>
      <c r="K18">
        <f>IF(K17&gt;0,K17*(1-Config!$B$35),K17)</f>
        <v>-2016.7556666666669</v>
      </c>
      <c r="L18">
        <f>IF(L17&gt;0,L17*(1-Config!$B$35),L17)</f>
        <v>-1955.155666666667</v>
      </c>
      <c r="M18">
        <f>IF(M17&gt;0,M17*(1-Config!$B$35),M17)</f>
        <v>-1264.9956666666667</v>
      </c>
      <c r="N18">
        <f>IF(N17&gt;0,N17*(1-Config!$B$35),N17)</f>
        <v>-1167.9556666666667</v>
      </c>
      <c r="O18">
        <f>IF(O17&gt;0,O17*(1-Config!$B$35),O17)</f>
        <v>-1790.3556666666668</v>
      </c>
      <c r="P18">
        <f>IF(P17&gt;0,P17*(1-Config!$B$35),P17)</f>
        <v>-1719.9556666666667</v>
      </c>
      <c r="Q18">
        <f>IF(Q17&gt;0,Q17*(1-Config!$B$35),Q17)</f>
        <v>-1640.7556666666669</v>
      </c>
      <c r="R18">
        <f>IF(R17&gt;0,R17*(1-Config!$B$35),R17)</f>
        <v>-1541.5556666666666</v>
      </c>
      <c r="S18">
        <f>IF(S17&gt;0,S17*(1-Config!$B$35),S17)</f>
        <v>-1433.5556666666666</v>
      </c>
      <c r="T18">
        <f>IF(T17&gt;0,T17*(1-Config!$B$35),T17)</f>
        <v>-1276.7556666666669</v>
      </c>
      <c r="U18">
        <f>IF(U17&gt;0,U17*(1-Config!$B$35),U17)</f>
        <v>-1139.9556666666667</v>
      </c>
      <c r="V18">
        <f>IF(V17&gt;0,V17*(1-Config!$B$35),V17)</f>
        <v>-983.15566666666655</v>
      </c>
      <c r="W18">
        <f>IF(W17&gt;0,W17*(1-Config!$B$35),W17)</f>
        <v>-788.75566666666691</v>
      </c>
      <c r="X18">
        <f>IF(X17&gt;0,X17*(1-Config!$B$35),X17)</f>
        <v>-583.15566666666655</v>
      </c>
      <c r="Y18">
        <f>IF(Y17&gt;0,Y17*(1-Config!$B$35),Y17)</f>
        <v>1192.1021166666676</v>
      </c>
      <c r="Z18">
        <f>IF(Z17&gt;0,Z17*(1-Config!$B$35),Z17)</f>
        <v>1547.4781166666676</v>
      </c>
      <c r="AA18">
        <f>IF(AA17&gt;0,AA17*(1-Config!$B$35),AA17)</f>
        <v>168.76211666666782</v>
      </c>
      <c r="AB18">
        <f>IF(AB17&gt;0,AB17*(1-Config!$B$35),AB17)</f>
        <v>456.80211666666764</v>
      </c>
      <c r="AC18">
        <f>IF(AC17&gt;0,AC17*(1-Config!$B$35),AC17)</f>
        <v>772.20211666666762</v>
      </c>
      <c r="AD18">
        <f>IF(AD17&gt;0,AD17*(1-Config!$B$35),AD17)</f>
        <v>1106.6021166666676</v>
      </c>
      <c r="AE18">
        <f>IF(AE17&gt;0,AE17*(1-Config!$B$35),AE17)</f>
        <v>1479.0021166666675</v>
      </c>
      <c r="AF18">
        <f>IF(AF17&gt;0,AF17*(1-Config!$B$35),AF17)</f>
        <v>1851.4021166666676</v>
      </c>
      <c r="AG18">
        <f>IF(AG17&gt;0,AG17*(1-Config!$B$35),AG17)</f>
        <v>2261.8021166666676</v>
      </c>
      <c r="AH18">
        <f>IF(AH17&gt;0,AH17*(1-Config!$B$35),AH17)</f>
        <v>2689.5575044066668</v>
      </c>
      <c r="AI18">
        <f>IF(AI17&gt;0,AI17*(1-Config!$B$35),AI17)</f>
        <v>3134.4355517366671</v>
      </c>
      <c r="AJ18">
        <f>IF(AJ17&gt;0,AJ17*(1-Config!$B$35),AJ17)</f>
        <v>3598.3601446966668</v>
      </c>
      <c r="AK18">
        <f>IF(AK17&gt;0,AK17*(1-Config!$B$35),AK17)</f>
        <v>6955.5147984966679</v>
      </c>
      <c r="AL18">
        <f>IF(AL17&gt;0,AL17*(1-Config!$B$35),AL17)</f>
        <v>7535.5550283466691</v>
      </c>
    </row>
    <row r="20" spans="1:38" x14ac:dyDescent="0.25">
      <c r="A20" t="s">
        <v>44</v>
      </c>
      <c r="C20">
        <f>IF(C18&lt;0,C18,0)</f>
        <v>-2184.7556666666669</v>
      </c>
      <c r="D20">
        <f t="shared" ref="D20:AL20" si="1">IF(D18&lt;0,D18,0)</f>
        <v>-2198.3556666666668</v>
      </c>
      <c r="E20">
        <f t="shared" si="1"/>
        <v>-2163.1556666666665</v>
      </c>
      <c r="F20">
        <f t="shared" si="1"/>
        <v>-2176.7556666666669</v>
      </c>
      <c r="G20">
        <f t="shared" si="1"/>
        <v>-2132.7556666666669</v>
      </c>
      <c r="H20">
        <f t="shared" si="1"/>
        <v>-2117.5556666666671</v>
      </c>
      <c r="I20">
        <f t="shared" si="1"/>
        <v>-2093.5556666666671</v>
      </c>
      <c r="J20">
        <f t="shared" si="1"/>
        <v>-2040.7556666666669</v>
      </c>
      <c r="K20">
        <f t="shared" si="1"/>
        <v>-2016.7556666666669</v>
      </c>
      <c r="L20">
        <f t="shared" si="1"/>
        <v>-1955.155666666667</v>
      </c>
      <c r="M20">
        <f t="shared" si="1"/>
        <v>-1264.9956666666667</v>
      </c>
      <c r="N20">
        <f t="shared" si="1"/>
        <v>-1167.9556666666667</v>
      </c>
      <c r="O20">
        <f t="shared" si="1"/>
        <v>-1790.3556666666668</v>
      </c>
      <c r="P20">
        <f t="shared" si="1"/>
        <v>-1719.9556666666667</v>
      </c>
      <c r="Q20">
        <f t="shared" si="1"/>
        <v>-1640.7556666666669</v>
      </c>
      <c r="R20">
        <f t="shared" si="1"/>
        <v>-1541.5556666666666</v>
      </c>
      <c r="S20">
        <f t="shared" si="1"/>
        <v>-1433.5556666666666</v>
      </c>
      <c r="T20">
        <f t="shared" si="1"/>
        <v>-1276.7556666666669</v>
      </c>
      <c r="U20">
        <f t="shared" si="1"/>
        <v>-1139.9556666666667</v>
      </c>
      <c r="V20">
        <f t="shared" si="1"/>
        <v>-983.15566666666655</v>
      </c>
      <c r="W20">
        <f t="shared" si="1"/>
        <v>-788.75566666666691</v>
      </c>
      <c r="X20">
        <f t="shared" si="1"/>
        <v>-583.15566666666655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1"/>
        <v>0</v>
      </c>
      <c r="AC20">
        <f t="shared" si="1"/>
        <v>0</v>
      </c>
      <c r="AD20">
        <f t="shared" si="1"/>
        <v>0</v>
      </c>
      <c r="AE20">
        <f t="shared" si="1"/>
        <v>0</v>
      </c>
      <c r="AF20">
        <f t="shared" si="1"/>
        <v>0</v>
      </c>
      <c r="AG20">
        <f t="shared" si="1"/>
        <v>0</v>
      </c>
      <c r="AH20">
        <f t="shared" si="1"/>
        <v>0</v>
      </c>
      <c r="AI20">
        <f t="shared" si="1"/>
        <v>0</v>
      </c>
      <c r="AJ20">
        <f t="shared" si="1"/>
        <v>0</v>
      </c>
      <c r="AK20">
        <f t="shared" si="1"/>
        <v>0</v>
      </c>
      <c r="AL20">
        <f t="shared" si="1"/>
        <v>0</v>
      </c>
    </row>
    <row r="21" spans="1:38" x14ac:dyDescent="0.25">
      <c r="C21" t="s">
        <v>43</v>
      </c>
      <c r="D21">
        <f>SUM(C18:AL18)</f>
        <v>-1660.8865889833251</v>
      </c>
    </row>
    <row r="24" spans="1:38" x14ac:dyDescent="0.25">
      <c r="C24">
        <f>D21-Invest!B9</f>
        <v>-17693.336588983326</v>
      </c>
    </row>
    <row r="27" spans="1:38" x14ac:dyDescent="0.25">
      <c r="A27" t="s">
        <v>45</v>
      </c>
      <c r="C27">
        <f>SUM(C20:AL20)</f>
        <v>-36410.464666666667</v>
      </c>
    </row>
    <row r="28" spans="1:38" x14ac:dyDescent="0.25">
      <c r="C28">
        <f>C27-Invest!B9</f>
        <v>-52442.914666666664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workbookViewId="0">
      <selection activeCell="B10" sqref="B10"/>
    </sheetView>
  </sheetViews>
  <sheetFormatPr defaultColWidth="11.42578125" defaultRowHeight="15" x14ac:dyDescent="0.25"/>
  <sheetData>
    <row r="4" spans="1:2" x14ac:dyDescent="0.25">
      <c r="A4" t="s">
        <v>36</v>
      </c>
      <c r="B4">
        <v>2830</v>
      </c>
    </row>
    <row r="5" spans="1:2" x14ac:dyDescent="0.25">
      <c r="A5" t="s">
        <v>37</v>
      </c>
      <c r="B5">
        <v>162.44999999999999</v>
      </c>
    </row>
    <row r="6" spans="1:2" x14ac:dyDescent="0.25">
      <c r="A6" t="s">
        <v>38</v>
      </c>
      <c r="B6">
        <v>5040</v>
      </c>
    </row>
    <row r="7" spans="1:2" x14ac:dyDescent="0.25">
      <c r="A7" t="s">
        <v>39</v>
      </c>
      <c r="B7">
        <v>8000</v>
      </c>
    </row>
    <row r="9" spans="1:2" x14ac:dyDescent="0.25">
      <c r="A9" t="s">
        <v>31</v>
      </c>
      <c r="B9">
        <f>B4+B5+B6+B7</f>
        <v>16032.45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3" workbookViewId="0">
      <selection activeCell="C44" sqref="C44"/>
    </sheetView>
  </sheetViews>
  <sheetFormatPr defaultColWidth="11.42578125" defaultRowHeight="15" x14ac:dyDescent="0.25"/>
  <cols>
    <col min="2" max="2" width="23" customWidth="1"/>
  </cols>
  <sheetData>
    <row r="1" spans="1:6" x14ac:dyDescent="0.25">
      <c r="A1" t="s">
        <v>7</v>
      </c>
      <c r="B1" s="2">
        <f>E1*E3</f>
        <v>9205.6</v>
      </c>
      <c r="D1" t="s">
        <v>7</v>
      </c>
      <c r="E1" s="2">
        <v>92056</v>
      </c>
    </row>
    <row r="2" spans="1:6" x14ac:dyDescent="0.25">
      <c r="A2" t="s">
        <v>8</v>
      </c>
      <c r="B2" s="2">
        <f>E2*E3</f>
        <v>608.4</v>
      </c>
      <c r="D2" t="s">
        <v>8</v>
      </c>
      <c r="E2" s="2">
        <v>6084</v>
      </c>
    </row>
    <row r="3" spans="1:6" x14ac:dyDescent="0.25">
      <c r="B3" s="2"/>
      <c r="D3" t="s">
        <v>113</v>
      </c>
      <c r="E3">
        <v>0.1</v>
      </c>
    </row>
    <row r="4" spans="1:6" x14ac:dyDescent="0.25">
      <c r="A4" t="s">
        <v>32</v>
      </c>
      <c r="B4" s="2">
        <v>1600</v>
      </c>
    </row>
    <row r="5" spans="1:6" x14ac:dyDescent="0.25">
      <c r="A5" t="s">
        <v>33</v>
      </c>
      <c r="B5" s="5">
        <v>0.3</v>
      </c>
    </row>
    <row r="6" spans="1:6" x14ac:dyDescent="0.25">
      <c r="A6" t="s">
        <v>9</v>
      </c>
      <c r="B6" s="2">
        <f>B4*B5</f>
        <v>480</v>
      </c>
      <c r="F6">
        <f>ROUND((E6*Config!$B$39)*((Config!$B$1-B19)/Config!$B$1),0)</f>
        <v>0</v>
      </c>
    </row>
    <row r="8" spans="1:6" x14ac:dyDescent="0.25">
      <c r="A8" t="s">
        <v>11</v>
      </c>
      <c r="B8" s="1">
        <f>B1/B2</f>
        <v>15.130834976988824</v>
      </c>
    </row>
    <row r="9" spans="1:6" x14ac:dyDescent="0.25">
      <c r="A9" t="s">
        <v>10</v>
      </c>
      <c r="B9" s="1">
        <f>B2/B1</f>
        <v>6.60902059615886E-2</v>
      </c>
    </row>
    <row r="11" spans="1:6" x14ac:dyDescent="0.25">
      <c r="A11" t="s">
        <v>12</v>
      </c>
      <c r="B11" s="3">
        <v>0.24299999999999999</v>
      </c>
    </row>
    <row r="13" spans="1:6" x14ac:dyDescent="0.25">
      <c r="A13" t="s">
        <v>13</v>
      </c>
      <c r="B13">
        <f>MIN(100%,B11*B8)</f>
        <v>1</v>
      </c>
    </row>
    <row r="14" spans="1:6" x14ac:dyDescent="0.25">
      <c r="A14" t="s">
        <v>14</v>
      </c>
      <c r="B14" s="4">
        <v>0.1</v>
      </c>
    </row>
    <row r="15" spans="1:6" x14ac:dyDescent="0.25">
      <c r="A15" t="s">
        <v>15</v>
      </c>
      <c r="B15" s="4">
        <f>B13-B14</f>
        <v>0.9</v>
      </c>
    </row>
    <row r="17" spans="1:2" x14ac:dyDescent="0.25">
      <c r="A17" t="s">
        <v>16</v>
      </c>
      <c r="B17">
        <f>4*5*8</f>
        <v>160</v>
      </c>
    </row>
    <row r="18" spans="1:2" x14ac:dyDescent="0.25">
      <c r="A18" t="s">
        <v>17</v>
      </c>
      <c r="B18">
        <f>3*5*8+7*12</f>
        <v>204</v>
      </c>
    </row>
    <row r="20" spans="1:2" x14ac:dyDescent="0.25">
      <c r="A20" t="s">
        <v>18</v>
      </c>
      <c r="B20" s="3">
        <f>100%-20.4%</f>
        <v>0.79600000000000004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0.2</v>
      </c>
    </row>
    <row r="25" spans="1:2" x14ac:dyDescent="0.25">
      <c r="A25" t="s">
        <v>25</v>
      </c>
      <c r="B25">
        <v>20</v>
      </c>
    </row>
    <row r="27" spans="1:2" x14ac:dyDescent="0.25">
      <c r="A27" t="s">
        <v>28</v>
      </c>
      <c r="B27">
        <v>1501.82</v>
      </c>
    </row>
    <row r="29" spans="1:2" x14ac:dyDescent="0.25">
      <c r="A29" t="s">
        <v>29</v>
      </c>
    </row>
    <row r="30" spans="1:2" x14ac:dyDescent="0.25">
      <c r="A30">
        <v>50000</v>
      </c>
      <c r="B30">
        <v>816.59</v>
      </c>
    </row>
    <row r="31" spans="1:2" x14ac:dyDescent="0.25">
      <c r="A31">
        <v>5000</v>
      </c>
      <c r="B31">
        <f>B30/10</f>
        <v>81.659000000000006</v>
      </c>
    </row>
    <row r="33" spans="1:3" x14ac:dyDescent="0.25">
      <c r="A33" t="s">
        <v>35</v>
      </c>
      <c r="B33" s="6">
        <v>186.61</v>
      </c>
    </row>
    <row r="35" spans="1:3" x14ac:dyDescent="0.25">
      <c r="A35" t="s">
        <v>42</v>
      </c>
      <c r="B35" s="4">
        <v>0.05</v>
      </c>
    </row>
    <row r="37" spans="1:3" x14ac:dyDescent="0.25">
      <c r="A37" t="s">
        <v>51</v>
      </c>
      <c r="B37">
        <f>4*4704</f>
        <v>18816</v>
      </c>
    </row>
    <row r="38" spans="1:3" x14ac:dyDescent="0.25">
      <c r="A38" t="s">
        <v>73</v>
      </c>
      <c r="B38">
        <v>36</v>
      </c>
    </row>
    <row r="39" spans="1:3" x14ac:dyDescent="0.25">
      <c r="A39" t="s">
        <v>72</v>
      </c>
      <c r="B39" s="4">
        <v>0.1</v>
      </c>
    </row>
    <row r="41" spans="1:3" x14ac:dyDescent="0.25">
      <c r="A41" t="s">
        <v>77</v>
      </c>
      <c r="B41">
        <v>60</v>
      </c>
    </row>
    <row r="43" spans="1:3" x14ac:dyDescent="0.25">
      <c r="A43" t="s">
        <v>83</v>
      </c>
      <c r="B43">
        <v>0.24249999999999999</v>
      </c>
      <c r="C43">
        <v>25000</v>
      </c>
    </row>
    <row r="44" spans="1:3" x14ac:dyDescent="0.25">
      <c r="B44">
        <v>0.31</v>
      </c>
      <c r="C44">
        <v>90000</v>
      </c>
    </row>
    <row r="45" spans="1:3" x14ac:dyDescent="0.25">
      <c r="B45">
        <v>0.34499999999999997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3"/>
  <sheetViews>
    <sheetView topLeftCell="R1" workbookViewId="0">
      <selection activeCell="AC37" sqref="AC37"/>
    </sheetView>
  </sheetViews>
  <sheetFormatPr defaultColWidth="11.42578125" defaultRowHeight="15" outlineLevelRow="1" x14ac:dyDescent="0.25"/>
  <cols>
    <col min="1" max="1" width="23.7109375" style="14" bestFit="1" customWidth="1"/>
    <col min="2" max="3" width="8.42578125" style="14" bestFit="1" customWidth="1"/>
    <col min="4" max="50" width="9.42578125" style="14" bestFit="1" customWidth="1"/>
    <col min="51" max="52" width="10.42578125" style="14" bestFit="1" customWidth="1"/>
    <col min="53" max="54" width="9.42578125" style="14" bestFit="1" customWidth="1"/>
    <col min="55" max="56" width="10.42578125" style="14" bestFit="1" customWidth="1"/>
    <col min="57" max="59" width="9.42578125" style="14" bestFit="1" customWidth="1"/>
    <col min="60" max="68" width="10.42578125" style="14" bestFit="1" customWidth="1"/>
    <col min="69" max="16384" width="11.42578125" style="14"/>
  </cols>
  <sheetData>
    <row r="1" spans="1:68" ht="15.75" thickBot="1" x14ac:dyDescent="0.3">
      <c r="A1" s="10" t="s">
        <v>3</v>
      </c>
      <c r="B1" s="30">
        <v>42887</v>
      </c>
      <c r="C1" s="30">
        <v>42917</v>
      </c>
      <c r="D1" s="30">
        <v>42948</v>
      </c>
      <c r="E1" s="30">
        <v>42979</v>
      </c>
      <c r="F1" s="30">
        <v>43009</v>
      </c>
      <c r="G1" s="30">
        <v>43040</v>
      </c>
      <c r="H1" s="30">
        <v>43070</v>
      </c>
      <c r="I1" s="30">
        <v>43101</v>
      </c>
      <c r="J1" s="30">
        <v>43132</v>
      </c>
      <c r="K1" s="30">
        <v>43160</v>
      </c>
      <c r="L1" s="30">
        <v>43191</v>
      </c>
      <c r="M1" s="30">
        <v>43221</v>
      </c>
      <c r="N1" s="30">
        <v>43252</v>
      </c>
      <c r="O1" s="30">
        <v>43282</v>
      </c>
      <c r="P1" s="30">
        <v>43313</v>
      </c>
      <c r="Q1" s="30">
        <v>43344</v>
      </c>
      <c r="R1" s="30">
        <v>43374</v>
      </c>
      <c r="S1" s="30">
        <v>43405</v>
      </c>
      <c r="T1" s="30">
        <v>43435</v>
      </c>
      <c r="U1" s="30">
        <v>43466</v>
      </c>
      <c r="V1" s="30">
        <v>43497</v>
      </c>
      <c r="W1" s="30">
        <v>43525</v>
      </c>
      <c r="X1" s="30">
        <v>43556</v>
      </c>
      <c r="Y1" s="30">
        <v>43586</v>
      </c>
      <c r="Z1" s="30">
        <v>43617</v>
      </c>
      <c r="AA1" s="30">
        <v>43647</v>
      </c>
      <c r="AB1" s="30">
        <v>43678</v>
      </c>
      <c r="AC1" s="30">
        <v>43709</v>
      </c>
      <c r="AD1" s="30">
        <v>43739</v>
      </c>
      <c r="AE1" s="30">
        <v>43770</v>
      </c>
      <c r="AF1" s="30">
        <v>43800</v>
      </c>
      <c r="AG1" s="30">
        <v>43831</v>
      </c>
      <c r="AH1" s="30">
        <v>43862</v>
      </c>
      <c r="AI1" s="30">
        <v>43891</v>
      </c>
      <c r="AJ1" s="30">
        <v>43922</v>
      </c>
      <c r="AK1" s="30">
        <v>43952</v>
      </c>
      <c r="AL1" s="30">
        <v>43983</v>
      </c>
      <c r="AM1" s="30">
        <v>44013</v>
      </c>
      <c r="AN1" s="30">
        <v>44044</v>
      </c>
      <c r="AO1" s="30">
        <v>44075</v>
      </c>
      <c r="AP1" s="30">
        <v>44105</v>
      </c>
      <c r="AQ1" s="30">
        <v>44136</v>
      </c>
      <c r="AR1" s="30">
        <v>44166</v>
      </c>
      <c r="AS1" s="30">
        <v>44197</v>
      </c>
      <c r="AT1" s="30">
        <v>44228</v>
      </c>
      <c r="AU1" s="30">
        <v>44256</v>
      </c>
      <c r="AV1" s="30">
        <v>44287</v>
      </c>
      <c r="AW1" s="30">
        <v>44317</v>
      </c>
      <c r="AX1" s="30">
        <v>44348</v>
      </c>
      <c r="AY1" s="30">
        <v>44378</v>
      </c>
      <c r="AZ1" s="30">
        <v>44409</v>
      </c>
      <c r="BA1" s="30">
        <v>44440</v>
      </c>
      <c r="BB1" s="30">
        <v>44470</v>
      </c>
      <c r="BC1" s="30">
        <v>44501</v>
      </c>
      <c r="BD1" s="30">
        <v>44531</v>
      </c>
      <c r="BE1" s="30">
        <v>44562</v>
      </c>
      <c r="BF1" s="30">
        <v>44593</v>
      </c>
      <c r="BG1" s="30">
        <v>44621</v>
      </c>
      <c r="BH1" s="30">
        <v>44652</v>
      </c>
      <c r="BI1" s="30">
        <v>44682</v>
      </c>
      <c r="BJ1" s="30">
        <v>44713</v>
      </c>
      <c r="BK1" s="30">
        <v>44743</v>
      </c>
      <c r="BL1" s="30">
        <v>44774</v>
      </c>
      <c r="BM1" s="30">
        <v>44805</v>
      </c>
      <c r="BN1" s="30">
        <v>44835</v>
      </c>
      <c r="BO1" s="30">
        <v>44866</v>
      </c>
      <c r="BP1" s="30">
        <v>44896</v>
      </c>
    </row>
    <row r="2" spans="1:68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</row>
    <row r="3" spans="1:68" x14ac:dyDescent="0.25">
      <c r="A3" s="8" t="s">
        <v>53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</row>
    <row r="4" spans="1:68" outlineLevel="1" collapsed="1" x14ac:dyDescent="0.25">
      <c r="A4" s="14" t="s">
        <v>54</v>
      </c>
      <c r="B4" s="45">
        <v>0</v>
      </c>
      <c r="C4" s="45">
        <v>0</v>
      </c>
      <c r="D4" s="45">
        <v>0</v>
      </c>
      <c r="E4" s="45">
        <f>Config!B6</f>
        <v>480</v>
      </c>
      <c r="F4" s="45">
        <f t="shared" ref="F4:AE4" si="0">E4+F5</f>
        <v>525</v>
      </c>
      <c r="G4" s="45">
        <f t="shared" si="0"/>
        <v>575</v>
      </c>
      <c r="H4" s="45">
        <f t="shared" si="0"/>
        <v>629</v>
      </c>
      <c r="I4" s="45">
        <f t="shared" si="0"/>
        <v>688</v>
      </c>
      <c r="J4" s="45">
        <f t="shared" si="0"/>
        <v>752</v>
      </c>
      <c r="K4" s="45">
        <f t="shared" si="0"/>
        <v>821</v>
      </c>
      <c r="L4" s="45">
        <f t="shared" si="0"/>
        <v>896</v>
      </c>
      <c r="M4" s="45">
        <f t="shared" si="0"/>
        <v>977</v>
      </c>
      <c r="N4" s="45">
        <f t="shared" si="0"/>
        <v>1064</v>
      </c>
      <c r="O4" s="47">
        <f t="shared" si="0"/>
        <v>1158</v>
      </c>
      <c r="P4" s="45">
        <f t="shared" si="0"/>
        <v>1259</v>
      </c>
      <c r="Q4" s="45">
        <f t="shared" si="0"/>
        <v>1368</v>
      </c>
      <c r="R4" s="45">
        <f t="shared" si="0"/>
        <v>1484</v>
      </c>
      <c r="S4" s="45">
        <f t="shared" si="0"/>
        <v>1608</v>
      </c>
      <c r="T4" s="45">
        <f t="shared" si="0"/>
        <v>1741</v>
      </c>
      <c r="U4" s="45">
        <f t="shared" si="0"/>
        <v>1882</v>
      </c>
      <c r="V4" s="45">
        <f t="shared" si="0"/>
        <v>2032</v>
      </c>
      <c r="W4" s="45">
        <f t="shared" si="0"/>
        <v>2190</v>
      </c>
      <c r="X4" s="45">
        <f t="shared" si="0"/>
        <v>2357</v>
      </c>
      <c r="Y4" s="45">
        <f t="shared" si="0"/>
        <v>2532</v>
      </c>
      <c r="Z4" s="45">
        <f t="shared" si="0"/>
        <v>2716</v>
      </c>
      <c r="AA4" s="45">
        <f t="shared" si="0"/>
        <v>2907</v>
      </c>
      <c r="AB4" s="45">
        <f t="shared" si="0"/>
        <v>3106</v>
      </c>
      <c r="AC4" s="45">
        <f t="shared" si="0"/>
        <v>3312</v>
      </c>
      <c r="AD4" s="45">
        <f t="shared" si="0"/>
        <v>3524</v>
      </c>
      <c r="AE4" s="45">
        <f t="shared" si="0"/>
        <v>3741</v>
      </c>
      <c r="AF4" s="45">
        <f>AE4+AF5</f>
        <v>3963</v>
      </c>
      <c r="AG4" s="45">
        <f>AF4+AG5</f>
        <v>4189</v>
      </c>
      <c r="AH4" s="45">
        <f t="shared" ref="AH4:AR4" si="1">AG4+AH5</f>
        <v>4417</v>
      </c>
      <c r="AI4" s="45">
        <f t="shared" si="1"/>
        <v>4647</v>
      </c>
      <c r="AJ4" s="45">
        <f t="shared" si="1"/>
        <v>4877</v>
      </c>
      <c r="AK4" s="45">
        <f t="shared" si="1"/>
        <v>5106</v>
      </c>
      <c r="AL4" s="45">
        <f t="shared" si="1"/>
        <v>5333</v>
      </c>
      <c r="AM4" s="45">
        <f t="shared" si="1"/>
        <v>5557</v>
      </c>
      <c r="AN4" s="45">
        <f t="shared" si="1"/>
        <v>5777</v>
      </c>
      <c r="AO4" s="45">
        <f t="shared" si="1"/>
        <v>5992</v>
      </c>
      <c r="AP4" s="45">
        <f t="shared" si="1"/>
        <v>6201</v>
      </c>
      <c r="AQ4" s="45">
        <f t="shared" si="1"/>
        <v>6403</v>
      </c>
      <c r="AR4" s="45">
        <f t="shared" si="1"/>
        <v>6598</v>
      </c>
      <c r="AS4" s="45">
        <f t="shared" ref="AS4" si="2">AR4+AS5</f>
        <v>6785</v>
      </c>
      <c r="AT4" s="45">
        <f t="shared" ref="AT4" si="3">AS4+AT5</f>
        <v>6963</v>
      </c>
      <c r="AU4" s="45">
        <f t="shared" ref="AU4" si="4">AT4+AU5</f>
        <v>7133</v>
      </c>
      <c r="AV4" s="45">
        <f t="shared" ref="AV4" si="5">AU4+AV5</f>
        <v>7294</v>
      </c>
      <c r="AW4" s="45">
        <f t="shared" ref="AW4" si="6">AV4+AW5</f>
        <v>7445</v>
      </c>
      <c r="AX4" s="45">
        <f t="shared" ref="AX4" si="7">AW4+AX5</f>
        <v>7587</v>
      </c>
      <c r="AY4" s="45">
        <f t="shared" ref="AY4" si="8">AX4+AY5</f>
        <v>7720</v>
      </c>
      <c r="AZ4" s="45">
        <f t="shared" ref="AZ4" si="9">AY4+AZ5</f>
        <v>7845</v>
      </c>
      <c r="BA4" s="45">
        <f t="shared" ref="BA4" si="10">AZ4+BA5</f>
        <v>7961</v>
      </c>
      <c r="BB4" s="45">
        <f t="shared" ref="BB4" si="11">BA4+BB5</f>
        <v>8069</v>
      </c>
      <c r="BC4" s="45">
        <f t="shared" ref="BC4" si="12">BB4+BC5</f>
        <v>8169</v>
      </c>
      <c r="BD4" s="45">
        <f t="shared" ref="BD4" si="13">BC4+BD5</f>
        <v>8261</v>
      </c>
      <c r="BE4" s="45">
        <f t="shared" ref="BE4" si="14">BD4+BE5</f>
        <v>8346</v>
      </c>
      <c r="BF4" s="45">
        <f t="shared" ref="BF4" si="15">BE4+BF5</f>
        <v>8424</v>
      </c>
      <c r="BG4" s="45">
        <f t="shared" ref="BG4" si="16">BF4+BG5</f>
        <v>8496</v>
      </c>
      <c r="BH4" s="45">
        <f t="shared" ref="BH4" si="17">BG4+BH5</f>
        <v>8561</v>
      </c>
      <c r="BI4" s="45">
        <f t="shared" ref="BI4" si="18">BH4+BI5</f>
        <v>8621</v>
      </c>
      <c r="BJ4" s="45">
        <f t="shared" ref="BJ4" si="19">BI4+BJ5</f>
        <v>8676</v>
      </c>
      <c r="BK4" s="45">
        <f t="shared" ref="BK4" si="20">BJ4+BK5</f>
        <v>8726</v>
      </c>
      <c r="BL4" s="45">
        <f t="shared" ref="BL4" si="21">BK4+BL5</f>
        <v>8771</v>
      </c>
      <c r="BM4" s="45">
        <f t="shared" ref="BM4" si="22">BL4+BM5</f>
        <v>8812</v>
      </c>
      <c r="BN4" s="45">
        <f t="shared" ref="BN4" si="23">BM4+BN5</f>
        <v>8850</v>
      </c>
      <c r="BO4" s="45">
        <f t="shared" ref="BO4:BP4" si="24">BN4+BO5</f>
        <v>8884</v>
      </c>
      <c r="BP4" s="45">
        <f t="shared" si="24"/>
        <v>8915</v>
      </c>
    </row>
    <row r="5" spans="1:68" outlineLevel="1" collapsed="1" x14ac:dyDescent="0.25">
      <c r="A5" s="14" t="s">
        <v>55</v>
      </c>
      <c r="B5" s="45">
        <v>0</v>
      </c>
      <c r="C5" s="45">
        <v>0</v>
      </c>
      <c r="D5" s="45">
        <v>0</v>
      </c>
      <c r="E5" s="45">
        <f>E4</f>
        <v>480</v>
      </c>
      <c r="F5" s="45">
        <f>IF(ROUND((E4*Config!$B$39)*((Config!$B$1-E4)/Config!$B$1),0)+E4&gt;=Config!$B$1,Config!$B$1-E4,ROUND((E4*Config!$B$39)*((Config!$B$1-E4)/Config!$B$1),0))</f>
        <v>45</v>
      </c>
      <c r="G5" s="45">
        <f>IF(ROUND((F4*Config!$B$39)*((Config!$B$1-F4)/Config!$B$1),0)+F4&gt;=Config!$B$1,Config!$B$1-F4,ROUND((F4*Config!$B$39)*((Config!$B$1-F4)/Config!$B$1),0))</f>
        <v>50</v>
      </c>
      <c r="H5" s="45">
        <f>IF(ROUND((G4*Config!$B$39)*((Config!$B$1-G4)/Config!$B$1),0)+G4&gt;=Config!$B$1,Config!$B$1-G4,ROUND((G4*Config!$B$39)*((Config!$B$1-G4)/Config!$B$1),0))</f>
        <v>54</v>
      </c>
      <c r="I5" s="45">
        <f>IF(ROUND((H4*Config!$B$39)*((Config!$B$1-H4)/Config!$B$1),0)+H4&gt;=Config!$B$1,Config!$B$1-H4,ROUND((H4*Config!$B$39)*((Config!$B$1-H4)/Config!$B$1),0))</f>
        <v>59</v>
      </c>
      <c r="J5" s="45">
        <f>IF(ROUND((I4*Config!$B$39)*((Config!$B$1-I4)/Config!$B$1),0)+I4&gt;=Config!$B$1,Config!$B$1-I4,ROUND((I4*Config!$B$39)*((Config!$B$1-I4)/Config!$B$1),0))</f>
        <v>64</v>
      </c>
      <c r="K5" s="45">
        <f>IF(ROUND((J4*Config!$B$39)*((Config!$B$1-J4)/Config!$B$1),0)+J4&gt;=Config!$B$1,Config!$B$1-J4,ROUND((J4*Config!$B$39)*((Config!$B$1-J4)/Config!$B$1),0))</f>
        <v>69</v>
      </c>
      <c r="L5" s="45">
        <f>IF(ROUND((K4*Config!$B$39)*((Config!$B$1-K4)/Config!$B$1),0)+K4&gt;=Config!$B$1,Config!$B$1-K4,ROUND((K4*Config!$B$39)*((Config!$B$1-K4)/Config!$B$1),0))</f>
        <v>75</v>
      </c>
      <c r="M5" s="45">
        <f>IF(ROUND((L4*Config!$B$39)*((Config!$B$1-L4)/Config!$B$1),0)+L4&gt;=Config!$B$1,Config!$B$1-L4,ROUND((L4*Config!$B$39)*((Config!$B$1-L4)/Config!$B$1),0))</f>
        <v>81</v>
      </c>
      <c r="N5" s="45">
        <f>IF(ROUND((M4*Config!$B$39)*((Config!$B$1-M4)/Config!$B$1),0)+M4&gt;=Config!$B$1,Config!$B$1-M4,ROUND((M4*Config!$B$39)*((Config!$B$1-M4)/Config!$B$1),0))</f>
        <v>87</v>
      </c>
      <c r="O5" s="45">
        <f>IF(ROUND((N4*Config!$B$39)*((Config!$B$1-N4)/Config!$B$1),0)+N4&gt;=Config!$B$1,Config!$B$1-N4,ROUND((N4*Config!$B$39)*((Config!$B$1-N4)/Config!$B$1),0))</f>
        <v>94</v>
      </c>
      <c r="P5" s="45">
        <f>IF(ROUND((O4*Config!$B$39)*((Config!$B$1-O4)/Config!$B$1),0)+O4&gt;=Config!$B$1,Config!$B$1-O4,ROUND((O4*Config!$B$39)*((Config!$B$1-O4)/Config!$B$1),0))</f>
        <v>101</v>
      </c>
      <c r="Q5" s="45">
        <f>IF(ROUND((P4*Config!$B$39)*((Config!$B$1-P4)/Config!$B$1),0)+P4&gt;=Config!$B$1,Config!$B$1-P4,ROUND((P4*Config!$B$39)*((Config!$B$1-P4)/Config!$B$1),0))</f>
        <v>109</v>
      </c>
      <c r="R5" s="45">
        <f>IF(ROUND((Q4*Config!$B$39)*((Config!$B$1-Q4)/Config!$B$1),0)+Q4&gt;=Config!$B$1,Config!$B$1-Q4,ROUND((Q4*Config!$B$39)*((Config!$B$1-Q4)/Config!$B$1),0))</f>
        <v>116</v>
      </c>
      <c r="S5" s="45">
        <f>IF(ROUND((R4*Config!$B$39)*((Config!$B$1-R4)/Config!$B$1),0)+R4&gt;=Config!$B$1,Config!$B$1-R4,ROUND((R4*Config!$B$39)*((Config!$B$1-R4)/Config!$B$1),0))</f>
        <v>124</v>
      </c>
      <c r="T5" s="45">
        <f>IF(ROUND((S4*Config!$B$39)*((Config!$B$1-S4)/Config!$B$1),0)+S4&gt;=Config!$B$1,Config!$B$1-S4,ROUND((S4*Config!$B$39)*((Config!$B$1-S4)/Config!$B$1),0))</f>
        <v>133</v>
      </c>
      <c r="U5" s="45">
        <f>IF(ROUND((T4*Config!$B$39)*((Config!$B$1-T4)/Config!$B$1),0)+T4&gt;=Config!$B$1,Config!$B$1-T4,ROUND((T4*Config!$B$39)*((Config!$B$1-T4)/Config!$B$1),0))</f>
        <v>141</v>
      </c>
      <c r="V5" s="45">
        <f>IF(ROUND((U4*Config!$B$39)*((Config!$B$1-U4)/Config!$B$1),0)+U4&gt;=Config!$B$1,Config!$B$1-U4,ROUND((U4*Config!$B$39)*((Config!$B$1-U4)/Config!$B$1),0))</f>
        <v>150</v>
      </c>
      <c r="W5" s="45">
        <f>IF(ROUND((V4*Config!$B$39)*((Config!$B$1-V4)/Config!$B$1),0)+V4&gt;=Config!$B$1,Config!$B$1-V4,ROUND((V4*Config!$B$39)*((Config!$B$1-V4)/Config!$B$1),0))</f>
        <v>158</v>
      </c>
      <c r="X5" s="45">
        <f>IF(ROUND((W4*Config!$B$39)*((Config!$B$1-W4)/Config!$B$1),0)+W4&gt;=Config!$B$1,Config!$B$1-W4,ROUND((W4*Config!$B$39)*((Config!$B$1-W4)/Config!$B$1),0))</f>
        <v>167</v>
      </c>
      <c r="Y5" s="45">
        <f>IF(ROUND((X4*Config!$B$39)*((Config!$B$1-X4)/Config!$B$1),0)+X4&gt;=Config!$B$1,Config!$B$1-X4,ROUND((X4*Config!$B$39)*((Config!$B$1-X4)/Config!$B$1),0))</f>
        <v>175</v>
      </c>
      <c r="Z5" s="45">
        <f>IF(ROUND((Y4*Config!$B$39)*((Config!$B$1-Y4)/Config!$B$1),0)+Y4&gt;=Config!$B$1,Config!$B$1-Y4,ROUND((Y4*Config!$B$39)*((Config!$B$1-Y4)/Config!$B$1),0))</f>
        <v>184</v>
      </c>
      <c r="AA5" s="45">
        <f>IF(ROUND((Z4*Config!$B$39)*((Config!$B$1-Z4)/Config!$B$1),0)+Z4&gt;=Config!$B$1,Config!$B$1-Z4,ROUND((Z4*Config!$B$39)*((Config!$B$1-Z4)/Config!$B$1),0))</f>
        <v>191</v>
      </c>
      <c r="AB5" s="45">
        <f>IF(ROUND((AA4*Config!$B$39)*((Config!$B$1-AA4)/Config!$B$1),0)+AA4&gt;=Config!$B$1,Config!$B$1-AA4,ROUND((AA4*Config!$B$39)*((Config!$B$1-AA4)/Config!$B$1),0))</f>
        <v>199</v>
      </c>
      <c r="AC5" s="45">
        <f>IF(ROUND((AB4*Config!$B$39)*((Config!$B$1-AB4)/Config!$B$1),0)+AB4&gt;=Config!$B$1,Config!$B$1-AB4,ROUND((AB4*Config!$B$39)*((Config!$B$1-AB4)/Config!$B$1),0))</f>
        <v>206</v>
      </c>
      <c r="AD5" s="45">
        <f>IF(ROUND((AC4*Config!$B$39)*((Config!$B$1-AC4)/Config!$B$1),0)+AC4&gt;=Config!$B$1,Config!$B$1-AC4,ROUND((AC4*Config!$B$39)*((Config!$B$1-AC4)/Config!$B$1),0))</f>
        <v>212</v>
      </c>
      <c r="AE5" s="45">
        <f>IF(ROUND((AD4*Config!$B$39)*((Config!$B$1-AD4)/Config!$B$1),0)+AD4&gt;=Config!$B$1,Config!$B$1-AD4,ROUND((AD4*Config!$B$39)*((Config!$B$1-AD4)/Config!$B$1),0))</f>
        <v>217</v>
      </c>
      <c r="AF5" s="45">
        <f>IF(ROUND((AE4*Config!$B$39)*((Config!$B$1-AE4)/Config!$B$1),0)+AE4&gt;=Config!$B$1,Config!$B$1-AE4,ROUND((AE4*Config!$B$39)*((Config!$B$1-AE4)/Config!$B$1),0))</f>
        <v>222</v>
      </c>
      <c r="AG5" s="45">
        <f>IF(ROUND((AF4*Config!$B$39)*((Config!$B$1-AF4)/Config!$B$1),0)+AF4&gt;=Config!$B$1,Config!$B$1-AF4,ROUND((AF4*Config!$B$39)*((Config!$B$1-AF4)/Config!$B$1),0))</f>
        <v>226</v>
      </c>
      <c r="AH5" s="45">
        <f>IF(ROUND((AG4*Config!$B$39)*((Config!$B$1-AG4)/Config!$B$1),0)+AG4&gt;=Config!$B$1,Config!$B$1-AG4,ROUND((AG4*Config!$B$39)*((Config!$B$1-AG4)/Config!$B$1),0))</f>
        <v>228</v>
      </c>
      <c r="AI5" s="45">
        <f>IF(ROUND((AH4*Config!$B$39)*((Config!$B$1-AH4)/Config!$B$1),0)+AH4&gt;=Config!$B$1,Config!$B$1-AH4,ROUND((AH4*Config!$B$39)*((Config!$B$1-AH4)/Config!$B$1),0))</f>
        <v>230</v>
      </c>
      <c r="AJ5" s="45">
        <f>IF(ROUND((AI4*Config!$B$39)*((Config!$B$1-AI4)/Config!$B$1),0)+AI4&gt;=Config!$B$1,Config!$B$1-AI4,ROUND((AI4*Config!$B$39)*((Config!$B$1-AI4)/Config!$B$1),0))</f>
        <v>230</v>
      </c>
      <c r="AK5" s="45">
        <f>IF(ROUND((AJ4*Config!$B$39)*((Config!$B$1-AJ4)/Config!$B$1),0)+AJ4&gt;=Config!$B$1,Config!$B$1-AJ4,ROUND((AJ4*Config!$B$39)*((Config!$B$1-AJ4)/Config!$B$1),0))</f>
        <v>229</v>
      </c>
      <c r="AL5" s="45">
        <f>IF(ROUND((AK4*Config!$B$39)*((Config!$B$1-AK4)/Config!$B$1),0)+AK4&gt;=Config!$B$1,Config!$B$1-AK4,ROUND((AK4*Config!$B$39)*((Config!$B$1-AK4)/Config!$B$1),0))</f>
        <v>227</v>
      </c>
      <c r="AM5" s="45">
        <f>IF(ROUND((AL4*Config!$B$39)*((Config!$B$1-AL4)/Config!$B$1),0)+AL4&gt;=Config!$B$1,Config!$B$1-AL4,ROUND((AL4*Config!$B$39)*((Config!$B$1-AL4)/Config!$B$1),0))</f>
        <v>224</v>
      </c>
      <c r="AN5" s="45">
        <f>IF(ROUND((AM4*Config!$B$39)*((Config!$B$1-AM4)/Config!$B$1),0)+AM4&gt;=Config!$B$1,Config!$B$1-AM4,ROUND((AM4*Config!$B$39)*((Config!$B$1-AM4)/Config!$B$1),0))</f>
        <v>220</v>
      </c>
      <c r="AO5" s="45">
        <f>IF(ROUND((AN4*Config!$B$39)*((Config!$B$1-AN4)/Config!$B$1),0)+AN4&gt;=Config!$B$1,Config!$B$1-AN4,ROUND((AN4*Config!$B$39)*((Config!$B$1-AN4)/Config!$B$1),0))</f>
        <v>215</v>
      </c>
      <c r="AP5" s="45">
        <f>IF(ROUND((AO4*Config!$B$39)*((Config!$B$1-AO4)/Config!$B$1),0)+AO4&gt;=Config!$B$1,Config!$B$1-AO4,ROUND((AO4*Config!$B$39)*((Config!$B$1-AO4)/Config!$B$1),0))</f>
        <v>209</v>
      </c>
      <c r="AQ5" s="45">
        <f>IF(ROUND((AP4*Config!$B$39)*((Config!$B$1-AP4)/Config!$B$1),0)+AP4&gt;=Config!$B$1,Config!$B$1-AP4,ROUND((AP4*Config!$B$39)*((Config!$B$1-AP4)/Config!$B$1),0))</f>
        <v>202</v>
      </c>
      <c r="AR5" s="45">
        <f>IF(ROUND((AQ4*Config!$B$39)*((Config!$B$1-AQ4)/Config!$B$1),0)+AQ4&gt;=Config!$B$1,Config!$B$1-AQ4,ROUND((AQ4*Config!$B$39)*((Config!$B$1-AQ4)/Config!$B$1),0))</f>
        <v>195</v>
      </c>
      <c r="AS5" s="45">
        <f>IF(ROUND((AR4*Config!$B$39)*((Config!$B$1-AR4)/Config!$B$1),0)+AR4&gt;=Config!$B$1,Config!$B$1-AR4,ROUND((AR4*Config!$B$39)*((Config!$B$1-AR4)/Config!$B$1),0))</f>
        <v>187</v>
      </c>
      <c r="AT5" s="45">
        <f>IF(ROUND((AS4*Config!$B$39)*((Config!$B$1-AS4)/Config!$B$1),0)+AS4&gt;=Config!$B$1,Config!$B$1-AS4,ROUND((AS4*Config!$B$39)*((Config!$B$1-AS4)/Config!$B$1),0))</f>
        <v>178</v>
      </c>
      <c r="AU5" s="45">
        <f>IF(ROUND((AT4*Config!$B$39)*((Config!$B$1-AT4)/Config!$B$1),0)+AT4&gt;=Config!$B$1,Config!$B$1-AT4,ROUND((AT4*Config!$B$39)*((Config!$B$1-AT4)/Config!$B$1),0))</f>
        <v>170</v>
      </c>
      <c r="AV5" s="45">
        <f>IF(ROUND((AU4*Config!$B$39)*((Config!$B$1-AU4)/Config!$B$1),0)+AU4&gt;=Config!$B$1,Config!$B$1-AU4,ROUND((AU4*Config!$B$39)*((Config!$B$1-AU4)/Config!$B$1),0))</f>
        <v>161</v>
      </c>
      <c r="AW5" s="45">
        <f>IF(ROUND((AV4*Config!$B$39)*((Config!$B$1-AV4)/Config!$B$1),0)+AV4&gt;=Config!$B$1,Config!$B$1-AV4,ROUND((AV4*Config!$B$39)*((Config!$B$1-AV4)/Config!$B$1),0))</f>
        <v>151</v>
      </c>
      <c r="AX5" s="45">
        <f>IF(ROUND((AW4*Config!$B$39)*((Config!$B$1-AW4)/Config!$B$1),0)+AW4&gt;=Config!$B$1,Config!$B$1-AW4,ROUND((AW4*Config!$B$39)*((Config!$B$1-AW4)/Config!$B$1),0))</f>
        <v>142</v>
      </c>
      <c r="AY5" s="45">
        <f>IF(ROUND((AX4*Config!$B$39)*((Config!$B$1-AX4)/Config!$B$1),0)+AX4&gt;=Config!$B$1,Config!$B$1-AX4,ROUND((AX4*Config!$B$39)*((Config!$B$1-AX4)/Config!$B$1),0))</f>
        <v>133</v>
      </c>
      <c r="AZ5" s="45">
        <f>IF(ROUND((AY4*Config!$B$39)*((Config!$B$1-AY4)/Config!$B$1),0)+AY4&gt;=Config!$B$1,Config!$B$1-AY4,ROUND((AY4*Config!$B$39)*((Config!$B$1-AY4)/Config!$B$1),0))</f>
        <v>125</v>
      </c>
      <c r="BA5" s="45">
        <f>IF(ROUND((AZ4*Config!$B$39)*((Config!$B$1-AZ4)/Config!$B$1),0)+AZ4&gt;=Config!$B$1,Config!$B$1-AZ4,ROUND((AZ4*Config!$B$39)*((Config!$B$1-AZ4)/Config!$B$1),0))</f>
        <v>116</v>
      </c>
      <c r="BB5" s="45">
        <f>IF(ROUND((BA4*Config!$B$39)*((Config!$B$1-BA4)/Config!$B$1),0)+BA4&gt;=Config!$B$1,Config!$B$1-BA4,ROUND((BA4*Config!$B$39)*((Config!$B$1-BA4)/Config!$B$1),0))</f>
        <v>108</v>
      </c>
      <c r="BC5" s="45">
        <f>IF(ROUND((BB4*Config!$B$39)*((Config!$B$1-BB4)/Config!$B$1),0)+BB4&gt;=Config!$B$1,Config!$B$1-BB4,ROUND((BB4*Config!$B$39)*((Config!$B$1-BB4)/Config!$B$1),0))</f>
        <v>100</v>
      </c>
      <c r="BD5" s="45">
        <f>IF(ROUND((BC4*Config!$B$39)*((Config!$B$1-BC4)/Config!$B$1),0)+BC4&gt;=Config!$B$1,Config!$B$1-BC4,ROUND((BC4*Config!$B$39)*((Config!$B$1-BC4)/Config!$B$1),0))</f>
        <v>92</v>
      </c>
      <c r="BE5" s="45">
        <f>IF(ROUND((BD4*Config!$B$39)*((Config!$B$1-BD4)/Config!$B$1),0)+BD4&gt;=Config!$B$1,Config!$B$1-BD4,ROUND((BD4*Config!$B$39)*((Config!$B$1-BD4)/Config!$B$1),0))</f>
        <v>85</v>
      </c>
      <c r="BF5" s="45">
        <f>IF(ROUND((BE4*Config!$B$39)*((Config!$B$1-BE4)/Config!$B$1),0)+BE4&gt;=Config!$B$1,Config!$B$1-BE4,ROUND((BE4*Config!$B$39)*((Config!$B$1-BE4)/Config!$B$1),0))</f>
        <v>78</v>
      </c>
      <c r="BG5" s="45">
        <f>IF(ROUND((BF4*Config!$B$39)*((Config!$B$1-BF4)/Config!$B$1),0)+BF4&gt;=Config!$B$1,Config!$B$1-BF4,ROUND((BF4*Config!$B$39)*((Config!$B$1-BF4)/Config!$B$1),0))</f>
        <v>72</v>
      </c>
      <c r="BH5" s="45">
        <f>IF(ROUND((BG4*Config!$B$39)*((Config!$B$1-BG4)/Config!$B$1),0)+BG4&gt;=Config!$B$1,Config!$B$1-BG4,ROUND((BG4*Config!$B$39)*((Config!$B$1-BG4)/Config!$B$1),0))</f>
        <v>65</v>
      </c>
      <c r="BI5" s="45">
        <f>IF(ROUND((BH4*Config!$B$39)*((Config!$B$1-BH4)/Config!$B$1),0)+BH4&gt;=Config!$B$1,Config!$B$1-BH4,ROUND((BH4*Config!$B$39)*((Config!$B$1-BH4)/Config!$B$1),0))</f>
        <v>60</v>
      </c>
      <c r="BJ5" s="45">
        <f>IF(ROUND((BI4*Config!$B$39)*((Config!$B$1-BI4)/Config!$B$1),0)+BI4&gt;=Config!$B$1,Config!$B$1-BI4,ROUND((BI4*Config!$B$39)*((Config!$B$1-BI4)/Config!$B$1),0))</f>
        <v>55</v>
      </c>
      <c r="BK5" s="45">
        <f>IF(ROUND((BJ4*Config!$B$39)*((Config!$B$1-BJ4)/Config!$B$1),0)+BJ4&gt;=Config!$B$1,Config!$B$1-BJ4,ROUND((BJ4*Config!$B$39)*((Config!$B$1-BJ4)/Config!$B$1),0))</f>
        <v>50</v>
      </c>
      <c r="BL5" s="45">
        <f>IF(ROUND((BK4*Config!$B$39)*((Config!$B$1-BK4)/Config!$B$1),0)+BK4&gt;=Config!$B$1,Config!$B$1-BK4,ROUND((BK4*Config!$B$39)*((Config!$B$1-BK4)/Config!$B$1),0))</f>
        <v>45</v>
      </c>
      <c r="BM5" s="45">
        <f>IF(ROUND((BL4*Config!$B$39)*((Config!$B$1-BL4)/Config!$B$1),0)+BL4&gt;=Config!$B$1,Config!$B$1-BL4,ROUND((BL4*Config!$B$39)*((Config!$B$1-BL4)/Config!$B$1),0))</f>
        <v>41</v>
      </c>
      <c r="BN5" s="45">
        <f>IF(ROUND((BM4*Config!$B$39)*((Config!$B$1-BM4)/Config!$B$1),0)+BM4&gt;=Config!$B$1,Config!$B$1-BM4,ROUND((BM4*Config!$B$39)*((Config!$B$1-BM4)/Config!$B$1),0))</f>
        <v>38</v>
      </c>
      <c r="BO5" s="45">
        <f>IF(ROUND((BN4*Config!$B$39)*((Config!$B$1-BN4)/Config!$B$1),0)+BN4&gt;=Config!$B$1,Config!$B$1-BN4,ROUND((BN4*Config!$B$39)*((Config!$B$1-BN4)/Config!$B$1),0))</f>
        <v>34</v>
      </c>
      <c r="BP5" s="45">
        <f>IF(ROUND((BO4*Config!$B$39)*((Config!$B$1-BO4)/Config!$B$1),0)+BO4&gt;=Config!$B$1,Config!$B$1-BO4,ROUND((BO4*Config!$B$39)*((Config!$B$1-BO4)/Config!$B$1),0))</f>
        <v>31</v>
      </c>
    </row>
    <row r="6" spans="1:68" outlineLevel="1" collapsed="1" x14ac:dyDescent="0.25">
      <c r="A6" s="14" t="s">
        <v>56</v>
      </c>
      <c r="B6" s="45">
        <f>ROUNDDOWN(B4*Config!$B$9,0)</f>
        <v>0</v>
      </c>
      <c r="C6" s="45">
        <f>ROUNDDOWN(C4*Config!$B$9,0)</f>
        <v>0</v>
      </c>
      <c r="D6" s="45">
        <f>ROUNDDOWN(D4*Config!$B$9,0)</f>
        <v>0</v>
      </c>
      <c r="E6" s="45">
        <f>ROUND(E4*Config!$B$9,0)</f>
        <v>32</v>
      </c>
      <c r="F6" s="45">
        <f>ROUND(F4*Config!$B$9,0)</f>
        <v>35</v>
      </c>
      <c r="G6" s="45">
        <f>ROUND(G4*Config!$B$9,0)</f>
        <v>38</v>
      </c>
      <c r="H6" s="45">
        <f>ROUND(H4*Config!$B$9,0)</f>
        <v>42</v>
      </c>
      <c r="I6" s="45">
        <f>ROUND(I4*Config!$B$9,0)</f>
        <v>45</v>
      </c>
      <c r="J6" s="45">
        <f>ROUND(J4*Config!$B$9,0)</f>
        <v>50</v>
      </c>
      <c r="K6" s="45">
        <f>ROUND(K4*Config!$B$9,0)</f>
        <v>54</v>
      </c>
      <c r="L6" s="45">
        <f>ROUND(L4*Config!$B$9,0)</f>
        <v>59</v>
      </c>
      <c r="M6" s="45">
        <f>ROUND(M4*Config!$B$9,0)</f>
        <v>65</v>
      </c>
      <c r="N6" s="45">
        <f>ROUND(N4*Config!$B$9,0)</f>
        <v>70</v>
      </c>
      <c r="O6" s="45">
        <f>ROUND(O4*Config!$B$9,0)</f>
        <v>77</v>
      </c>
      <c r="P6" s="45">
        <f>ROUND(P4*Config!$B$9,0)</f>
        <v>83</v>
      </c>
      <c r="Q6" s="45">
        <f>ROUND(Q4*Config!$B$9,0)</f>
        <v>90</v>
      </c>
      <c r="R6" s="45">
        <f>ROUND(R4*Config!$B$9,0)</f>
        <v>98</v>
      </c>
      <c r="S6" s="45">
        <f>ROUND(S4*Config!$B$9,0)</f>
        <v>106</v>
      </c>
      <c r="T6" s="45">
        <f>ROUND(T4*Config!$B$9,0)</f>
        <v>115</v>
      </c>
      <c r="U6" s="45">
        <f>ROUND(U4*Config!$B$9,0)</f>
        <v>124</v>
      </c>
      <c r="V6" s="45">
        <f>ROUND(V4*Config!$B$9,0)</f>
        <v>134</v>
      </c>
      <c r="W6" s="45">
        <f>ROUND(W4*Config!$B$9,0)</f>
        <v>145</v>
      </c>
      <c r="X6" s="45">
        <f>ROUND(X4*Config!$B$9,0)</f>
        <v>156</v>
      </c>
      <c r="Y6" s="45">
        <f>ROUND(Y4*Config!$B$9,0)</f>
        <v>167</v>
      </c>
      <c r="Z6" s="45">
        <f>ROUND(Z4*Config!$B$9,0)</f>
        <v>180</v>
      </c>
      <c r="AA6" s="45">
        <f>ROUND(AA4*Config!$B$9,0)</f>
        <v>192</v>
      </c>
      <c r="AB6" s="45">
        <f>ROUND(AB4*Config!$B$9,0)</f>
        <v>205</v>
      </c>
      <c r="AC6" s="45">
        <f>ROUND(AC4*Config!$B$9,0)</f>
        <v>219</v>
      </c>
      <c r="AD6" s="45">
        <f>ROUND(AD4*Config!$B$9,0)</f>
        <v>233</v>
      </c>
      <c r="AE6" s="45">
        <f>ROUND(AE4*Config!$B$9,0)</f>
        <v>247</v>
      </c>
      <c r="AF6" s="45">
        <f>ROUND(AF4*Config!$B$9,0)</f>
        <v>262</v>
      </c>
      <c r="AG6" s="45">
        <f>ROUND(AG4*Config!$B$9,0)</f>
        <v>277</v>
      </c>
      <c r="AH6" s="45">
        <f>ROUND(AH4*Config!$B$9,0)</f>
        <v>292</v>
      </c>
      <c r="AI6" s="45">
        <f>ROUND(AI4*Config!$B$9,0)</f>
        <v>307</v>
      </c>
      <c r="AJ6" s="45">
        <f>ROUND(AJ4*Config!$B$9,0)</f>
        <v>322</v>
      </c>
      <c r="AK6" s="45">
        <f>ROUND(AK4*Config!$B$9,0)</f>
        <v>337</v>
      </c>
      <c r="AL6" s="45">
        <f>ROUND(AL4*Config!$B$9,0)</f>
        <v>352</v>
      </c>
      <c r="AM6" s="45">
        <f>ROUND(AM4*Config!$B$9,0)</f>
        <v>367</v>
      </c>
      <c r="AN6" s="45">
        <f>ROUND(AN4*Config!$B$9,0)</f>
        <v>382</v>
      </c>
      <c r="AO6" s="45">
        <f>ROUND(AO4*Config!$B$9,0)</f>
        <v>396</v>
      </c>
      <c r="AP6" s="45">
        <f>ROUND(AP4*Config!$B$9,0)</f>
        <v>410</v>
      </c>
      <c r="AQ6" s="45">
        <f>ROUND(AQ4*Config!$B$9,0)</f>
        <v>423</v>
      </c>
      <c r="AR6" s="45">
        <f>ROUND(AR4*Config!$B$9,0)</f>
        <v>436</v>
      </c>
      <c r="AS6" s="45">
        <f>ROUND(AS4*Config!$B$9,0)</f>
        <v>448</v>
      </c>
      <c r="AT6" s="45">
        <f>ROUND(AT4*Config!$B$9,0)</f>
        <v>460</v>
      </c>
      <c r="AU6" s="45">
        <f>ROUND(AU4*Config!$B$9,0)</f>
        <v>471</v>
      </c>
      <c r="AV6" s="45">
        <f>ROUND(AV4*Config!$B$9,0)</f>
        <v>482</v>
      </c>
      <c r="AW6" s="45">
        <f>ROUND(AW4*Config!$B$9,0)</f>
        <v>492</v>
      </c>
      <c r="AX6" s="45">
        <f>ROUND(AX4*Config!$B$9,0)</f>
        <v>501</v>
      </c>
      <c r="AY6" s="45">
        <f>ROUND(AY4*Config!$B$9,0)</f>
        <v>510</v>
      </c>
      <c r="AZ6" s="45">
        <f>ROUND(AZ4*Config!$B$9,0)</f>
        <v>518</v>
      </c>
      <c r="BA6" s="45">
        <f>ROUND(BA4*Config!$B$9,0)</f>
        <v>526</v>
      </c>
      <c r="BB6" s="45">
        <f>ROUND(BB4*Config!$B$9,0)</f>
        <v>533</v>
      </c>
      <c r="BC6" s="45">
        <f>ROUND(BC4*Config!$B$9,0)</f>
        <v>540</v>
      </c>
      <c r="BD6" s="45">
        <f>ROUND(BD4*Config!$B$9,0)</f>
        <v>546</v>
      </c>
      <c r="BE6" s="45">
        <f>ROUND(BE4*Config!$B$9,0)</f>
        <v>552</v>
      </c>
      <c r="BF6" s="45">
        <f>ROUND(BF4*Config!$B$9,0)</f>
        <v>557</v>
      </c>
      <c r="BG6" s="45">
        <f>ROUND(BG4*Config!$B$9,0)</f>
        <v>562</v>
      </c>
      <c r="BH6" s="45">
        <f>ROUND(BH4*Config!$B$9,0)</f>
        <v>566</v>
      </c>
      <c r="BI6" s="45">
        <f>ROUND(BI4*Config!$B$9,0)</f>
        <v>570</v>
      </c>
      <c r="BJ6" s="45">
        <f>ROUND(BJ4*Config!$B$9,0)</f>
        <v>573</v>
      </c>
      <c r="BK6" s="45">
        <f>ROUND(BK4*Config!$B$9,0)</f>
        <v>577</v>
      </c>
      <c r="BL6" s="45">
        <f>ROUND(BL4*Config!$B$9,0)</f>
        <v>580</v>
      </c>
      <c r="BM6" s="45">
        <f>ROUND(BM4*Config!$B$9,0)</f>
        <v>582</v>
      </c>
      <c r="BN6" s="45">
        <f>ROUND(BN4*Config!$B$9,0)</f>
        <v>585</v>
      </c>
      <c r="BO6" s="45">
        <f>ROUND(BO4*Config!$B$9,0)</f>
        <v>587</v>
      </c>
      <c r="BP6" s="45">
        <f>ROUND(BP4*Config!$B$9,0)</f>
        <v>589</v>
      </c>
    </row>
    <row r="7" spans="1:68" x14ac:dyDescent="0.2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</row>
    <row r="8" spans="1:68" x14ac:dyDescent="0.25">
      <c r="A8" s="8" t="s">
        <v>52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</row>
    <row r="9" spans="1:68" outlineLevel="1" collapsed="1" x14ac:dyDescent="0.25">
      <c r="A9" s="14" t="s">
        <v>57</v>
      </c>
      <c r="B9" s="46">
        <f>IF(OR(MONTH(B1)=7,MONTH(B1)=8),B6*Config!$B$18,B6*Config!$B$17)</f>
        <v>0</v>
      </c>
      <c r="C9" s="46">
        <f>IF(OR(MONTH(C1)=7,MONTH(C1)=8),C6*Config!$B$18,C6*Config!$B$17)</f>
        <v>0</v>
      </c>
      <c r="D9" s="46">
        <f>IF(OR(MONTH(D1)=7,MONTH(D1)=8),D6*Config!$B$18,D6*Config!$B$17)</f>
        <v>0</v>
      </c>
      <c r="E9" s="46">
        <f>IF(OR(MONTH(E1)=7,MONTH(E1)=8),E6*Config!$B$18,E6*Config!$B$17)</f>
        <v>5120</v>
      </c>
      <c r="F9" s="46">
        <f>IF(OR(MONTH(F1)=7,MONTH(F1)=8),F6*Config!$B$18,F6*Config!$B$17)</f>
        <v>5600</v>
      </c>
      <c r="G9" s="46">
        <f>IF(OR(MONTH(G1)=7,MONTH(G1)=8),G6*Config!$B$18,G6*Config!$B$17)</f>
        <v>6080</v>
      </c>
      <c r="H9" s="46">
        <f>IF(OR(MONTH(H1)=7,MONTH(H1)=8),H6*Config!$B$18,H6*Config!$B$17)</f>
        <v>6720</v>
      </c>
      <c r="I9" s="46">
        <f>IF(OR(MONTH(I1)=7,MONTH(I1)=8),I6*Config!$B$18,I6*Config!$B$17)</f>
        <v>7200</v>
      </c>
      <c r="J9" s="46">
        <f>IF(OR(MONTH(J1)=7,MONTH(J1)=8),J6*Config!$B$18,J6*Config!$B$17)</f>
        <v>8000</v>
      </c>
      <c r="K9" s="46">
        <f>IF(OR(MONTH(K1)=7,MONTH(K1)=8),K6*Config!$B$18,K6*Config!$B$17)</f>
        <v>8640</v>
      </c>
      <c r="L9" s="46">
        <f>IF(OR(MONTH(L1)=7,MONTH(L1)=8),L6*Config!$B$18,L6*Config!$B$17)</f>
        <v>9440</v>
      </c>
      <c r="M9" s="46">
        <f>IF(OR(MONTH(M1)=7,MONTH(M1)=8),M6*Config!$B$18,M6*Config!$B$17)</f>
        <v>10400</v>
      </c>
      <c r="N9" s="46">
        <f>IF(OR(MONTH(N1)=7,MONTH(N1)=8),N6*Config!$B$18,N6*Config!$B$17)</f>
        <v>11200</v>
      </c>
      <c r="O9" s="46">
        <f>IF(OR(MONTH(O1)=7,MONTH(O1)=8),O6*Config!$B$18,O6*Config!$B$17)</f>
        <v>15708</v>
      </c>
      <c r="P9" s="46">
        <f>IF(OR(MONTH(P1)=7,MONTH(P1)=8),P6*Config!$B$18,P6*Config!$B$17)</f>
        <v>16932</v>
      </c>
      <c r="Q9" s="46">
        <f>IF(OR(MONTH(Q1)=7,MONTH(Q1)=8),Q6*Config!$B$18,Q6*Config!$B$17)</f>
        <v>14400</v>
      </c>
      <c r="R9" s="46">
        <f>IF(OR(MONTH(R1)=7,MONTH(R1)=8),R6*Config!$B$18,R6*Config!$B$17)</f>
        <v>15680</v>
      </c>
      <c r="S9" s="46">
        <f>IF(OR(MONTH(S1)=7,MONTH(S1)=8),S6*Config!$B$18,S6*Config!$B$17)</f>
        <v>16960</v>
      </c>
      <c r="T9" s="46">
        <f>IF(OR(MONTH(T1)=7,MONTH(T1)=8),T6*Config!$B$18,T6*Config!$B$17)</f>
        <v>18400</v>
      </c>
      <c r="U9" s="46">
        <f>IF(OR(MONTH(U1)=7,MONTH(U1)=8),U6*Config!$B$18,U6*Config!$B$17)</f>
        <v>19840</v>
      </c>
      <c r="V9" s="46">
        <f>IF(OR(MONTH(V1)=7,MONTH(V1)=8),V6*Config!$B$18,V6*Config!$B$17)</f>
        <v>21440</v>
      </c>
      <c r="W9" s="46">
        <f>IF(OR(MONTH(W1)=7,MONTH(W1)=8),W6*Config!$B$18,W6*Config!$B$17)</f>
        <v>23200</v>
      </c>
      <c r="X9" s="46">
        <f>IF(OR(MONTH(X1)=7,MONTH(X1)=8),X6*Config!$B$18,X6*Config!$B$17)</f>
        <v>24960</v>
      </c>
      <c r="Y9" s="46">
        <f>IF(OR(MONTH(Y1)=7,MONTH(Y1)=8),Y6*Config!$B$18,Y6*Config!$B$17)</f>
        <v>26720</v>
      </c>
      <c r="Z9" s="46">
        <f>IF(OR(MONTH(Z1)=7,MONTH(Z1)=8),Z6*Config!$B$18,Z6*Config!$B$17)</f>
        <v>28800</v>
      </c>
      <c r="AA9" s="46">
        <f>IF(OR(MONTH(AA1)=7,MONTH(AA1)=8),AA6*Config!$B$18,AA6*Config!$B$17)</f>
        <v>39168</v>
      </c>
      <c r="AB9" s="46">
        <f>IF(OR(MONTH(AB1)=7,MONTH(AB1)=8),AB6*Config!$B$18,AB6*Config!$B$17)</f>
        <v>41820</v>
      </c>
      <c r="AC9" s="46">
        <f>IF(OR(MONTH(AC1)=7,MONTH(AC1)=8),AC6*Config!$B$18,AC6*Config!$B$17)</f>
        <v>35040</v>
      </c>
      <c r="AD9" s="46">
        <f>IF(OR(MONTH(AD1)=7,MONTH(AD1)=8),AD6*Config!$B$18,AD6*Config!$B$17)</f>
        <v>37280</v>
      </c>
      <c r="AE9" s="46">
        <f>IF(OR(MONTH(AE1)=7,MONTH(AE1)=8),AE6*Config!$B$18,AE6*Config!$B$17)</f>
        <v>39520</v>
      </c>
      <c r="AF9" s="46">
        <f>IF(OR(MONTH(AF1)=7,MONTH(AF1)=8),AF6*Config!$B$18,AF6*Config!$B$17)</f>
        <v>41920</v>
      </c>
      <c r="AG9" s="46">
        <f>IF(OR(MONTH(AG1)=7,MONTH(AG1)=8),AG6*Config!$B$18,AG6*Config!$B$17)</f>
        <v>44320</v>
      </c>
      <c r="AH9" s="46">
        <f>IF(OR(MONTH(AH1)=7,MONTH(AH1)=8),AH6*Config!$B$18,AH6*Config!$B$17)</f>
        <v>46720</v>
      </c>
      <c r="AI9" s="46">
        <f>IF(OR(MONTH(AI1)=7,MONTH(AI1)=8),AI6*Config!$B$18,AI6*Config!$B$17)</f>
        <v>49120</v>
      </c>
      <c r="AJ9" s="46">
        <f>IF(OR(MONTH(AJ1)=7,MONTH(AJ1)=8),AJ6*Config!$B$18,AJ6*Config!$B$17)</f>
        <v>51520</v>
      </c>
      <c r="AK9" s="46">
        <f>IF(OR(MONTH(AK1)=7,MONTH(AK1)=8),AK6*Config!$B$18,AK6*Config!$B$17)</f>
        <v>53920</v>
      </c>
      <c r="AL9" s="46">
        <f>IF(OR(MONTH(AL1)=7,MONTH(AL1)=8),AL6*Config!$B$18,AL6*Config!$B$17)</f>
        <v>56320</v>
      </c>
      <c r="AM9" s="46">
        <f>IF(OR(MONTH(AM1)=7,MONTH(AM1)=8),AM6*Config!$B$18,AM6*Config!$B$17)</f>
        <v>74868</v>
      </c>
      <c r="AN9" s="46">
        <f>IF(OR(MONTH(AN1)=7,MONTH(AN1)=8),AN6*Config!$B$18,AN6*Config!$B$17)</f>
        <v>77928</v>
      </c>
      <c r="AO9" s="46">
        <f>IF(OR(MONTH(AO1)=7,MONTH(AO1)=8),AO6*Config!$B$18,AO6*Config!$B$17)</f>
        <v>63360</v>
      </c>
      <c r="AP9" s="46">
        <f>IF(OR(MONTH(AP1)=7,MONTH(AP1)=8),AP6*Config!$B$18,AP6*Config!$B$17)</f>
        <v>65600</v>
      </c>
      <c r="AQ9" s="46">
        <f>IF(OR(MONTH(AQ1)=7,MONTH(AQ1)=8),AQ6*Config!$B$18,AQ6*Config!$B$17)</f>
        <v>67680</v>
      </c>
      <c r="AR9" s="46">
        <f>IF(OR(MONTH(AR1)=7,MONTH(AR1)=8),AR6*Config!$B$18,AR6*Config!$B$17)</f>
        <v>69760</v>
      </c>
      <c r="AS9" s="46">
        <f>IF(OR(MONTH(AS1)=7,MONTH(AS1)=8),AS6*Config!$B$18,AS6*Config!$B$17)</f>
        <v>71680</v>
      </c>
      <c r="AT9" s="46">
        <f>IF(OR(MONTH(AT1)=7,MONTH(AT1)=8),AT6*Config!$B$18,AT6*Config!$B$17)</f>
        <v>73600</v>
      </c>
      <c r="AU9" s="46">
        <f>IF(OR(MONTH(AU1)=7,MONTH(AU1)=8),AU6*Config!$B$18,AU6*Config!$B$17)</f>
        <v>75360</v>
      </c>
      <c r="AV9" s="46">
        <f>IF(OR(MONTH(AV1)=7,MONTH(AV1)=8),AV6*Config!$B$18,AV6*Config!$B$17)</f>
        <v>77120</v>
      </c>
      <c r="AW9" s="46">
        <f>IF(OR(MONTH(AW1)=7,MONTH(AW1)=8),AW6*Config!$B$18,AW6*Config!$B$17)</f>
        <v>78720</v>
      </c>
      <c r="AX9" s="46">
        <f>IF(OR(MONTH(AX1)=7,MONTH(AX1)=8),AX6*Config!$B$18,AX6*Config!$B$17)</f>
        <v>80160</v>
      </c>
      <c r="AY9" s="46">
        <f>IF(OR(MONTH(AY1)=7,MONTH(AY1)=8),AY6*Config!$B$18,AY6*Config!$B$17)</f>
        <v>104040</v>
      </c>
      <c r="AZ9" s="46">
        <f>IF(OR(MONTH(AZ1)=7,MONTH(AZ1)=8),AZ6*Config!$B$18,AZ6*Config!$B$17)</f>
        <v>105672</v>
      </c>
      <c r="BA9" s="46">
        <f>IF(OR(MONTH(BA1)=7,MONTH(BA1)=8),BA6*Config!$B$18,BA6*Config!$B$17)</f>
        <v>84160</v>
      </c>
      <c r="BB9" s="46">
        <f>IF(OR(MONTH(BB1)=7,MONTH(BB1)=8),BB6*Config!$B$18,BB6*Config!$B$17)</f>
        <v>85280</v>
      </c>
      <c r="BC9" s="46">
        <f>IF(OR(MONTH(BC1)=7,MONTH(BC1)=8),BC6*Config!$B$18,BC6*Config!$B$17)</f>
        <v>86400</v>
      </c>
      <c r="BD9" s="46">
        <f>IF(OR(MONTH(BD1)=7,MONTH(BD1)=8),BD6*Config!$B$18,BD6*Config!$B$17)</f>
        <v>87360</v>
      </c>
      <c r="BE9" s="46">
        <f>IF(OR(MONTH(BE1)=7,MONTH(BE1)=8),BE6*Config!$B$18,BE6*Config!$B$17)</f>
        <v>88320</v>
      </c>
      <c r="BF9" s="46">
        <f>IF(OR(MONTH(BF1)=7,MONTH(BF1)=8),BF6*Config!$B$18,BF6*Config!$B$17)</f>
        <v>89120</v>
      </c>
      <c r="BG9" s="46">
        <f>IF(OR(MONTH(BG1)=7,MONTH(BG1)=8),BG6*Config!$B$18,BG6*Config!$B$17)</f>
        <v>89920</v>
      </c>
      <c r="BH9" s="46">
        <f>IF(OR(MONTH(BH1)=7,MONTH(BH1)=8),BH6*Config!$B$18,BH6*Config!$B$17)</f>
        <v>90560</v>
      </c>
      <c r="BI9" s="46">
        <f>IF(OR(MONTH(BI1)=7,MONTH(BI1)=8),BI6*Config!$B$18,BI6*Config!$B$17)</f>
        <v>91200</v>
      </c>
      <c r="BJ9" s="46">
        <f>IF(OR(MONTH(BJ1)=7,MONTH(BJ1)=8),BJ6*Config!$B$18,BJ6*Config!$B$17)</f>
        <v>91680</v>
      </c>
      <c r="BK9" s="46">
        <f>IF(OR(MONTH(BK1)=7,MONTH(BK1)=8),BK6*Config!$B$18,BK6*Config!$B$17)</f>
        <v>117708</v>
      </c>
      <c r="BL9" s="46">
        <f>IF(OR(MONTH(BL1)=7,MONTH(BL1)=8),BL6*Config!$B$18,BL6*Config!$B$17)</f>
        <v>118320</v>
      </c>
      <c r="BM9" s="46">
        <f>IF(OR(MONTH(BM1)=7,MONTH(BM1)=8),BM6*Config!$B$18,BM6*Config!$B$17)</f>
        <v>93120</v>
      </c>
      <c r="BN9" s="46">
        <f>IF(OR(MONTH(BN1)=7,MONTH(BN1)=8),BN6*Config!$B$18,BN6*Config!$B$17)</f>
        <v>93600</v>
      </c>
      <c r="BO9" s="46">
        <f>IF(OR(MONTH(BO1)=7,MONTH(BO1)=8),BO6*Config!$B$18,BO6*Config!$B$17)</f>
        <v>93920</v>
      </c>
      <c r="BP9" s="46">
        <f>IF(OR(MONTH(BP1)=7,MONTH(BP1)=8),BP6*Config!$B$18,BP6*Config!$B$17)</f>
        <v>94240</v>
      </c>
    </row>
    <row r="10" spans="1:68" outlineLevel="1" collapsed="1" x14ac:dyDescent="0.25">
      <c r="A10" s="14" t="s">
        <v>58</v>
      </c>
      <c r="B10" s="46">
        <f>B9*Config!$B$15</f>
        <v>0</v>
      </c>
      <c r="C10" s="46">
        <f>C9*Config!$B$15</f>
        <v>0</v>
      </c>
      <c r="D10" s="46">
        <f>D9*Config!$B$15</f>
        <v>0</v>
      </c>
      <c r="E10" s="46">
        <f>E9*Config!$B$15</f>
        <v>4608</v>
      </c>
      <c r="F10" s="46">
        <f>F9*Config!$B$15</f>
        <v>5040</v>
      </c>
      <c r="G10" s="46">
        <f>G9*Config!$B$15</f>
        <v>5472</v>
      </c>
      <c r="H10" s="46">
        <f>H9*Config!$B$15</f>
        <v>6048</v>
      </c>
      <c r="I10" s="46">
        <f>I9*Config!$B$15</f>
        <v>6480</v>
      </c>
      <c r="J10" s="46">
        <f>J9*Config!$B$15</f>
        <v>7200</v>
      </c>
      <c r="K10" s="46">
        <f>K9*Config!$B$15</f>
        <v>7776</v>
      </c>
      <c r="L10" s="46">
        <f>L9*Config!$B$15</f>
        <v>8496</v>
      </c>
      <c r="M10" s="46">
        <f>M9*Config!$B$15</f>
        <v>9360</v>
      </c>
      <c r="N10" s="46">
        <f>N9*Config!$B$15</f>
        <v>10080</v>
      </c>
      <c r="O10" s="46">
        <f>O9*Config!$B$15</f>
        <v>14137.2</v>
      </c>
      <c r="P10" s="46">
        <f>P9*Config!$B$15</f>
        <v>15238.800000000001</v>
      </c>
      <c r="Q10" s="46">
        <f>Q9*Config!$B$15</f>
        <v>12960</v>
      </c>
      <c r="R10" s="46">
        <f>R9*Config!$B$15</f>
        <v>14112</v>
      </c>
      <c r="S10" s="46">
        <f>S9*Config!$B$15</f>
        <v>15264</v>
      </c>
      <c r="T10" s="46">
        <f>T9*Config!$B$15</f>
        <v>16560</v>
      </c>
      <c r="U10" s="46">
        <f>U9*Config!$B$15</f>
        <v>17856</v>
      </c>
      <c r="V10" s="46">
        <f>V9*Config!$B$15</f>
        <v>19296</v>
      </c>
      <c r="W10" s="46">
        <f>W9*Config!$B$15</f>
        <v>20880</v>
      </c>
      <c r="X10" s="46">
        <f>X9*Config!$B$15</f>
        <v>22464</v>
      </c>
      <c r="Y10" s="46">
        <f>Y9*Config!$B$15</f>
        <v>24048</v>
      </c>
      <c r="Z10" s="46">
        <f>Z9*Config!$B$15</f>
        <v>25920</v>
      </c>
      <c r="AA10" s="46">
        <f>AA9*Config!$B$15</f>
        <v>35251.200000000004</v>
      </c>
      <c r="AB10" s="46">
        <f>AB9*Config!$B$15</f>
        <v>37638</v>
      </c>
      <c r="AC10" s="46">
        <f>AC9*Config!$B$15</f>
        <v>31536</v>
      </c>
      <c r="AD10" s="46">
        <f>AD9*Config!$B$15</f>
        <v>33552</v>
      </c>
      <c r="AE10" s="46">
        <f>AE9*Config!$B$15</f>
        <v>35568</v>
      </c>
      <c r="AF10" s="46">
        <f>AF9*Config!$B$15</f>
        <v>37728</v>
      </c>
      <c r="AG10" s="46">
        <f>AG9*Config!$B$15</f>
        <v>39888</v>
      </c>
      <c r="AH10" s="46">
        <f>AH9*Config!$B$15</f>
        <v>42048</v>
      </c>
      <c r="AI10" s="46">
        <f>AI9*Config!$B$15</f>
        <v>44208</v>
      </c>
      <c r="AJ10" s="46">
        <f>AJ9*Config!$B$15</f>
        <v>46368</v>
      </c>
      <c r="AK10" s="46">
        <f>AK9*Config!$B$15</f>
        <v>48528</v>
      </c>
      <c r="AL10" s="46">
        <f>AL9*Config!$B$15</f>
        <v>50688</v>
      </c>
      <c r="AM10" s="46">
        <f>AM9*Config!$B$15</f>
        <v>67381.2</v>
      </c>
      <c r="AN10" s="46">
        <f>AN9*Config!$B$15</f>
        <v>70135.199999999997</v>
      </c>
      <c r="AO10" s="46">
        <f>AO9*Config!$B$15</f>
        <v>57024</v>
      </c>
      <c r="AP10" s="46">
        <f>AP9*Config!$B$15</f>
        <v>59040</v>
      </c>
      <c r="AQ10" s="46">
        <f>AQ9*Config!$B$15</f>
        <v>60912</v>
      </c>
      <c r="AR10" s="46">
        <f>AR9*Config!$B$15</f>
        <v>62784</v>
      </c>
      <c r="AS10" s="46">
        <f>AS9*Config!$B$15</f>
        <v>64512</v>
      </c>
      <c r="AT10" s="46">
        <f>AT9*Config!$B$15</f>
        <v>66240</v>
      </c>
      <c r="AU10" s="46">
        <f>AU9*Config!$B$15</f>
        <v>67824</v>
      </c>
      <c r="AV10" s="46">
        <f>AV9*Config!$B$15</f>
        <v>69408</v>
      </c>
      <c r="AW10" s="46">
        <f>AW9*Config!$B$15</f>
        <v>70848</v>
      </c>
      <c r="AX10" s="46">
        <f>AX9*Config!$B$15</f>
        <v>72144</v>
      </c>
      <c r="AY10" s="46">
        <f>AY9*Config!$B$15</f>
        <v>93636</v>
      </c>
      <c r="AZ10" s="46">
        <f>AZ9*Config!$B$15</f>
        <v>95104.8</v>
      </c>
      <c r="BA10" s="46">
        <f>BA9*Config!$B$15</f>
        <v>75744</v>
      </c>
      <c r="BB10" s="46">
        <f>BB9*Config!$B$15</f>
        <v>76752</v>
      </c>
      <c r="BC10" s="46">
        <f>BC9*Config!$B$15</f>
        <v>77760</v>
      </c>
      <c r="BD10" s="46">
        <f>BD9*Config!$B$15</f>
        <v>78624</v>
      </c>
      <c r="BE10" s="46">
        <f>BE9*Config!$B$15</f>
        <v>79488</v>
      </c>
      <c r="BF10" s="46">
        <f>BF9*Config!$B$15</f>
        <v>80208</v>
      </c>
      <c r="BG10" s="46">
        <f>BG9*Config!$B$15</f>
        <v>80928</v>
      </c>
      <c r="BH10" s="46">
        <f>BH9*Config!$B$15</f>
        <v>81504</v>
      </c>
      <c r="BI10" s="46">
        <f>BI9*Config!$B$15</f>
        <v>82080</v>
      </c>
      <c r="BJ10" s="46">
        <f>BJ9*Config!$B$15</f>
        <v>82512</v>
      </c>
      <c r="BK10" s="46">
        <f>BK9*Config!$B$15</f>
        <v>105937.2</v>
      </c>
      <c r="BL10" s="46">
        <f>BL9*Config!$B$15</f>
        <v>106488</v>
      </c>
      <c r="BM10" s="46">
        <f>BM9*Config!$B$15</f>
        <v>83808</v>
      </c>
      <c r="BN10" s="46">
        <f>BN9*Config!$B$15</f>
        <v>84240</v>
      </c>
      <c r="BO10" s="46">
        <f>BO9*Config!$B$15</f>
        <v>84528</v>
      </c>
      <c r="BP10" s="46">
        <f>BP9*Config!$B$15</f>
        <v>84816</v>
      </c>
    </row>
    <row r="11" spans="1:68" outlineLevel="1" collapsed="1" x14ac:dyDescent="0.25">
      <c r="A11" s="14" t="s">
        <v>59</v>
      </c>
      <c r="B11" s="48">
        <f>B10*Config!$B$23*Config!$B$22</f>
        <v>0</v>
      </c>
      <c r="C11" s="48">
        <f>C10*Config!$B$23*Config!$B$22</f>
        <v>0</v>
      </c>
      <c r="D11" s="48">
        <f>D10*Config!$B$23*Config!$B$22</f>
        <v>0</v>
      </c>
      <c r="E11" s="48">
        <f>E10*Config!$B$23*Config!$B$22</f>
        <v>921.6</v>
      </c>
      <c r="F11" s="48">
        <f>F10*Config!$B$23*Config!$B$22</f>
        <v>1008</v>
      </c>
      <c r="G11" s="48">
        <f>G10*Config!$B$23*Config!$B$22</f>
        <v>1094.4000000000001</v>
      </c>
      <c r="H11" s="48">
        <f>H10*Config!$B$23*Config!$B$22</f>
        <v>1209.6000000000001</v>
      </c>
      <c r="I11" s="48">
        <f>I10*Config!$B$23*Config!$B$22</f>
        <v>1296</v>
      </c>
      <c r="J11" s="48">
        <f>J10*Config!$B$23*Config!$B$22</f>
        <v>1440</v>
      </c>
      <c r="K11" s="48">
        <f>K10*Config!$B$23*Config!$B$22</f>
        <v>1555.2</v>
      </c>
      <c r="L11" s="48">
        <f>L10*Config!$B$23*Config!$B$22</f>
        <v>1699.2</v>
      </c>
      <c r="M11" s="48">
        <f>M10*Config!$B$23*Config!$B$22</f>
        <v>1872</v>
      </c>
      <c r="N11" s="48">
        <f>N10*Config!$B$23*Config!$B$22</f>
        <v>2016</v>
      </c>
      <c r="O11" s="48">
        <f>O10*Config!$B$23*Config!$B$22</f>
        <v>2827.4400000000005</v>
      </c>
      <c r="P11" s="48">
        <f>P10*Config!$B$23*Config!$B$22</f>
        <v>3047.76</v>
      </c>
      <c r="Q11" s="48">
        <f>Q10*Config!$B$23*Config!$B$22</f>
        <v>2592</v>
      </c>
      <c r="R11" s="48">
        <f>R10*Config!$B$23*Config!$B$22</f>
        <v>2822.4</v>
      </c>
      <c r="S11" s="48">
        <f>S10*Config!$B$23*Config!$B$22</f>
        <v>3052.8</v>
      </c>
      <c r="T11" s="48">
        <f>T10*Config!$B$23*Config!$B$22</f>
        <v>3312</v>
      </c>
      <c r="U11" s="48">
        <f>U10*Config!$B$23*Config!$B$22</f>
        <v>3571.2000000000003</v>
      </c>
      <c r="V11" s="48">
        <f>V10*Config!$B$23*Config!$B$22</f>
        <v>3859.2000000000003</v>
      </c>
      <c r="W11" s="48">
        <f>W10*Config!$B$23*Config!$B$22</f>
        <v>4176</v>
      </c>
      <c r="X11" s="48">
        <f>X10*Config!$B$23*Config!$B$22</f>
        <v>4492.8</v>
      </c>
      <c r="Y11" s="48">
        <f>Y10*Config!$B$23*Config!$B$22</f>
        <v>4809.6000000000004</v>
      </c>
      <c r="Z11" s="48">
        <f>Z10*Config!$B$23*Config!$B$22</f>
        <v>5184</v>
      </c>
      <c r="AA11" s="48">
        <f>AA10*Config!$B$23*Config!$B$22</f>
        <v>7050.2400000000016</v>
      </c>
      <c r="AB11" s="48">
        <f>AB10*Config!$B$23*Config!$B$22</f>
        <v>7527.6</v>
      </c>
      <c r="AC11" s="48">
        <f>AC10*Config!$B$23*Config!$B$22</f>
        <v>6307.2000000000007</v>
      </c>
      <c r="AD11" s="48">
        <f>AD10*Config!$B$23*Config!$B$22</f>
        <v>6710.4000000000005</v>
      </c>
      <c r="AE11" s="48">
        <f>AE10*Config!$B$23*Config!$B$22</f>
        <v>7113.6</v>
      </c>
      <c r="AF11" s="48">
        <f>AF10*Config!$B$23*Config!$B$22</f>
        <v>7545.6</v>
      </c>
      <c r="AG11" s="48">
        <f>AG10*Config!$B$23*Config!$B$22</f>
        <v>7977.6</v>
      </c>
      <c r="AH11" s="48">
        <f>AH10*Config!$B$23*Config!$B$22</f>
        <v>8409.6</v>
      </c>
      <c r="AI11" s="48">
        <f>AI10*Config!$B$23*Config!$B$22</f>
        <v>8841.6</v>
      </c>
      <c r="AJ11" s="48">
        <f>AJ10*Config!$B$23*Config!$B$22</f>
        <v>9273.6</v>
      </c>
      <c r="AK11" s="48">
        <f>AK10*Config!$B$23*Config!$B$22</f>
        <v>9705.6</v>
      </c>
      <c r="AL11" s="48">
        <f>AL10*Config!$B$23*Config!$B$22</f>
        <v>10137.6</v>
      </c>
      <c r="AM11" s="48">
        <f>AM10*Config!$B$23*Config!$B$22</f>
        <v>13476.24</v>
      </c>
      <c r="AN11" s="48">
        <f>AN10*Config!$B$23*Config!$B$22</f>
        <v>14027.04</v>
      </c>
      <c r="AO11" s="48">
        <f>AO10*Config!$B$23*Config!$B$22</f>
        <v>11404.800000000001</v>
      </c>
      <c r="AP11" s="48">
        <f>AP10*Config!$B$23*Config!$B$22</f>
        <v>11808</v>
      </c>
      <c r="AQ11" s="48">
        <f>AQ10*Config!$B$23*Config!$B$22</f>
        <v>12182.400000000001</v>
      </c>
      <c r="AR11" s="48">
        <f>AR10*Config!$B$23*Config!$B$22</f>
        <v>12556.800000000001</v>
      </c>
      <c r="AS11" s="48">
        <f>AS10*Config!$B$23*Config!$B$22</f>
        <v>12902.400000000001</v>
      </c>
      <c r="AT11" s="48">
        <f>AT10*Config!$B$23*Config!$B$22</f>
        <v>13248</v>
      </c>
      <c r="AU11" s="48">
        <f>AU10*Config!$B$23*Config!$B$22</f>
        <v>13564.800000000001</v>
      </c>
      <c r="AV11" s="48">
        <f>AV10*Config!$B$23*Config!$B$22</f>
        <v>13881.6</v>
      </c>
      <c r="AW11" s="48">
        <f>AW10*Config!$B$23*Config!$B$22</f>
        <v>14169.6</v>
      </c>
      <c r="AX11" s="48">
        <f>AX10*Config!$B$23*Config!$B$22</f>
        <v>14428.800000000001</v>
      </c>
      <c r="AY11" s="48">
        <f>AY10*Config!$B$23*Config!$B$22</f>
        <v>18727.2</v>
      </c>
      <c r="AZ11" s="48">
        <f>AZ10*Config!$B$23*Config!$B$22</f>
        <v>19020.960000000003</v>
      </c>
      <c r="BA11" s="48">
        <f>BA10*Config!$B$23*Config!$B$22</f>
        <v>15148.800000000001</v>
      </c>
      <c r="BB11" s="48">
        <f>BB10*Config!$B$23*Config!$B$22</f>
        <v>15350.400000000001</v>
      </c>
      <c r="BC11" s="48">
        <f>BC10*Config!$B$23*Config!$B$22</f>
        <v>15552</v>
      </c>
      <c r="BD11" s="48">
        <f>BD10*Config!$B$23*Config!$B$22</f>
        <v>15724.800000000001</v>
      </c>
      <c r="BE11" s="48">
        <f>BE10*Config!$B$23*Config!$B$22</f>
        <v>15897.6</v>
      </c>
      <c r="BF11" s="48">
        <f>BF10*Config!$B$23*Config!$B$22</f>
        <v>16041.6</v>
      </c>
      <c r="BG11" s="48">
        <f>BG10*Config!$B$23*Config!$B$22</f>
        <v>16185.6</v>
      </c>
      <c r="BH11" s="48">
        <f>BH10*Config!$B$23*Config!$B$22</f>
        <v>16300.800000000001</v>
      </c>
      <c r="BI11" s="48">
        <f>BI10*Config!$B$23*Config!$B$22</f>
        <v>16416</v>
      </c>
      <c r="BJ11" s="48">
        <f>BJ10*Config!$B$23*Config!$B$22</f>
        <v>16502.400000000001</v>
      </c>
      <c r="BK11" s="48">
        <f>BK10*Config!$B$23*Config!$B$22</f>
        <v>21187.440000000002</v>
      </c>
      <c r="BL11" s="48">
        <f>BL10*Config!$B$23*Config!$B$22</f>
        <v>21297.600000000002</v>
      </c>
      <c r="BM11" s="48">
        <f>BM10*Config!$B$23*Config!$B$22</f>
        <v>16761.600000000002</v>
      </c>
      <c r="BN11" s="48">
        <f>BN10*Config!$B$23*Config!$B$22</f>
        <v>16848</v>
      </c>
      <c r="BO11" s="48">
        <f>BO10*Config!$B$23*Config!$B$22</f>
        <v>16905.600000000002</v>
      </c>
      <c r="BP11" s="48">
        <f>BP10*Config!$B$23*Config!$B$22</f>
        <v>16963.2</v>
      </c>
    </row>
    <row r="12" spans="1:68" x14ac:dyDescent="0.25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</row>
    <row r="13" spans="1:68" ht="15.75" outlineLevel="1" collapsed="1" thickBot="1" x14ac:dyDescent="0.3">
      <c r="A13" s="23" t="s">
        <v>60</v>
      </c>
      <c r="B13" s="49">
        <f>B11</f>
        <v>0</v>
      </c>
      <c r="C13" s="49">
        <f t="shared" ref="C13:AR13" si="25">C11</f>
        <v>0</v>
      </c>
      <c r="D13" s="49">
        <f t="shared" si="25"/>
        <v>0</v>
      </c>
      <c r="E13" s="49">
        <f t="shared" si="25"/>
        <v>921.6</v>
      </c>
      <c r="F13" s="49">
        <f t="shared" si="25"/>
        <v>1008</v>
      </c>
      <c r="G13" s="49">
        <f t="shared" si="25"/>
        <v>1094.4000000000001</v>
      </c>
      <c r="H13" s="49">
        <f t="shared" si="25"/>
        <v>1209.6000000000001</v>
      </c>
      <c r="I13" s="49">
        <f t="shared" si="25"/>
        <v>1296</v>
      </c>
      <c r="J13" s="49">
        <f t="shared" si="25"/>
        <v>1440</v>
      </c>
      <c r="K13" s="49">
        <f t="shared" si="25"/>
        <v>1555.2</v>
      </c>
      <c r="L13" s="49">
        <f t="shared" si="25"/>
        <v>1699.2</v>
      </c>
      <c r="M13" s="49">
        <f t="shared" si="25"/>
        <v>1872</v>
      </c>
      <c r="N13" s="49">
        <f t="shared" si="25"/>
        <v>2016</v>
      </c>
      <c r="O13" s="49">
        <f t="shared" si="25"/>
        <v>2827.4400000000005</v>
      </c>
      <c r="P13" s="49">
        <f t="shared" si="25"/>
        <v>3047.76</v>
      </c>
      <c r="Q13" s="49">
        <f t="shared" si="25"/>
        <v>2592</v>
      </c>
      <c r="R13" s="49">
        <f t="shared" si="25"/>
        <v>2822.4</v>
      </c>
      <c r="S13" s="49">
        <f t="shared" si="25"/>
        <v>3052.8</v>
      </c>
      <c r="T13" s="49">
        <f t="shared" si="25"/>
        <v>3312</v>
      </c>
      <c r="U13" s="49">
        <f t="shared" si="25"/>
        <v>3571.2000000000003</v>
      </c>
      <c r="V13" s="49">
        <f t="shared" si="25"/>
        <v>3859.2000000000003</v>
      </c>
      <c r="W13" s="49">
        <f t="shared" si="25"/>
        <v>4176</v>
      </c>
      <c r="X13" s="49">
        <f t="shared" si="25"/>
        <v>4492.8</v>
      </c>
      <c r="Y13" s="49">
        <f t="shared" si="25"/>
        <v>4809.6000000000004</v>
      </c>
      <c r="Z13" s="49">
        <f t="shared" si="25"/>
        <v>5184</v>
      </c>
      <c r="AA13" s="49">
        <f t="shared" si="25"/>
        <v>7050.2400000000016</v>
      </c>
      <c r="AB13" s="49">
        <f t="shared" si="25"/>
        <v>7527.6</v>
      </c>
      <c r="AC13" s="49">
        <f t="shared" si="25"/>
        <v>6307.2000000000007</v>
      </c>
      <c r="AD13" s="49">
        <f t="shared" si="25"/>
        <v>6710.4000000000005</v>
      </c>
      <c r="AE13" s="49">
        <f t="shared" si="25"/>
        <v>7113.6</v>
      </c>
      <c r="AF13" s="49">
        <f t="shared" si="25"/>
        <v>7545.6</v>
      </c>
      <c r="AG13" s="49">
        <f t="shared" si="25"/>
        <v>7977.6</v>
      </c>
      <c r="AH13" s="49">
        <f t="shared" si="25"/>
        <v>8409.6</v>
      </c>
      <c r="AI13" s="49">
        <f t="shared" si="25"/>
        <v>8841.6</v>
      </c>
      <c r="AJ13" s="49">
        <f t="shared" si="25"/>
        <v>9273.6</v>
      </c>
      <c r="AK13" s="49">
        <f t="shared" si="25"/>
        <v>9705.6</v>
      </c>
      <c r="AL13" s="49">
        <f t="shared" si="25"/>
        <v>10137.6</v>
      </c>
      <c r="AM13" s="49">
        <f t="shared" si="25"/>
        <v>13476.24</v>
      </c>
      <c r="AN13" s="49">
        <f t="shared" si="25"/>
        <v>14027.04</v>
      </c>
      <c r="AO13" s="49">
        <f t="shared" si="25"/>
        <v>11404.800000000001</v>
      </c>
      <c r="AP13" s="49">
        <f t="shared" si="25"/>
        <v>11808</v>
      </c>
      <c r="AQ13" s="49">
        <f t="shared" si="25"/>
        <v>12182.400000000001</v>
      </c>
      <c r="AR13" s="49">
        <f t="shared" si="25"/>
        <v>12556.800000000001</v>
      </c>
      <c r="AS13" s="49">
        <f t="shared" ref="AS13:BO13" si="26">AS11</f>
        <v>12902.400000000001</v>
      </c>
      <c r="AT13" s="49">
        <f t="shared" si="26"/>
        <v>13248</v>
      </c>
      <c r="AU13" s="49">
        <f t="shared" si="26"/>
        <v>13564.800000000001</v>
      </c>
      <c r="AV13" s="49">
        <f t="shared" si="26"/>
        <v>13881.6</v>
      </c>
      <c r="AW13" s="49">
        <f t="shared" si="26"/>
        <v>14169.6</v>
      </c>
      <c r="AX13" s="49">
        <f t="shared" si="26"/>
        <v>14428.800000000001</v>
      </c>
      <c r="AY13" s="49">
        <f t="shared" si="26"/>
        <v>18727.2</v>
      </c>
      <c r="AZ13" s="49">
        <f t="shared" si="26"/>
        <v>19020.960000000003</v>
      </c>
      <c r="BA13" s="49">
        <f t="shared" si="26"/>
        <v>15148.800000000001</v>
      </c>
      <c r="BB13" s="49">
        <f t="shared" si="26"/>
        <v>15350.400000000001</v>
      </c>
      <c r="BC13" s="49">
        <f t="shared" si="26"/>
        <v>15552</v>
      </c>
      <c r="BD13" s="49">
        <f t="shared" si="26"/>
        <v>15724.800000000001</v>
      </c>
      <c r="BE13" s="49">
        <f t="shared" si="26"/>
        <v>15897.6</v>
      </c>
      <c r="BF13" s="49">
        <f t="shared" si="26"/>
        <v>16041.6</v>
      </c>
      <c r="BG13" s="49">
        <f t="shared" si="26"/>
        <v>16185.6</v>
      </c>
      <c r="BH13" s="49">
        <f t="shared" si="26"/>
        <v>16300.800000000001</v>
      </c>
      <c r="BI13" s="49">
        <f t="shared" si="26"/>
        <v>16416</v>
      </c>
      <c r="BJ13" s="49">
        <f t="shared" si="26"/>
        <v>16502.400000000001</v>
      </c>
      <c r="BK13" s="49">
        <f t="shared" si="26"/>
        <v>21187.440000000002</v>
      </c>
      <c r="BL13" s="49">
        <f t="shared" si="26"/>
        <v>21297.600000000002</v>
      </c>
      <c r="BM13" s="49">
        <f t="shared" si="26"/>
        <v>16761.600000000002</v>
      </c>
      <c r="BN13" s="49">
        <f t="shared" si="26"/>
        <v>16848</v>
      </c>
      <c r="BO13" s="49">
        <f t="shared" si="26"/>
        <v>16905.600000000002</v>
      </c>
      <c r="BP13" s="49">
        <f t="shared" ref="BP13" si="27">BP11</f>
        <v>16963.2</v>
      </c>
    </row>
    <row r="14" spans="1:68" ht="15.75" thickTop="1" x14ac:dyDescent="0.25"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</row>
    <row r="15" spans="1:68" x14ac:dyDescent="0.25">
      <c r="A15" s="8" t="s">
        <v>61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</row>
    <row r="16" spans="1:68" x14ac:dyDescent="0.25">
      <c r="A16" s="20" t="s">
        <v>62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</row>
    <row r="17" spans="1:68" outlineLevel="1" collapsed="1" x14ac:dyDescent="0.25">
      <c r="A17" s="14" t="s">
        <v>63</v>
      </c>
      <c r="B17" s="48">
        <v>0</v>
      </c>
      <c r="C17" s="48">
        <v>0</v>
      </c>
      <c r="D17" s="48">
        <v>0</v>
      </c>
      <c r="E17" s="48">
        <f>Config!$B$33</f>
        <v>186.61</v>
      </c>
      <c r="F17" s="48">
        <f>Config!$B$33</f>
        <v>186.61</v>
      </c>
      <c r="G17" s="48">
        <f>Config!$B$33</f>
        <v>186.61</v>
      </c>
      <c r="H17" s="48">
        <f>Config!$B$33</f>
        <v>186.61</v>
      </c>
      <c r="I17" s="48">
        <f>Config!$B$33</f>
        <v>186.61</v>
      </c>
      <c r="J17" s="48">
        <f>Config!$B$33</f>
        <v>186.61</v>
      </c>
      <c r="K17" s="48">
        <f>Config!$B$33</f>
        <v>186.61</v>
      </c>
      <c r="L17" s="48">
        <f>Config!$B$33</f>
        <v>186.61</v>
      </c>
      <c r="M17" s="48">
        <f>Config!$B$33</f>
        <v>186.61</v>
      </c>
      <c r="N17" s="48">
        <f>Config!$B$33</f>
        <v>186.61</v>
      </c>
      <c r="O17" s="48">
        <f>Config!$B$33</f>
        <v>186.61</v>
      </c>
      <c r="P17" s="48">
        <f>Config!$B$33</f>
        <v>186.61</v>
      </c>
      <c r="Q17" s="48">
        <f>Config!$B$33</f>
        <v>186.61</v>
      </c>
      <c r="R17" s="48">
        <f>Config!$B$33</f>
        <v>186.61</v>
      </c>
      <c r="S17" s="48">
        <f>Config!$B$33</f>
        <v>186.61</v>
      </c>
      <c r="T17" s="48">
        <f>Config!$B$33</f>
        <v>186.61</v>
      </c>
      <c r="U17" s="48">
        <f>Config!$B$33</f>
        <v>186.61</v>
      </c>
      <c r="V17" s="48">
        <f>Config!$B$33</f>
        <v>186.61</v>
      </c>
      <c r="W17" s="48">
        <f>Config!$B$33</f>
        <v>186.61</v>
      </c>
      <c r="X17" s="48">
        <f>Config!$B$33</f>
        <v>186.61</v>
      </c>
      <c r="Y17" s="48">
        <f>Config!$B$33</f>
        <v>186.61</v>
      </c>
      <c r="Z17" s="48">
        <f>Config!$B$33</f>
        <v>186.61</v>
      </c>
      <c r="AA17" s="48">
        <f>Config!$B$33</f>
        <v>186.61</v>
      </c>
      <c r="AB17" s="48">
        <f>Config!$B$33</f>
        <v>186.61</v>
      </c>
      <c r="AC17" s="48">
        <f>Config!$B$33</f>
        <v>186.61</v>
      </c>
      <c r="AD17" s="48">
        <f>Config!$B$33</f>
        <v>186.61</v>
      </c>
      <c r="AE17" s="48">
        <f>Config!$B$33</f>
        <v>186.61</v>
      </c>
      <c r="AF17" s="48">
        <f>Config!$B$33</f>
        <v>186.61</v>
      </c>
      <c r="AG17" s="48">
        <f>Config!$B$33</f>
        <v>186.61</v>
      </c>
      <c r="AH17" s="48">
        <f>Config!$B$33</f>
        <v>186.61</v>
      </c>
      <c r="AI17" s="48">
        <f>Config!$B$33</f>
        <v>186.61</v>
      </c>
      <c r="AJ17" s="48">
        <f>Config!$B$33</f>
        <v>186.61</v>
      </c>
      <c r="AK17" s="48">
        <f>Config!$B$33</f>
        <v>186.61</v>
      </c>
      <c r="AL17" s="48">
        <f>Config!$B$33</f>
        <v>186.61</v>
      </c>
      <c r="AM17" s="48">
        <f>Config!$B$33</f>
        <v>186.61</v>
      </c>
      <c r="AN17" s="48">
        <f>Config!$B$33</f>
        <v>186.61</v>
      </c>
      <c r="AO17" s="48">
        <f>Config!$B$33</f>
        <v>186.61</v>
      </c>
      <c r="AP17" s="48">
        <f>Config!$B$33</f>
        <v>186.61</v>
      </c>
      <c r="AQ17" s="48">
        <f>Config!$B$33</f>
        <v>186.61</v>
      </c>
      <c r="AR17" s="48">
        <f>Config!$B$33</f>
        <v>186.61</v>
      </c>
      <c r="AS17" s="48">
        <f>Config!$B$33</f>
        <v>186.61</v>
      </c>
      <c r="AT17" s="48">
        <f>Config!$B$33</f>
        <v>186.61</v>
      </c>
      <c r="AU17" s="48">
        <f>Config!$B$33</f>
        <v>186.61</v>
      </c>
      <c r="AV17" s="48">
        <f>Config!$B$33</f>
        <v>186.61</v>
      </c>
      <c r="AW17" s="48">
        <f>Config!$B$33</f>
        <v>186.61</v>
      </c>
      <c r="AX17" s="48">
        <f>Config!$B$33</f>
        <v>186.61</v>
      </c>
      <c r="AY17" s="48">
        <f>Config!$B$33</f>
        <v>186.61</v>
      </c>
      <c r="AZ17" s="48">
        <f>Config!$B$33</f>
        <v>186.61</v>
      </c>
      <c r="BA17" s="48">
        <f>Config!$B$33</f>
        <v>186.61</v>
      </c>
      <c r="BB17" s="48">
        <f>Config!$B$33</f>
        <v>186.61</v>
      </c>
      <c r="BC17" s="48">
        <f>Config!$B$33</f>
        <v>186.61</v>
      </c>
      <c r="BD17" s="48">
        <f>Config!$B$33</f>
        <v>186.61</v>
      </c>
      <c r="BE17" s="48">
        <f>Config!$B$33</f>
        <v>186.61</v>
      </c>
      <c r="BF17" s="48">
        <f>Config!$B$33</f>
        <v>186.61</v>
      </c>
      <c r="BG17" s="48">
        <f>Config!$B$33</f>
        <v>186.61</v>
      </c>
      <c r="BH17" s="48">
        <f>Config!$B$33</f>
        <v>186.61</v>
      </c>
      <c r="BI17" s="48">
        <f>Config!$B$33</f>
        <v>186.61</v>
      </c>
      <c r="BJ17" s="48">
        <f>Config!$B$33</f>
        <v>186.61</v>
      </c>
      <c r="BK17" s="48">
        <f>Config!$B$33</f>
        <v>186.61</v>
      </c>
      <c r="BL17" s="48">
        <f>Config!$B$33</f>
        <v>186.61</v>
      </c>
      <c r="BM17" s="48">
        <f>Config!$B$33</f>
        <v>186.61</v>
      </c>
      <c r="BN17" s="48">
        <f>Config!$B$33</f>
        <v>186.61</v>
      </c>
      <c r="BO17" s="48">
        <f>Config!$B$33</f>
        <v>186.61</v>
      </c>
      <c r="BP17" s="48">
        <f>Config!$B$33</f>
        <v>186.61</v>
      </c>
    </row>
    <row r="18" spans="1:68" outlineLevel="1" collapsed="1" x14ac:dyDescent="0.25">
      <c r="A18" s="14" t="s">
        <v>64</v>
      </c>
      <c r="B18" s="48">
        <v>0</v>
      </c>
      <c r="C18" s="48">
        <v>0</v>
      </c>
      <c r="D18" s="48">
        <v>0</v>
      </c>
      <c r="E18" s="48">
        <f>MAX(Config!$B$31,E4/Config!$A$30*Config!$B$30)</f>
        <v>81.659000000000006</v>
      </c>
      <c r="F18" s="48">
        <f>MAX(Config!$B$31,F4/Config!$A$30*Config!$B$30)</f>
        <v>81.659000000000006</v>
      </c>
      <c r="G18" s="48">
        <f>MAX(Config!$B$31,G4/Config!$A$30*Config!$B$30)</f>
        <v>81.659000000000006</v>
      </c>
      <c r="H18" s="48">
        <f>MAX(Config!$B$31,H4/Config!$A$30*Config!$B$30)</f>
        <v>81.659000000000006</v>
      </c>
      <c r="I18" s="48">
        <f>MAX(Config!$B$31,I4/Config!$A$30*Config!$B$30)</f>
        <v>81.659000000000006</v>
      </c>
      <c r="J18" s="48">
        <f>MAX(Config!$B$31,J4/Config!$A$30*Config!$B$30)</f>
        <v>81.659000000000006</v>
      </c>
      <c r="K18" s="48">
        <f>MAX(Config!$B$31,K4/Config!$A$30*Config!$B$30)</f>
        <v>81.659000000000006</v>
      </c>
      <c r="L18" s="48">
        <f>MAX(Config!$B$31,L4/Config!$A$30*Config!$B$30)</f>
        <v>81.659000000000006</v>
      </c>
      <c r="M18" s="48">
        <f>MAX(Config!$B$31,M4/Config!$A$30*Config!$B$30)</f>
        <v>81.659000000000006</v>
      </c>
      <c r="N18" s="48">
        <f>MAX(Config!$B$31,N4/Config!$A$30*Config!$B$30)</f>
        <v>81.659000000000006</v>
      </c>
      <c r="O18" s="48">
        <f>MAX(Config!$B$31,O4/Config!$A$30*Config!$B$30)</f>
        <v>81.659000000000006</v>
      </c>
      <c r="P18" s="48">
        <f>MAX(Config!$B$31,P4/Config!$A$30*Config!$B$30)</f>
        <v>81.659000000000006</v>
      </c>
      <c r="Q18" s="48">
        <f>MAX(Config!$B$31,Q4/Config!$A$30*Config!$B$30)</f>
        <v>81.659000000000006</v>
      </c>
      <c r="R18" s="48">
        <f>MAX(Config!$B$31,R4/Config!$A$30*Config!$B$30)</f>
        <v>81.659000000000006</v>
      </c>
      <c r="S18" s="48">
        <f>MAX(Config!$B$31,S4/Config!$A$30*Config!$B$30)</f>
        <v>81.659000000000006</v>
      </c>
      <c r="T18" s="48">
        <f>MAX(Config!$B$31,T4/Config!$A$30*Config!$B$30)</f>
        <v>81.659000000000006</v>
      </c>
      <c r="U18" s="48">
        <f>MAX(Config!$B$31,U4/Config!$A$30*Config!$B$30)</f>
        <v>81.659000000000006</v>
      </c>
      <c r="V18" s="48">
        <f>MAX(Config!$B$31,V4/Config!$A$30*Config!$B$30)</f>
        <v>81.659000000000006</v>
      </c>
      <c r="W18" s="48">
        <f>MAX(Config!$B$31,W4/Config!$A$30*Config!$B$30)</f>
        <v>81.659000000000006</v>
      </c>
      <c r="X18" s="48">
        <f>MAX(Config!$B$31,X4/Config!$A$30*Config!$B$30)</f>
        <v>81.659000000000006</v>
      </c>
      <c r="Y18" s="48">
        <f>MAX(Config!$B$31,Y4/Config!$A$30*Config!$B$30)</f>
        <v>81.659000000000006</v>
      </c>
      <c r="Z18" s="48">
        <f>MAX(Config!$B$31,Z4/Config!$A$30*Config!$B$30)</f>
        <v>81.659000000000006</v>
      </c>
      <c r="AA18" s="48">
        <f>MAX(Config!$B$31,AA4/Config!$A$30*Config!$B$30)</f>
        <v>81.659000000000006</v>
      </c>
      <c r="AB18" s="48">
        <f>MAX(Config!$B$31,AB4/Config!$A$30*Config!$B$30)</f>
        <v>81.659000000000006</v>
      </c>
      <c r="AC18" s="48">
        <f>MAX(Config!$B$31,AC4/Config!$A$30*Config!$B$30)</f>
        <v>81.659000000000006</v>
      </c>
      <c r="AD18" s="48">
        <f>MAX(Config!$B$31,AD4/Config!$A$30*Config!$B$30)</f>
        <v>81.659000000000006</v>
      </c>
      <c r="AE18" s="48">
        <f>MAX(Config!$B$31,AE4/Config!$A$30*Config!$B$30)</f>
        <v>81.659000000000006</v>
      </c>
      <c r="AF18" s="48">
        <f>MAX(Config!$B$31,AF4/Config!$A$30*Config!$B$30)</f>
        <v>81.659000000000006</v>
      </c>
      <c r="AG18" s="48">
        <f>MAX(Config!$B$31,AG4/Config!$A$30*Config!$B$30)</f>
        <v>81.659000000000006</v>
      </c>
      <c r="AH18" s="48">
        <f>MAX(Config!$B$31,AH4/Config!$A$30*Config!$B$30)</f>
        <v>81.659000000000006</v>
      </c>
      <c r="AI18" s="48">
        <f>MAX(Config!$B$31,AI4/Config!$A$30*Config!$B$30)</f>
        <v>81.659000000000006</v>
      </c>
      <c r="AJ18" s="48">
        <f>MAX(Config!$B$31,AJ4/Config!$A$30*Config!$B$30)</f>
        <v>81.659000000000006</v>
      </c>
      <c r="AK18" s="48">
        <f>MAX(Config!$B$31,AK4/Config!$A$30*Config!$B$30)</f>
        <v>83.390170800000007</v>
      </c>
      <c r="AL18" s="48">
        <f>MAX(Config!$B$31,AL4/Config!$A$30*Config!$B$30)</f>
        <v>87.097489400000001</v>
      </c>
      <c r="AM18" s="48">
        <f>MAX(Config!$B$31,AM4/Config!$A$30*Config!$B$30)</f>
        <v>90.755812599999999</v>
      </c>
      <c r="AN18" s="48">
        <f>MAX(Config!$B$31,AN4/Config!$A$30*Config!$B$30)</f>
        <v>94.348808600000012</v>
      </c>
      <c r="AO18" s="48">
        <f>MAX(Config!$B$31,AO4/Config!$A$30*Config!$B$30)</f>
        <v>97.86014560000001</v>
      </c>
      <c r="AP18" s="48">
        <f>MAX(Config!$B$31,AP4/Config!$A$30*Config!$B$30)</f>
        <v>101.2734918</v>
      </c>
      <c r="AQ18" s="48">
        <f>MAX(Config!$B$31,AQ4/Config!$A$30*Config!$B$30)</f>
        <v>104.57251540000001</v>
      </c>
      <c r="AR18" s="48">
        <f>MAX(Config!$B$31,AR4/Config!$A$30*Config!$B$30)</f>
        <v>107.7572164</v>
      </c>
      <c r="AS18" s="48">
        <f>MAX(Config!$B$31,AS4/Config!$A$30*Config!$B$30)</f>
        <v>110.811263</v>
      </c>
      <c r="AT18" s="48">
        <f>MAX(Config!$B$31,AT4/Config!$A$30*Config!$B$30)</f>
        <v>113.7183234</v>
      </c>
      <c r="AU18" s="48">
        <f>MAX(Config!$B$31,AU4/Config!$A$30*Config!$B$30)</f>
        <v>116.49472940000001</v>
      </c>
      <c r="AV18" s="48">
        <f>MAX(Config!$B$31,AV4/Config!$A$30*Config!$B$30)</f>
        <v>119.12414920000002</v>
      </c>
      <c r="AW18" s="48">
        <f>MAX(Config!$B$31,AW4/Config!$A$30*Config!$B$30)</f>
        <v>121.59025100000001</v>
      </c>
      <c r="AX18" s="48">
        <f>MAX(Config!$B$31,AX4/Config!$A$30*Config!$B$30)</f>
        <v>123.90936660000001</v>
      </c>
      <c r="AY18" s="48">
        <f>MAX(Config!$B$31,AY4/Config!$A$30*Config!$B$30)</f>
        <v>126.08149600000002</v>
      </c>
      <c r="AZ18" s="48">
        <f>MAX(Config!$B$31,AZ4/Config!$A$30*Config!$B$30)</f>
        <v>128.12297100000001</v>
      </c>
      <c r="BA18" s="48">
        <f>MAX(Config!$B$31,BA4/Config!$A$30*Config!$B$30)</f>
        <v>130.01745980000001</v>
      </c>
      <c r="BB18" s="48">
        <f>MAX(Config!$B$31,BB4/Config!$A$30*Config!$B$30)</f>
        <v>131.78129419999999</v>
      </c>
      <c r="BC18" s="48">
        <f>MAX(Config!$B$31,BC4/Config!$A$30*Config!$B$30)</f>
        <v>133.4144742</v>
      </c>
      <c r="BD18" s="48">
        <f>MAX(Config!$B$31,BD4/Config!$A$30*Config!$B$30)</f>
        <v>134.91699980000001</v>
      </c>
      <c r="BE18" s="48">
        <f>MAX(Config!$B$31,BE4/Config!$A$30*Config!$B$30)</f>
        <v>136.30520280000002</v>
      </c>
      <c r="BF18" s="48">
        <f>MAX(Config!$B$31,BF4/Config!$A$30*Config!$B$30)</f>
        <v>137.57908319999999</v>
      </c>
      <c r="BG18" s="48">
        <f>MAX(Config!$B$31,BG4/Config!$A$30*Config!$B$30)</f>
        <v>138.75497279999999</v>
      </c>
      <c r="BH18" s="48">
        <f>MAX(Config!$B$31,BH4/Config!$A$30*Config!$B$30)</f>
        <v>139.81653980000002</v>
      </c>
      <c r="BI18" s="48">
        <f>MAX(Config!$B$31,BI4/Config!$A$30*Config!$B$30)</f>
        <v>140.79644780000001</v>
      </c>
      <c r="BJ18" s="48">
        <f>MAX(Config!$B$31,BJ4/Config!$A$30*Config!$B$30)</f>
        <v>141.6946968</v>
      </c>
      <c r="BK18" s="48">
        <f>MAX(Config!$B$31,BK4/Config!$A$30*Config!$B$30)</f>
        <v>142.51128680000002</v>
      </c>
      <c r="BL18" s="48">
        <f>MAX(Config!$B$31,BL4/Config!$A$30*Config!$B$30)</f>
        <v>143.24621780000001</v>
      </c>
      <c r="BM18" s="48">
        <f>MAX(Config!$B$31,BM4/Config!$A$30*Config!$B$30)</f>
        <v>143.91582160000002</v>
      </c>
      <c r="BN18" s="48">
        <f>MAX(Config!$B$31,BN4/Config!$A$30*Config!$B$30)</f>
        <v>144.53643</v>
      </c>
      <c r="BO18" s="48">
        <f>MAX(Config!$B$31,BO4/Config!$A$30*Config!$B$30)</f>
        <v>145.09171120000002</v>
      </c>
      <c r="BP18" s="48">
        <f>MAX(Config!$B$31,BP4/Config!$A$30*Config!$B$30)</f>
        <v>145.59799699999999</v>
      </c>
    </row>
    <row r="19" spans="1:68" outlineLevel="1" collapsed="1" x14ac:dyDescent="0.25">
      <c r="A19" s="14" t="s">
        <v>65</v>
      </c>
      <c r="B19" s="48">
        <v>0</v>
      </c>
      <c r="C19" s="48">
        <v>0</v>
      </c>
      <c r="D19" s="48">
        <v>0</v>
      </c>
      <c r="E19" s="48">
        <v>0</v>
      </c>
      <c r="F19" s="48">
        <f>F5*Config!$B$25</f>
        <v>900</v>
      </c>
      <c r="G19" s="48">
        <f>G5*Config!$B$25</f>
        <v>1000</v>
      </c>
      <c r="H19" s="48">
        <f>H5*Config!$B$25</f>
        <v>1080</v>
      </c>
      <c r="I19" s="48">
        <f>I5*Config!$B$25</f>
        <v>1180</v>
      </c>
      <c r="J19" s="48">
        <f>J5*Config!$B$25</f>
        <v>1280</v>
      </c>
      <c r="K19" s="48">
        <f>K5*Config!$B$25</f>
        <v>1380</v>
      </c>
      <c r="L19" s="48">
        <f>L5*Config!$B$25</f>
        <v>1500</v>
      </c>
      <c r="M19" s="48">
        <f>M5*Config!$B$25</f>
        <v>1620</v>
      </c>
      <c r="N19" s="48">
        <f>N5*Config!$B$25</f>
        <v>1740</v>
      </c>
      <c r="O19" s="48">
        <f>O5*Config!$B$25</f>
        <v>1880</v>
      </c>
      <c r="P19" s="48">
        <f>P5*Config!$B$25</f>
        <v>2020</v>
      </c>
      <c r="Q19" s="48">
        <f>Q5*Config!$B$25</f>
        <v>2180</v>
      </c>
      <c r="R19" s="48">
        <f>R5*Config!$B$25</f>
        <v>2320</v>
      </c>
      <c r="S19" s="48">
        <f>S5*Config!$B$25</f>
        <v>2480</v>
      </c>
      <c r="T19" s="48">
        <f>T5*Config!$B$25</f>
        <v>2660</v>
      </c>
      <c r="U19" s="48">
        <f>U5*Config!$B$25</f>
        <v>2820</v>
      </c>
      <c r="V19" s="48">
        <f>V5*Config!$B$25</f>
        <v>3000</v>
      </c>
      <c r="W19" s="48">
        <f>W5*Config!$B$25</f>
        <v>3160</v>
      </c>
      <c r="X19" s="48">
        <f>X5*Config!$B$25</f>
        <v>3340</v>
      </c>
      <c r="Y19" s="48">
        <f>Y5*Config!$B$25</f>
        <v>3500</v>
      </c>
      <c r="Z19" s="48">
        <f>Z5*Config!$B$25</f>
        <v>3680</v>
      </c>
      <c r="AA19" s="48">
        <f>AA5*Config!$B$25</f>
        <v>3820</v>
      </c>
      <c r="AB19" s="48">
        <f>AB5*Config!$B$25</f>
        <v>3980</v>
      </c>
      <c r="AC19" s="48">
        <f>AC5*Config!$B$25</f>
        <v>4120</v>
      </c>
      <c r="AD19" s="48">
        <f>AD5*Config!$B$25</f>
        <v>4240</v>
      </c>
      <c r="AE19" s="48">
        <f>AE5*Config!$B$25</f>
        <v>4340</v>
      </c>
      <c r="AF19" s="48">
        <f>AF5*Config!$B$25</f>
        <v>4440</v>
      </c>
      <c r="AG19" s="48">
        <f>AG5*Config!$B$25</f>
        <v>4520</v>
      </c>
      <c r="AH19" s="48">
        <f>AH5*Config!$B$25</f>
        <v>4560</v>
      </c>
      <c r="AI19" s="48">
        <f>AI5*Config!$B$25</f>
        <v>4600</v>
      </c>
      <c r="AJ19" s="48">
        <f>AJ5*Config!$B$25</f>
        <v>4600</v>
      </c>
      <c r="AK19" s="48">
        <f>AK5*Config!$B$25</f>
        <v>4580</v>
      </c>
      <c r="AL19" s="48">
        <f>AL5*Config!$B$25</f>
        <v>4540</v>
      </c>
      <c r="AM19" s="48">
        <f>AM5*Config!$B$25</f>
        <v>4480</v>
      </c>
      <c r="AN19" s="48">
        <f>AN5*Config!$B$25</f>
        <v>4400</v>
      </c>
      <c r="AO19" s="48">
        <f>AO5*Config!$B$25</f>
        <v>4300</v>
      </c>
      <c r="AP19" s="48">
        <f>AP5*Config!$B$25</f>
        <v>4180</v>
      </c>
      <c r="AQ19" s="48">
        <f>AQ5*Config!$B$25</f>
        <v>4040</v>
      </c>
      <c r="AR19" s="48">
        <f>AR5*Config!$B$25</f>
        <v>3900</v>
      </c>
      <c r="AS19" s="48">
        <f>AS5*Config!$B$25</f>
        <v>3740</v>
      </c>
      <c r="AT19" s="48">
        <f>AT5*Config!$B$25</f>
        <v>3560</v>
      </c>
      <c r="AU19" s="48">
        <f>AU5*Config!$B$25</f>
        <v>3400</v>
      </c>
      <c r="AV19" s="48">
        <f>AV5*Config!$B$25</f>
        <v>3220</v>
      </c>
      <c r="AW19" s="48">
        <f>AW5*Config!$B$25</f>
        <v>3020</v>
      </c>
      <c r="AX19" s="48">
        <f>AX5*Config!$B$25</f>
        <v>2840</v>
      </c>
      <c r="AY19" s="48">
        <f>AY5*Config!$B$25</f>
        <v>2660</v>
      </c>
      <c r="AZ19" s="48">
        <f>AZ5*Config!$B$25</f>
        <v>2500</v>
      </c>
      <c r="BA19" s="48">
        <f>BA5*Config!$B$25</f>
        <v>2320</v>
      </c>
      <c r="BB19" s="48">
        <f>BB5*Config!$B$25</f>
        <v>2160</v>
      </c>
      <c r="BC19" s="48">
        <f>BC5*Config!$B$25</f>
        <v>2000</v>
      </c>
      <c r="BD19" s="48">
        <f>BD5*Config!$B$25</f>
        <v>1840</v>
      </c>
      <c r="BE19" s="48">
        <f>BE5*Config!$B$25</f>
        <v>1700</v>
      </c>
      <c r="BF19" s="48">
        <f>BF5*Config!$B$25</f>
        <v>1560</v>
      </c>
      <c r="BG19" s="48">
        <f>BG5*Config!$B$25</f>
        <v>1440</v>
      </c>
      <c r="BH19" s="48">
        <f>BH5*Config!$B$25</f>
        <v>1300</v>
      </c>
      <c r="BI19" s="48">
        <f>BI5*Config!$B$25</f>
        <v>1200</v>
      </c>
      <c r="BJ19" s="48">
        <f>BJ5*Config!$B$25</f>
        <v>1100</v>
      </c>
      <c r="BK19" s="48">
        <f>BK5*Config!$B$25</f>
        <v>1000</v>
      </c>
      <c r="BL19" s="48">
        <f>BL5*Config!$B$25</f>
        <v>900</v>
      </c>
      <c r="BM19" s="48">
        <f>BM5*Config!$B$25</f>
        <v>820</v>
      </c>
      <c r="BN19" s="48">
        <f>BN5*Config!$B$25</f>
        <v>760</v>
      </c>
      <c r="BO19" s="48">
        <f>BO5*Config!$B$25</f>
        <v>680</v>
      </c>
      <c r="BP19" s="48">
        <f>BP5*Config!$B$25</f>
        <v>620</v>
      </c>
    </row>
    <row r="20" spans="1:68" x14ac:dyDescent="0.25">
      <c r="A20" s="14" t="s">
        <v>69</v>
      </c>
      <c r="B20" s="48">
        <v>0</v>
      </c>
      <c r="C20" s="48">
        <v>0</v>
      </c>
      <c r="D20" s="48">
        <v>0</v>
      </c>
      <c r="E20" s="48">
        <f>Config!$B$37/Config!$B$38</f>
        <v>522.66666666666663</v>
      </c>
      <c r="F20" s="48">
        <f>Config!$B$37/Config!$B$38</f>
        <v>522.66666666666663</v>
      </c>
      <c r="G20" s="48">
        <f>Config!$B$37/Config!$B$38</f>
        <v>522.66666666666663</v>
      </c>
      <c r="H20" s="48">
        <f>Config!$B$37/Config!$B$38</f>
        <v>522.66666666666663</v>
      </c>
      <c r="I20" s="48">
        <f>Config!$B$37/Config!$B$38</f>
        <v>522.66666666666663</v>
      </c>
      <c r="J20" s="48">
        <f>Config!$B$37/Config!$B$38</f>
        <v>522.66666666666663</v>
      </c>
      <c r="K20" s="48">
        <f>Config!$B$37/Config!$B$38</f>
        <v>522.66666666666663</v>
      </c>
      <c r="L20" s="48">
        <f>Config!$B$37/Config!$B$38</f>
        <v>522.66666666666663</v>
      </c>
      <c r="M20" s="48">
        <f>Config!$B$37/Config!$B$38</f>
        <v>522.66666666666663</v>
      </c>
      <c r="N20" s="48">
        <f>Config!$B$37/Config!$B$38</f>
        <v>522.66666666666663</v>
      </c>
      <c r="O20" s="48">
        <f>Config!$B$37/Config!$B$38</f>
        <v>522.66666666666663</v>
      </c>
      <c r="P20" s="48">
        <f>Config!$B$37/Config!$B$38</f>
        <v>522.66666666666663</v>
      </c>
      <c r="Q20" s="48">
        <f>Config!$B$37/Config!$B$38</f>
        <v>522.66666666666663</v>
      </c>
      <c r="R20" s="48">
        <f>Config!$B$37/Config!$B$38</f>
        <v>522.66666666666663</v>
      </c>
      <c r="S20" s="48">
        <f>Config!$B$37/Config!$B$38</f>
        <v>522.66666666666663</v>
      </c>
      <c r="T20" s="48">
        <f>Config!$B$37/Config!$B$38</f>
        <v>522.66666666666663</v>
      </c>
      <c r="U20" s="48">
        <f>Config!$B$37/Config!$B$38</f>
        <v>522.66666666666663</v>
      </c>
      <c r="V20" s="48">
        <f>Config!$B$37/Config!$B$38</f>
        <v>522.66666666666663</v>
      </c>
      <c r="W20" s="48">
        <f>Config!$B$37/Config!$B$38</f>
        <v>522.66666666666663</v>
      </c>
      <c r="X20" s="48">
        <f>Config!$B$37/Config!$B$38</f>
        <v>522.66666666666663</v>
      </c>
      <c r="Y20" s="48">
        <f>Config!$B$37/Config!$B$38</f>
        <v>522.66666666666663</v>
      </c>
      <c r="Z20" s="48">
        <f>Config!$B$37/Config!$B$38</f>
        <v>522.66666666666663</v>
      </c>
      <c r="AA20" s="48">
        <f>Config!$B$37/Config!$B$38</f>
        <v>522.66666666666663</v>
      </c>
      <c r="AB20" s="48">
        <f>Config!$B$37/Config!$B$38</f>
        <v>522.66666666666663</v>
      </c>
      <c r="AC20" s="48">
        <f>Config!$B$37/Config!$B$38</f>
        <v>522.66666666666663</v>
      </c>
      <c r="AD20" s="48">
        <f>Config!$B$37/Config!$B$38</f>
        <v>522.66666666666663</v>
      </c>
      <c r="AE20" s="48">
        <f>Config!$B$37/Config!$B$38</f>
        <v>522.66666666666663</v>
      </c>
      <c r="AF20" s="48">
        <f>Config!$B$37/Config!$B$38</f>
        <v>522.66666666666663</v>
      </c>
      <c r="AG20" s="48">
        <f>Config!$B$37/Config!$B$38</f>
        <v>522.66666666666663</v>
      </c>
      <c r="AH20" s="48">
        <f>Config!$B$37/Config!$B$38</f>
        <v>522.66666666666663</v>
      </c>
      <c r="AI20" s="48">
        <f>Config!$B$37/Config!$B$38</f>
        <v>522.66666666666663</v>
      </c>
      <c r="AJ20" s="48">
        <f>Config!$B$37/Config!$B$38</f>
        <v>522.66666666666663</v>
      </c>
      <c r="AK20" s="48">
        <f>Config!$B$37/Config!$B$38</f>
        <v>522.66666666666663</v>
      </c>
      <c r="AL20" s="48">
        <f>Config!$B$37/Config!$B$38</f>
        <v>522.66666666666663</v>
      </c>
      <c r="AM20" s="48">
        <f>Config!$B$37/Config!$B$38</f>
        <v>522.66666666666663</v>
      </c>
      <c r="AN20" s="48">
        <f>Config!$B$37/Config!$B$38</f>
        <v>522.66666666666663</v>
      </c>
      <c r="AO20" s="48">
        <f>Config!$B$37/Config!$B$38</f>
        <v>522.66666666666663</v>
      </c>
      <c r="AP20" s="48">
        <f>Config!$B$37/Config!$B$38</f>
        <v>522.66666666666663</v>
      </c>
      <c r="AQ20" s="48">
        <f>Config!$B$37/Config!$B$38</f>
        <v>522.66666666666663</v>
      </c>
      <c r="AR20" s="48">
        <f>Config!$B$37/Config!$B$38</f>
        <v>522.66666666666663</v>
      </c>
      <c r="AS20" s="48">
        <f>Config!$B$37/Config!$B$38</f>
        <v>522.66666666666663</v>
      </c>
      <c r="AT20" s="48">
        <f>Config!$B$37/Config!$B$38</f>
        <v>522.66666666666663</v>
      </c>
      <c r="AU20" s="48">
        <f>Config!$B$37/Config!$B$38</f>
        <v>522.66666666666663</v>
      </c>
      <c r="AV20" s="48">
        <f>Config!$B$37/Config!$B$38</f>
        <v>522.66666666666663</v>
      </c>
      <c r="AW20" s="48">
        <f>Config!$B$37/Config!$B$38</f>
        <v>522.66666666666663</v>
      </c>
      <c r="AX20" s="48">
        <f>Config!$B$37/Config!$B$38</f>
        <v>522.66666666666663</v>
      </c>
      <c r="AY20" s="48">
        <f>Config!$B$37/Config!$B$38</f>
        <v>522.66666666666663</v>
      </c>
      <c r="AZ20" s="48">
        <f>Config!$B$37/Config!$B$38</f>
        <v>522.66666666666663</v>
      </c>
      <c r="BA20" s="48">
        <f>Config!$B$37/Config!$B$38</f>
        <v>522.66666666666663</v>
      </c>
      <c r="BB20" s="48">
        <f>Config!$B$37/Config!$B$38</f>
        <v>522.66666666666663</v>
      </c>
      <c r="BC20" s="48">
        <f>Config!$B$37/Config!$B$38</f>
        <v>522.66666666666663</v>
      </c>
      <c r="BD20" s="48">
        <f>Config!$B$37/Config!$B$38</f>
        <v>522.66666666666663</v>
      </c>
      <c r="BE20" s="48">
        <f>Config!$B$37/Config!$B$38</f>
        <v>522.66666666666663</v>
      </c>
      <c r="BF20" s="48">
        <f>Config!$B$37/Config!$B$38</f>
        <v>522.66666666666663</v>
      </c>
      <c r="BG20" s="48">
        <f>Config!$B$37/Config!$B$38</f>
        <v>522.66666666666663</v>
      </c>
      <c r="BH20" s="48">
        <f>Config!$B$37/Config!$B$38</f>
        <v>522.66666666666663</v>
      </c>
      <c r="BI20" s="48">
        <f>Config!$B$37/Config!$B$38</f>
        <v>522.66666666666663</v>
      </c>
      <c r="BJ20" s="48">
        <f>Config!$B$37/Config!$B$38</f>
        <v>522.66666666666663</v>
      </c>
      <c r="BK20" s="48">
        <f>Config!$B$37/Config!$B$38</f>
        <v>522.66666666666663</v>
      </c>
      <c r="BL20" s="48">
        <f>Config!$B$37/Config!$B$38</f>
        <v>522.66666666666663</v>
      </c>
      <c r="BM20" s="48">
        <f>Config!$B$37/Config!$B$38</f>
        <v>522.66666666666663</v>
      </c>
      <c r="BN20" s="48">
        <f>Config!$B$37/Config!$B$38</f>
        <v>522.66666666666663</v>
      </c>
      <c r="BO20" s="48">
        <f>Config!$B$37/Config!$B$38</f>
        <v>522.66666666666663</v>
      </c>
      <c r="BP20" s="48">
        <f>Config!$B$37/Config!$B$38</f>
        <v>522.66666666666663</v>
      </c>
    </row>
    <row r="21" spans="1:68" x14ac:dyDescent="0.25">
      <c r="A21" s="14" t="s">
        <v>85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</row>
    <row r="22" spans="1:68" x14ac:dyDescent="0.25">
      <c r="A22" s="21" t="s">
        <v>74</v>
      </c>
      <c r="B22" s="48">
        <v>5040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48">
        <v>0</v>
      </c>
      <c r="BD22" s="48">
        <v>0</v>
      </c>
      <c r="BE22" s="48">
        <v>0</v>
      </c>
      <c r="BF22" s="48">
        <v>0</v>
      </c>
      <c r="BG22" s="48">
        <v>0</v>
      </c>
      <c r="BH22" s="48">
        <v>0</v>
      </c>
      <c r="BI22" s="48">
        <v>0</v>
      </c>
      <c r="BJ22" s="48">
        <v>0</v>
      </c>
      <c r="BK22" s="48">
        <v>0</v>
      </c>
      <c r="BL22" s="48">
        <v>0</v>
      </c>
      <c r="BM22" s="48">
        <v>0</v>
      </c>
      <c r="BN22" s="48">
        <v>0</v>
      </c>
      <c r="BO22" s="48">
        <v>0</v>
      </c>
      <c r="BP22" s="48">
        <v>0</v>
      </c>
    </row>
    <row r="23" spans="1:68" x14ac:dyDescent="0.25">
      <c r="A23" s="21" t="s">
        <v>75</v>
      </c>
      <c r="B23" s="48">
        <v>1000</v>
      </c>
      <c r="C23" s="48">
        <v>3000</v>
      </c>
      <c r="D23" s="48">
        <v>3000</v>
      </c>
      <c r="E23" s="48">
        <v>1000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48">
        <v>0</v>
      </c>
      <c r="AH23" s="48">
        <v>0</v>
      </c>
      <c r="AI23" s="48">
        <v>0</v>
      </c>
      <c r="AJ23" s="48">
        <v>0</v>
      </c>
      <c r="AK23" s="48">
        <v>0</v>
      </c>
      <c r="AL23" s="48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48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0</v>
      </c>
      <c r="BI23" s="48">
        <v>0</v>
      </c>
      <c r="BJ23" s="48">
        <v>0</v>
      </c>
      <c r="BK23" s="48">
        <v>0</v>
      </c>
      <c r="BL23" s="48">
        <v>0</v>
      </c>
      <c r="BM23" s="48">
        <v>0</v>
      </c>
      <c r="BN23" s="48">
        <v>0</v>
      </c>
      <c r="BO23" s="48">
        <v>0</v>
      </c>
      <c r="BP23" s="48">
        <v>0</v>
      </c>
    </row>
    <row r="24" spans="1:68" outlineLevel="1" collapsed="1" x14ac:dyDescent="0.25">
      <c r="A24" s="21" t="s">
        <v>76</v>
      </c>
      <c r="B24" s="48">
        <f t="shared" ref="B24:AR24" si="28">IF(OR(MONTH(B1)=2,MONTH(B1)=4,MONTH(B1)=11),60,0)</f>
        <v>0</v>
      </c>
      <c r="C24" s="48">
        <f t="shared" si="28"/>
        <v>0</v>
      </c>
      <c r="D24" s="48">
        <f t="shared" si="28"/>
        <v>0</v>
      </c>
      <c r="E24" s="48">
        <f t="shared" si="28"/>
        <v>0</v>
      </c>
      <c r="F24" s="48">
        <f t="shared" si="28"/>
        <v>0</v>
      </c>
      <c r="G24" s="48">
        <f t="shared" si="28"/>
        <v>60</v>
      </c>
      <c r="H24" s="48">
        <f t="shared" si="28"/>
        <v>0</v>
      </c>
      <c r="I24" s="48">
        <f t="shared" si="28"/>
        <v>0</v>
      </c>
      <c r="J24" s="48">
        <f t="shared" si="28"/>
        <v>60</v>
      </c>
      <c r="K24" s="48">
        <f t="shared" si="28"/>
        <v>0</v>
      </c>
      <c r="L24" s="48">
        <f t="shared" si="28"/>
        <v>60</v>
      </c>
      <c r="M24" s="48">
        <f t="shared" si="28"/>
        <v>0</v>
      </c>
      <c r="N24" s="48">
        <f t="shared" si="28"/>
        <v>0</v>
      </c>
      <c r="O24" s="48">
        <f t="shared" si="28"/>
        <v>0</v>
      </c>
      <c r="P24" s="48">
        <f t="shared" si="28"/>
        <v>0</v>
      </c>
      <c r="Q24" s="48">
        <f t="shared" si="28"/>
        <v>0</v>
      </c>
      <c r="R24" s="48">
        <f t="shared" si="28"/>
        <v>0</v>
      </c>
      <c r="S24" s="48">
        <f t="shared" si="28"/>
        <v>60</v>
      </c>
      <c r="T24" s="48">
        <f t="shared" si="28"/>
        <v>0</v>
      </c>
      <c r="U24" s="48">
        <f t="shared" si="28"/>
        <v>0</v>
      </c>
      <c r="V24" s="48">
        <f t="shared" si="28"/>
        <v>60</v>
      </c>
      <c r="W24" s="48">
        <f t="shared" si="28"/>
        <v>0</v>
      </c>
      <c r="X24" s="48">
        <f t="shared" si="28"/>
        <v>60</v>
      </c>
      <c r="Y24" s="48">
        <f t="shared" si="28"/>
        <v>0</v>
      </c>
      <c r="Z24" s="48">
        <f t="shared" si="28"/>
        <v>0</v>
      </c>
      <c r="AA24" s="48">
        <f t="shared" si="28"/>
        <v>0</v>
      </c>
      <c r="AB24" s="48">
        <f t="shared" si="28"/>
        <v>0</v>
      </c>
      <c r="AC24" s="48">
        <f t="shared" si="28"/>
        <v>0</v>
      </c>
      <c r="AD24" s="48">
        <f t="shared" si="28"/>
        <v>0</v>
      </c>
      <c r="AE24" s="48">
        <f t="shared" si="28"/>
        <v>60</v>
      </c>
      <c r="AF24" s="48">
        <f t="shared" si="28"/>
        <v>0</v>
      </c>
      <c r="AG24" s="48">
        <f t="shared" si="28"/>
        <v>0</v>
      </c>
      <c r="AH24" s="48">
        <f t="shared" si="28"/>
        <v>60</v>
      </c>
      <c r="AI24" s="48">
        <f t="shared" si="28"/>
        <v>0</v>
      </c>
      <c r="AJ24" s="48">
        <f t="shared" si="28"/>
        <v>60</v>
      </c>
      <c r="AK24" s="48">
        <f t="shared" si="28"/>
        <v>0</v>
      </c>
      <c r="AL24" s="48">
        <f t="shared" si="28"/>
        <v>0</v>
      </c>
      <c r="AM24" s="48">
        <f t="shared" si="28"/>
        <v>0</v>
      </c>
      <c r="AN24" s="48">
        <f t="shared" si="28"/>
        <v>0</v>
      </c>
      <c r="AO24" s="48">
        <f t="shared" si="28"/>
        <v>0</v>
      </c>
      <c r="AP24" s="48">
        <f t="shared" si="28"/>
        <v>0</v>
      </c>
      <c r="AQ24" s="48">
        <f t="shared" si="28"/>
        <v>60</v>
      </c>
      <c r="AR24" s="48">
        <f t="shared" si="28"/>
        <v>0</v>
      </c>
      <c r="AS24" s="48">
        <f t="shared" ref="AS24:BO24" si="29">IF(OR(MONTH(AS1)=2,MONTH(AS1)=4,MONTH(AS1)=11),60,0)</f>
        <v>0</v>
      </c>
      <c r="AT24" s="48">
        <f t="shared" si="29"/>
        <v>60</v>
      </c>
      <c r="AU24" s="48">
        <f t="shared" si="29"/>
        <v>0</v>
      </c>
      <c r="AV24" s="48">
        <f t="shared" si="29"/>
        <v>60</v>
      </c>
      <c r="AW24" s="48">
        <f t="shared" si="29"/>
        <v>0</v>
      </c>
      <c r="AX24" s="48">
        <f t="shared" si="29"/>
        <v>0</v>
      </c>
      <c r="AY24" s="48">
        <f t="shared" si="29"/>
        <v>0</v>
      </c>
      <c r="AZ24" s="48">
        <f t="shared" si="29"/>
        <v>0</v>
      </c>
      <c r="BA24" s="48">
        <f t="shared" si="29"/>
        <v>0</v>
      </c>
      <c r="BB24" s="48">
        <f t="shared" si="29"/>
        <v>0</v>
      </c>
      <c r="BC24" s="48">
        <f t="shared" si="29"/>
        <v>60</v>
      </c>
      <c r="BD24" s="48">
        <f t="shared" si="29"/>
        <v>0</v>
      </c>
      <c r="BE24" s="48">
        <f t="shared" si="29"/>
        <v>0</v>
      </c>
      <c r="BF24" s="48">
        <f t="shared" si="29"/>
        <v>60</v>
      </c>
      <c r="BG24" s="48">
        <f t="shared" si="29"/>
        <v>0</v>
      </c>
      <c r="BH24" s="48">
        <f t="shared" si="29"/>
        <v>60</v>
      </c>
      <c r="BI24" s="48">
        <f t="shared" si="29"/>
        <v>0</v>
      </c>
      <c r="BJ24" s="48">
        <f t="shared" si="29"/>
        <v>0</v>
      </c>
      <c r="BK24" s="48">
        <f t="shared" si="29"/>
        <v>0</v>
      </c>
      <c r="BL24" s="48">
        <f t="shared" si="29"/>
        <v>0</v>
      </c>
      <c r="BM24" s="48">
        <f t="shared" si="29"/>
        <v>0</v>
      </c>
      <c r="BN24" s="48">
        <f t="shared" si="29"/>
        <v>0</v>
      </c>
      <c r="BO24" s="48">
        <f t="shared" si="29"/>
        <v>60</v>
      </c>
      <c r="BP24" s="48">
        <f t="shared" ref="BP24" si="30">IF(OR(MONTH(BP1)=2,MONTH(BP1)=4,MONTH(BP1)=11),60,0)</f>
        <v>0</v>
      </c>
    </row>
    <row r="25" spans="1:68" x14ac:dyDescent="0.25">
      <c r="A25" s="21" t="s">
        <v>86</v>
      </c>
      <c r="B25" s="48">
        <v>0</v>
      </c>
      <c r="C25" s="48">
        <v>0</v>
      </c>
      <c r="D25" s="48">
        <v>0</v>
      </c>
      <c r="E25" s="48">
        <v>2830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0</v>
      </c>
      <c r="BI25" s="48">
        <v>0</v>
      </c>
      <c r="BJ25" s="48">
        <v>0</v>
      </c>
      <c r="BK25" s="48">
        <v>0</v>
      </c>
      <c r="BL25" s="48">
        <v>0</v>
      </c>
      <c r="BM25" s="48">
        <v>0</v>
      </c>
      <c r="BN25" s="48">
        <v>0</v>
      </c>
      <c r="BO25" s="48">
        <v>0</v>
      </c>
      <c r="BP25" s="48">
        <v>0</v>
      </c>
    </row>
    <row r="26" spans="1:68" x14ac:dyDescent="0.25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</row>
    <row r="27" spans="1:68" x14ac:dyDescent="0.25">
      <c r="A27" s="20" t="s">
        <v>66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</row>
    <row r="28" spans="1:68" outlineLevel="1" x14ac:dyDescent="0.25">
      <c r="A28" s="14" t="s">
        <v>67</v>
      </c>
      <c r="B28" s="48">
        <v>0</v>
      </c>
      <c r="C28" s="48">
        <v>0</v>
      </c>
      <c r="D28" s="48">
        <v>0</v>
      </c>
      <c r="E28" s="48">
        <v>1501.82</v>
      </c>
      <c r="F28" s="48">
        <v>1501.82</v>
      </c>
      <c r="G28" s="48">
        <v>1501.82</v>
      </c>
      <c r="H28" s="48">
        <v>1501.82</v>
      </c>
      <c r="I28" s="48">
        <v>1501.82</v>
      </c>
      <c r="J28" s="48">
        <v>1501.82</v>
      </c>
      <c r="K28" s="48">
        <v>1501.82</v>
      </c>
      <c r="L28" s="48">
        <v>1501.82</v>
      </c>
      <c r="M28" s="48">
        <v>1501.82</v>
      </c>
      <c r="N28" s="48">
        <v>1501.82</v>
      </c>
      <c r="O28" s="48">
        <v>1501.82</v>
      </c>
      <c r="P28" s="48">
        <v>1501.82</v>
      </c>
      <c r="Q28" s="48">
        <v>1501.82</v>
      </c>
      <c r="R28" s="48">
        <v>1501.82</v>
      </c>
      <c r="S28" s="48">
        <v>1501.82</v>
      </c>
      <c r="T28" s="48">
        <v>1501.82</v>
      </c>
      <c r="U28" s="48">
        <v>1501.82</v>
      </c>
      <c r="V28" s="48">
        <v>1501.82</v>
      </c>
      <c r="W28" s="48">
        <v>1501.82</v>
      </c>
      <c r="X28" s="48">
        <v>1501.82</v>
      </c>
      <c r="Y28" s="48">
        <v>1501.82</v>
      </c>
      <c r="Z28" s="48">
        <v>1501.82</v>
      </c>
      <c r="AA28" s="48">
        <v>1501.82</v>
      </c>
      <c r="AB28" s="48">
        <v>1501.82</v>
      </c>
      <c r="AC28" s="48">
        <v>1501.82</v>
      </c>
      <c r="AD28" s="48">
        <v>1501.82</v>
      </c>
      <c r="AE28" s="48">
        <v>1501.82</v>
      </c>
      <c r="AF28" s="48">
        <v>1501.82</v>
      </c>
      <c r="AG28" s="48">
        <v>1501.82</v>
      </c>
      <c r="AH28" s="48">
        <v>1501.82</v>
      </c>
      <c r="AI28" s="48">
        <v>1501.82</v>
      </c>
      <c r="AJ28" s="48">
        <v>1501.82</v>
      </c>
      <c r="AK28" s="48">
        <v>1501.82</v>
      </c>
      <c r="AL28" s="48">
        <v>1501.82</v>
      </c>
      <c r="AM28" s="48">
        <v>1501.82</v>
      </c>
      <c r="AN28" s="48">
        <v>1501.82</v>
      </c>
      <c r="AO28" s="48">
        <v>1501.82</v>
      </c>
      <c r="AP28" s="48">
        <v>1501.82</v>
      </c>
      <c r="AQ28" s="48">
        <v>1501.82</v>
      </c>
      <c r="AR28" s="48">
        <v>1501.82</v>
      </c>
      <c r="AS28" s="48">
        <v>1501.82</v>
      </c>
      <c r="AT28" s="48">
        <v>1501.82</v>
      </c>
      <c r="AU28" s="48">
        <v>1501.82</v>
      </c>
      <c r="AV28" s="48">
        <v>1501.82</v>
      </c>
      <c r="AW28" s="48">
        <v>1501.82</v>
      </c>
      <c r="AX28" s="48">
        <v>1501.82</v>
      </c>
      <c r="AY28" s="48">
        <v>1501.82</v>
      </c>
      <c r="AZ28" s="48">
        <v>1501.82</v>
      </c>
      <c r="BA28" s="48">
        <v>1501.82</v>
      </c>
      <c r="BB28" s="48">
        <v>1501.82</v>
      </c>
      <c r="BC28" s="48">
        <v>1501.82</v>
      </c>
      <c r="BD28" s="48">
        <v>1501.82</v>
      </c>
      <c r="BE28" s="48">
        <v>1501.82</v>
      </c>
      <c r="BF28" s="48">
        <v>1501.82</v>
      </c>
      <c r="BG28" s="48">
        <v>1501.82</v>
      </c>
      <c r="BH28" s="48">
        <v>1501.82</v>
      </c>
      <c r="BI28" s="48">
        <v>1501.82</v>
      </c>
      <c r="BJ28" s="48">
        <v>1501.82</v>
      </c>
      <c r="BK28" s="48">
        <v>1501.82</v>
      </c>
      <c r="BL28" s="48">
        <v>1501.82</v>
      </c>
      <c r="BM28" s="48">
        <v>1501.82</v>
      </c>
      <c r="BN28" s="48">
        <v>1501.82</v>
      </c>
      <c r="BO28" s="48">
        <v>1501.82</v>
      </c>
      <c r="BP28" s="48">
        <v>1501.82</v>
      </c>
    </row>
    <row r="29" spans="1:68" ht="13.5" customHeight="1" x14ac:dyDescent="0.25">
      <c r="A29" s="14" t="s">
        <v>68</v>
      </c>
      <c r="B29" s="48">
        <v>40</v>
      </c>
      <c r="C29" s="48">
        <v>40</v>
      </c>
      <c r="D29" s="48">
        <v>40</v>
      </c>
      <c r="E29" s="48">
        <v>40</v>
      </c>
      <c r="F29" s="48">
        <v>40</v>
      </c>
      <c r="G29" s="48">
        <v>40</v>
      </c>
      <c r="H29" s="48">
        <v>40</v>
      </c>
      <c r="I29" s="48">
        <v>40</v>
      </c>
      <c r="J29" s="48">
        <v>40</v>
      </c>
      <c r="K29" s="48">
        <v>40</v>
      </c>
      <c r="L29" s="48">
        <v>40</v>
      </c>
      <c r="M29" s="48">
        <v>40</v>
      </c>
      <c r="N29" s="48">
        <v>40</v>
      </c>
      <c r="O29" s="48">
        <v>40</v>
      </c>
      <c r="P29" s="48">
        <v>40</v>
      </c>
      <c r="Q29" s="48">
        <v>40</v>
      </c>
      <c r="R29" s="48">
        <v>40</v>
      </c>
      <c r="S29" s="48">
        <v>40</v>
      </c>
      <c r="T29" s="48">
        <v>40</v>
      </c>
      <c r="U29" s="48">
        <v>40</v>
      </c>
      <c r="V29" s="48">
        <v>40</v>
      </c>
      <c r="W29" s="48">
        <v>40</v>
      </c>
      <c r="X29" s="48">
        <v>40</v>
      </c>
      <c r="Y29" s="48">
        <v>40</v>
      </c>
      <c r="Z29" s="48">
        <v>40</v>
      </c>
      <c r="AA29" s="48">
        <v>40</v>
      </c>
      <c r="AB29" s="48">
        <v>40</v>
      </c>
      <c r="AC29" s="48">
        <v>40</v>
      </c>
      <c r="AD29" s="48">
        <v>40</v>
      </c>
      <c r="AE29" s="48">
        <v>40</v>
      </c>
      <c r="AF29" s="48">
        <v>40</v>
      </c>
      <c r="AG29" s="48">
        <v>40</v>
      </c>
      <c r="AH29" s="48">
        <v>40</v>
      </c>
      <c r="AI29" s="48">
        <v>40</v>
      </c>
      <c r="AJ29" s="48">
        <v>40</v>
      </c>
      <c r="AK29" s="48">
        <v>40</v>
      </c>
      <c r="AL29" s="48">
        <v>40</v>
      </c>
      <c r="AM29" s="48">
        <v>40</v>
      </c>
      <c r="AN29" s="48">
        <v>40</v>
      </c>
      <c r="AO29" s="48">
        <v>40</v>
      </c>
      <c r="AP29" s="48">
        <v>40</v>
      </c>
      <c r="AQ29" s="48">
        <v>40</v>
      </c>
      <c r="AR29" s="48">
        <v>40</v>
      </c>
      <c r="AS29" s="48">
        <v>40</v>
      </c>
      <c r="AT29" s="48">
        <v>40</v>
      </c>
      <c r="AU29" s="48">
        <v>40</v>
      </c>
      <c r="AV29" s="48">
        <v>40</v>
      </c>
      <c r="AW29" s="48">
        <v>40</v>
      </c>
      <c r="AX29" s="48">
        <v>40</v>
      </c>
      <c r="AY29" s="48">
        <v>40</v>
      </c>
      <c r="AZ29" s="48">
        <v>40</v>
      </c>
      <c r="BA29" s="48">
        <v>40</v>
      </c>
      <c r="BB29" s="48">
        <v>40</v>
      </c>
      <c r="BC29" s="48">
        <v>40</v>
      </c>
      <c r="BD29" s="48">
        <v>40</v>
      </c>
      <c r="BE29" s="48">
        <v>40</v>
      </c>
      <c r="BF29" s="48">
        <v>40</v>
      </c>
      <c r="BG29" s="48">
        <v>40</v>
      </c>
      <c r="BH29" s="48">
        <v>40</v>
      </c>
      <c r="BI29" s="48">
        <v>40</v>
      </c>
      <c r="BJ29" s="48">
        <v>40</v>
      </c>
      <c r="BK29" s="48">
        <v>40</v>
      </c>
      <c r="BL29" s="48">
        <v>40</v>
      </c>
      <c r="BM29" s="48">
        <v>40</v>
      </c>
      <c r="BN29" s="48">
        <v>40</v>
      </c>
      <c r="BO29" s="48">
        <v>40</v>
      </c>
      <c r="BP29" s="48">
        <v>40</v>
      </c>
    </row>
    <row r="30" spans="1:68" x14ac:dyDescent="0.25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</row>
    <row r="31" spans="1:68" ht="15.75" outlineLevel="1" collapsed="1" thickBot="1" x14ac:dyDescent="0.3">
      <c r="A31" s="23" t="s">
        <v>78</v>
      </c>
      <c r="B31" s="49">
        <f t="shared" ref="B31:AN31" si="31">SUM(B17:B29)</f>
        <v>6080</v>
      </c>
      <c r="C31" s="49">
        <f t="shared" si="31"/>
        <v>3040</v>
      </c>
      <c r="D31" s="49">
        <f t="shared" si="31"/>
        <v>3040</v>
      </c>
      <c r="E31" s="49">
        <f t="shared" si="31"/>
        <v>6162.755666666666</v>
      </c>
      <c r="F31" s="49">
        <f t="shared" si="31"/>
        <v>3232.7556666666669</v>
      </c>
      <c r="G31" s="49">
        <f t="shared" si="31"/>
        <v>3392.7556666666669</v>
      </c>
      <c r="H31" s="49">
        <f t="shared" si="31"/>
        <v>3412.7556666666669</v>
      </c>
      <c r="I31" s="49">
        <f t="shared" si="31"/>
        <v>3512.7556666666669</v>
      </c>
      <c r="J31" s="49">
        <f t="shared" si="31"/>
        <v>3672.7556666666669</v>
      </c>
      <c r="K31" s="49">
        <f t="shared" si="31"/>
        <v>3712.7556666666669</v>
      </c>
      <c r="L31" s="49">
        <f t="shared" si="31"/>
        <v>3892.7556666666669</v>
      </c>
      <c r="M31" s="49">
        <f t="shared" si="31"/>
        <v>3952.7556666666669</v>
      </c>
      <c r="N31" s="49">
        <f t="shared" si="31"/>
        <v>4072.7556666666669</v>
      </c>
      <c r="O31" s="49">
        <f t="shared" si="31"/>
        <v>4212.7556666666669</v>
      </c>
      <c r="P31" s="49">
        <f t="shared" si="31"/>
        <v>4352.7556666666669</v>
      </c>
      <c r="Q31" s="49">
        <f t="shared" si="31"/>
        <v>4512.7556666666669</v>
      </c>
      <c r="R31" s="49">
        <f t="shared" si="31"/>
        <v>4652.7556666666669</v>
      </c>
      <c r="S31" s="49">
        <f t="shared" si="31"/>
        <v>4872.7556666666669</v>
      </c>
      <c r="T31" s="49">
        <f t="shared" si="31"/>
        <v>4992.7556666666669</v>
      </c>
      <c r="U31" s="49">
        <f t="shared" si="31"/>
        <v>5152.7556666666669</v>
      </c>
      <c r="V31" s="49">
        <f t="shared" si="31"/>
        <v>5392.7556666666669</v>
      </c>
      <c r="W31" s="49">
        <f t="shared" si="31"/>
        <v>5492.7556666666669</v>
      </c>
      <c r="X31" s="49">
        <f t="shared" si="31"/>
        <v>5732.7556666666669</v>
      </c>
      <c r="Y31" s="49">
        <f t="shared" si="31"/>
        <v>5832.7556666666669</v>
      </c>
      <c r="Z31" s="49">
        <f t="shared" si="31"/>
        <v>6012.7556666666669</v>
      </c>
      <c r="AA31" s="49">
        <f t="shared" si="31"/>
        <v>6152.7556666666669</v>
      </c>
      <c r="AB31" s="49">
        <f t="shared" si="31"/>
        <v>6312.7556666666669</v>
      </c>
      <c r="AC31" s="49">
        <f t="shared" si="31"/>
        <v>6452.7556666666669</v>
      </c>
      <c r="AD31" s="49">
        <f t="shared" si="31"/>
        <v>6572.7556666666669</v>
      </c>
      <c r="AE31" s="49">
        <f t="shared" si="31"/>
        <v>6732.7556666666669</v>
      </c>
      <c r="AF31" s="49">
        <f t="shared" si="31"/>
        <v>6772.7556666666669</v>
      </c>
      <c r="AG31" s="49">
        <f t="shared" si="31"/>
        <v>6852.7556666666669</v>
      </c>
      <c r="AH31" s="49">
        <f t="shared" si="31"/>
        <v>6952.7556666666669</v>
      </c>
      <c r="AI31" s="49">
        <f t="shared" si="31"/>
        <v>6932.7556666666669</v>
      </c>
      <c r="AJ31" s="49">
        <f t="shared" si="31"/>
        <v>6992.7556666666669</v>
      </c>
      <c r="AK31" s="49">
        <f t="shared" si="31"/>
        <v>6914.4868374666667</v>
      </c>
      <c r="AL31" s="49">
        <f t="shared" si="31"/>
        <v>6878.1941560666664</v>
      </c>
      <c r="AM31" s="49">
        <f t="shared" si="31"/>
        <v>6821.8524792666667</v>
      </c>
      <c r="AN31" s="49">
        <f t="shared" si="31"/>
        <v>6745.445475266667</v>
      </c>
      <c r="AO31" s="49">
        <f t="shared" ref="AO31:AR31" si="32">SUM(AO17:AO29)</f>
        <v>6648.9568122666669</v>
      </c>
      <c r="AP31" s="49">
        <f t="shared" si="32"/>
        <v>6532.3701584666669</v>
      </c>
      <c r="AQ31" s="49">
        <f t="shared" si="32"/>
        <v>6455.6691820666665</v>
      </c>
      <c r="AR31" s="49">
        <f t="shared" si="32"/>
        <v>6258.8538830666666</v>
      </c>
      <c r="AS31" s="49">
        <f t="shared" ref="AS31:BO31" si="33">SUM(AS17:AS29)</f>
        <v>6101.9079296666669</v>
      </c>
      <c r="AT31" s="49">
        <f t="shared" si="33"/>
        <v>5984.8149900666667</v>
      </c>
      <c r="AU31" s="49">
        <f t="shared" si="33"/>
        <v>5767.5913960666667</v>
      </c>
      <c r="AV31" s="49">
        <f t="shared" si="33"/>
        <v>5650.2208158666663</v>
      </c>
      <c r="AW31" s="49">
        <f t="shared" si="33"/>
        <v>5392.6869176666669</v>
      </c>
      <c r="AX31" s="49">
        <f t="shared" si="33"/>
        <v>5215.0060332666662</v>
      </c>
      <c r="AY31" s="49">
        <f t="shared" si="33"/>
        <v>5037.1781626666661</v>
      </c>
      <c r="AZ31" s="49">
        <f t="shared" si="33"/>
        <v>4879.2196376666661</v>
      </c>
      <c r="BA31" s="49">
        <f t="shared" si="33"/>
        <v>4701.1141264666667</v>
      </c>
      <c r="BB31" s="49">
        <f t="shared" si="33"/>
        <v>4542.8779608666664</v>
      </c>
      <c r="BC31" s="49">
        <f t="shared" si="33"/>
        <v>4444.5111408666662</v>
      </c>
      <c r="BD31" s="49">
        <f t="shared" si="33"/>
        <v>4226.0136664666661</v>
      </c>
      <c r="BE31" s="49">
        <f t="shared" si="33"/>
        <v>4087.4018694666665</v>
      </c>
      <c r="BF31" s="49">
        <f t="shared" si="33"/>
        <v>4008.6757498666666</v>
      </c>
      <c r="BG31" s="49">
        <f t="shared" si="33"/>
        <v>3829.8516394666667</v>
      </c>
      <c r="BH31" s="49">
        <f t="shared" si="33"/>
        <v>3750.9132064666665</v>
      </c>
      <c r="BI31" s="49">
        <f t="shared" si="33"/>
        <v>3591.8931144666667</v>
      </c>
      <c r="BJ31" s="49">
        <f t="shared" si="33"/>
        <v>3492.7913634666666</v>
      </c>
      <c r="BK31" s="49">
        <f t="shared" si="33"/>
        <v>3393.6079534666669</v>
      </c>
      <c r="BL31" s="49">
        <f t="shared" si="33"/>
        <v>3294.3428844666669</v>
      </c>
      <c r="BM31" s="49">
        <f t="shared" si="33"/>
        <v>3215.0124882666669</v>
      </c>
      <c r="BN31" s="49">
        <f t="shared" si="33"/>
        <v>3155.6330966666665</v>
      </c>
      <c r="BO31" s="49">
        <f t="shared" si="33"/>
        <v>3136.188377866667</v>
      </c>
      <c r="BP31" s="49">
        <f t="shared" ref="BP31" si="34">SUM(BP17:BP29)</f>
        <v>3016.6946636666662</v>
      </c>
    </row>
    <row r="32" spans="1:68" ht="16.5" thickTop="1" thickBot="1" x14ac:dyDescent="0.3">
      <c r="A32" s="25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</row>
    <row r="33" spans="1:68" ht="15.75" outlineLevel="1" collapsed="1" thickTop="1" x14ac:dyDescent="0.25">
      <c r="A33" s="26" t="s">
        <v>82</v>
      </c>
      <c r="B33" s="52">
        <f t="shared" ref="B33:AR33" si="35">B13-B31</f>
        <v>-6080</v>
      </c>
      <c r="C33" s="52">
        <f t="shared" si="35"/>
        <v>-3040</v>
      </c>
      <c r="D33" s="52">
        <f t="shared" si="35"/>
        <v>-3040</v>
      </c>
      <c r="E33" s="52">
        <f t="shared" si="35"/>
        <v>-5241.1556666666656</v>
      </c>
      <c r="F33" s="52">
        <f t="shared" si="35"/>
        <v>-2224.7556666666669</v>
      </c>
      <c r="G33" s="52">
        <f t="shared" si="35"/>
        <v>-2298.3556666666668</v>
      </c>
      <c r="H33" s="52">
        <f t="shared" si="35"/>
        <v>-2203.1556666666665</v>
      </c>
      <c r="I33" s="52">
        <f t="shared" si="35"/>
        <v>-2216.7556666666669</v>
      </c>
      <c r="J33" s="52">
        <f t="shared" si="35"/>
        <v>-2232.7556666666669</v>
      </c>
      <c r="K33" s="52">
        <f t="shared" si="35"/>
        <v>-2157.5556666666671</v>
      </c>
      <c r="L33" s="52">
        <f t="shared" si="35"/>
        <v>-2193.5556666666671</v>
      </c>
      <c r="M33" s="52">
        <f t="shared" si="35"/>
        <v>-2080.7556666666669</v>
      </c>
      <c r="N33" s="52">
        <f t="shared" si="35"/>
        <v>-2056.7556666666669</v>
      </c>
      <c r="O33" s="52">
        <f t="shared" si="35"/>
        <v>-1385.3156666666664</v>
      </c>
      <c r="P33" s="52">
        <f t="shared" si="35"/>
        <v>-1304.9956666666667</v>
      </c>
      <c r="Q33" s="52">
        <f t="shared" si="35"/>
        <v>-1920.7556666666669</v>
      </c>
      <c r="R33" s="52">
        <f t="shared" si="35"/>
        <v>-1830.3556666666668</v>
      </c>
      <c r="S33" s="52">
        <f t="shared" si="35"/>
        <v>-1819.9556666666667</v>
      </c>
      <c r="T33" s="52">
        <f t="shared" si="35"/>
        <v>-1680.7556666666669</v>
      </c>
      <c r="U33" s="52">
        <f t="shared" si="35"/>
        <v>-1581.5556666666666</v>
      </c>
      <c r="V33" s="52">
        <f t="shared" si="35"/>
        <v>-1533.5556666666666</v>
      </c>
      <c r="W33" s="52">
        <f t="shared" si="35"/>
        <v>-1316.7556666666669</v>
      </c>
      <c r="X33" s="52">
        <f t="shared" si="35"/>
        <v>-1239.9556666666667</v>
      </c>
      <c r="Y33" s="52">
        <f t="shared" si="35"/>
        <v>-1023.1556666666665</v>
      </c>
      <c r="Z33" s="52">
        <f t="shared" si="35"/>
        <v>-828.75566666666691</v>
      </c>
      <c r="AA33" s="52">
        <f t="shared" si="35"/>
        <v>897.48433333333469</v>
      </c>
      <c r="AB33" s="52">
        <f t="shared" si="35"/>
        <v>1214.8443333333335</v>
      </c>
      <c r="AC33" s="52">
        <f t="shared" si="35"/>
        <v>-145.55566666666618</v>
      </c>
      <c r="AD33" s="52">
        <f t="shared" si="35"/>
        <v>137.64433333333363</v>
      </c>
      <c r="AE33" s="52">
        <f t="shared" si="35"/>
        <v>380.84433333333345</v>
      </c>
      <c r="AF33" s="52">
        <f t="shared" si="35"/>
        <v>772.84433333333345</v>
      </c>
      <c r="AG33" s="52">
        <f t="shared" si="35"/>
        <v>1124.8443333333335</v>
      </c>
      <c r="AH33" s="52">
        <f t="shared" si="35"/>
        <v>1456.8443333333335</v>
      </c>
      <c r="AI33" s="52">
        <f t="shared" si="35"/>
        <v>1908.8443333333335</v>
      </c>
      <c r="AJ33" s="52">
        <f t="shared" si="35"/>
        <v>2280.8443333333335</v>
      </c>
      <c r="AK33" s="52">
        <f t="shared" si="35"/>
        <v>2791.1131625333337</v>
      </c>
      <c r="AL33" s="52">
        <f t="shared" si="35"/>
        <v>3259.4058439333339</v>
      </c>
      <c r="AM33" s="52">
        <f t="shared" si="35"/>
        <v>6654.3875207333331</v>
      </c>
      <c r="AN33" s="52">
        <f t="shared" si="35"/>
        <v>7281.5945247333339</v>
      </c>
      <c r="AO33" s="52">
        <f t="shared" si="35"/>
        <v>4755.8431877333342</v>
      </c>
      <c r="AP33" s="52">
        <f t="shared" si="35"/>
        <v>5275.6298415333331</v>
      </c>
      <c r="AQ33" s="52">
        <f t="shared" si="35"/>
        <v>5726.7308179333349</v>
      </c>
      <c r="AR33" s="52">
        <f t="shared" si="35"/>
        <v>6297.9461169333345</v>
      </c>
      <c r="AS33" s="52">
        <f t="shared" ref="AS33:BO33" si="36">AS13-AS31</f>
        <v>6800.4920703333346</v>
      </c>
      <c r="AT33" s="52">
        <f t="shared" si="36"/>
        <v>7263.1850099333333</v>
      </c>
      <c r="AU33" s="52">
        <f t="shared" si="36"/>
        <v>7797.2086039333344</v>
      </c>
      <c r="AV33" s="52">
        <f t="shared" si="36"/>
        <v>8231.3791841333332</v>
      </c>
      <c r="AW33" s="52">
        <f t="shared" si="36"/>
        <v>8776.9130823333326</v>
      </c>
      <c r="AX33" s="52">
        <f t="shared" si="36"/>
        <v>9213.7939667333339</v>
      </c>
      <c r="AY33" s="52">
        <f t="shared" si="36"/>
        <v>13690.021837333334</v>
      </c>
      <c r="AZ33" s="52">
        <f t="shared" si="36"/>
        <v>14141.740362333338</v>
      </c>
      <c r="BA33" s="52">
        <f t="shared" si="36"/>
        <v>10447.685873533334</v>
      </c>
      <c r="BB33" s="52">
        <f t="shared" si="36"/>
        <v>10807.522039133335</v>
      </c>
      <c r="BC33" s="52">
        <f t="shared" si="36"/>
        <v>11107.488859133333</v>
      </c>
      <c r="BD33" s="52">
        <f t="shared" si="36"/>
        <v>11498.786333533335</v>
      </c>
      <c r="BE33" s="52">
        <f t="shared" si="36"/>
        <v>11810.198130533334</v>
      </c>
      <c r="BF33" s="52">
        <f t="shared" si="36"/>
        <v>12032.924250133334</v>
      </c>
      <c r="BG33" s="52">
        <f t="shared" si="36"/>
        <v>12355.748360533333</v>
      </c>
      <c r="BH33" s="52">
        <f t="shared" si="36"/>
        <v>12549.886793533335</v>
      </c>
      <c r="BI33" s="52">
        <f t="shared" si="36"/>
        <v>12824.106885533332</v>
      </c>
      <c r="BJ33" s="52">
        <f t="shared" si="36"/>
        <v>13009.608636533336</v>
      </c>
      <c r="BK33" s="52">
        <f t="shared" si="36"/>
        <v>17793.832046533335</v>
      </c>
      <c r="BL33" s="52">
        <f t="shared" si="36"/>
        <v>18003.257115533335</v>
      </c>
      <c r="BM33" s="52">
        <f t="shared" si="36"/>
        <v>13546.587511733334</v>
      </c>
      <c r="BN33" s="52">
        <f t="shared" si="36"/>
        <v>13692.366903333334</v>
      </c>
      <c r="BO33" s="52">
        <f t="shared" si="36"/>
        <v>13769.411622133335</v>
      </c>
      <c r="BP33" s="52">
        <f t="shared" ref="BP33" si="37">BP13-BP31</f>
        <v>13946.505336333335</v>
      </c>
    </row>
    <row r="34" spans="1:68" outlineLevel="1" x14ac:dyDescent="0.25">
      <c r="A34" s="35" t="s">
        <v>116</v>
      </c>
      <c r="B34" s="48">
        <f>B33</f>
        <v>-6080</v>
      </c>
      <c r="C34" s="48">
        <f>IF(MONTH(C1)=1,0,B34)+C33</f>
        <v>-9120</v>
      </c>
      <c r="D34" s="48">
        <f t="shared" ref="D34:BO34" si="38">IF(MONTH(D1)=1,0,C34)+D33</f>
        <v>-12160</v>
      </c>
      <c r="E34" s="48">
        <f t="shared" si="38"/>
        <v>-17401.155666666666</v>
      </c>
      <c r="F34" s="48">
        <f t="shared" si="38"/>
        <v>-19625.911333333333</v>
      </c>
      <c r="G34" s="48">
        <f t="shared" si="38"/>
        <v>-21924.267</v>
      </c>
      <c r="H34" s="48">
        <f t="shared" si="38"/>
        <v>-24127.422666666665</v>
      </c>
      <c r="I34" s="48">
        <f t="shared" si="38"/>
        <v>-2216.7556666666669</v>
      </c>
      <c r="J34" s="48">
        <f t="shared" si="38"/>
        <v>-4449.5113333333338</v>
      </c>
      <c r="K34" s="48">
        <f t="shared" si="38"/>
        <v>-6607.0670000000009</v>
      </c>
      <c r="L34" s="48">
        <f t="shared" si="38"/>
        <v>-8800.622666666668</v>
      </c>
      <c r="M34" s="48">
        <f t="shared" si="38"/>
        <v>-10881.378333333334</v>
      </c>
      <c r="N34" s="48">
        <f t="shared" si="38"/>
        <v>-12938.134000000002</v>
      </c>
      <c r="O34" s="48">
        <f t="shared" si="38"/>
        <v>-14323.449666666667</v>
      </c>
      <c r="P34" s="48">
        <f t="shared" si="38"/>
        <v>-15628.445333333333</v>
      </c>
      <c r="Q34" s="48">
        <f t="shared" si="38"/>
        <v>-17549.201000000001</v>
      </c>
      <c r="R34" s="48">
        <f t="shared" si="38"/>
        <v>-19379.556666666667</v>
      </c>
      <c r="S34" s="48">
        <f t="shared" si="38"/>
        <v>-21199.512333333332</v>
      </c>
      <c r="T34" s="48">
        <f t="shared" si="38"/>
        <v>-22880.268</v>
      </c>
      <c r="U34" s="48">
        <f t="shared" si="38"/>
        <v>-1581.5556666666666</v>
      </c>
      <c r="V34" s="48">
        <f t="shared" si="38"/>
        <v>-3115.1113333333333</v>
      </c>
      <c r="W34" s="48">
        <f t="shared" si="38"/>
        <v>-4431.8670000000002</v>
      </c>
      <c r="X34" s="48">
        <f t="shared" si="38"/>
        <v>-5671.8226666666669</v>
      </c>
      <c r="Y34" s="48">
        <f t="shared" si="38"/>
        <v>-6694.9783333333335</v>
      </c>
      <c r="Z34" s="48">
        <f t="shared" si="38"/>
        <v>-7523.7340000000004</v>
      </c>
      <c r="AA34" s="48">
        <f t="shared" si="38"/>
        <v>-6626.2496666666657</v>
      </c>
      <c r="AB34" s="48">
        <f t="shared" si="38"/>
        <v>-5411.4053333333322</v>
      </c>
      <c r="AC34" s="48">
        <f t="shared" si="38"/>
        <v>-5556.9609999999984</v>
      </c>
      <c r="AD34" s="48">
        <f t="shared" si="38"/>
        <v>-5419.3166666666648</v>
      </c>
      <c r="AE34" s="48">
        <f t="shared" si="38"/>
        <v>-5038.4723333333313</v>
      </c>
      <c r="AF34" s="48">
        <f t="shared" si="38"/>
        <v>-4265.6279999999979</v>
      </c>
      <c r="AG34" s="48">
        <f t="shared" si="38"/>
        <v>1124.8443333333335</v>
      </c>
      <c r="AH34" s="48">
        <f t="shared" si="38"/>
        <v>2581.6886666666669</v>
      </c>
      <c r="AI34" s="48">
        <f t="shared" si="38"/>
        <v>4490.5330000000004</v>
      </c>
      <c r="AJ34" s="48">
        <f t="shared" si="38"/>
        <v>6771.3773333333338</v>
      </c>
      <c r="AK34" s="48">
        <f t="shared" si="38"/>
        <v>9562.4904958666666</v>
      </c>
      <c r="AL34" s="48">
        <f t="shared" si="38"/>
        <v>12821.896339800001</v>
      </c>
      <c r="AM34" s="48">
        <f t="shared" si="38"/>
        <v>19476.283860533335</v>
      </c>
      <c r="AN34" s="48">
        <f t="shared" si="38"/>
        <v>26757.878385266667</v>
      </c>
      <c r="AO34" s="48">
        <f t="shared" si="38"/>
        <v>31513.721573000003</v>
      </c>
      <c r="AP34" s="48">
        <f t="shared" si="38"/>
        <v>36789.351414533332</v>
      </c>
      <c r="AQ34" s="48">
        <f t="shared" si="38"/>
        <v>42516.082232466666</v>
      </c>
      <c r="AR34" s="48">
        <f t="shared" si="38"/>
        <v>48814.028349400003</v>
      </c>
      <c r="AS34" s="48">
        <f t="shared" si="38"/>
        <v>6800.4920703333346</v>
      </c>
      <c r="AT34" s="48">
        <f t="shared" si="38"/>
        <v>14063.677080266669</v>
      </c>
      <c r="AU34" s="48">
        <f t="shared" si="38"/>
        <v>21860.885684200002</v>
      </c>
      <c r="AV34" s="48">
        <f t="shared" si="38"/>
        <v>30092.264868333335</v>
      </c>
      <c r="AW34" s="48">
        <f t="shared" si="38"/>
        <v>38869.177950666664</v>
      </c>
      <c r="AX34" s="48">
        <f t="shared" si="38"/>
        <v>48082.971917399998</v>
      </c>
      <c r="AY34" s="48">
        <f t="shared" si="38"/>
        <v>61772.993754733332</v>
      </c>
      <c r="AZ34" s="48">
        <f t="shared" si="38"/>
        <v>75914.734117066662</v>
      </c>
      <c r="BA34" s="48">
        <f t="shared" si="38"/>
        <v>86362.419990599999</v>
      </c>
      <c r="BB34" s="48">
        <f t="shared" si="38"/>
        <v>97169.942029733327</v>
      </c>
      <c r="BC34" s="48">
        <f t="shared" si="38"/>
        <v>108277.43088886666</v>
      </c>
      <c r="BD34" s="48">
        <f t="shared" si="38"/>
        <v>119776.2172224</v>
      </c>
      <c r="BE34" s="48">
        <f t="shared" si="38"/>
        <v>11810.198130533334</v>
      </c>
      <c r="BF34" s="48">
        <f t="shared" si="38"/>
        <v>23843.122380666668</v>
      </c>
      <c r="BG34" s="48">
        <f t="shared" si="38"/>
        <v>36198.8707412</v>
      </c>
      <c r="BH34" s="48">
        <f t="shared" si="38"/>
        <v>48748.757534733333</v>
      </c>
      <c r="BI34" s="48">
        <f t="shared" si="38"/>
        <v>61572.864420266662</v>
      </c>
      <c r="BJ34" s="48">
        <f t="shared" si="38"/>
        <v>74582.473056799994</v>
      </c>
      <c r="BK34" s="48">
        <f t="shared" si="38"/>
        <v>92376.305103333332</v>
      </c>
      <c r="BL34" s="48">
        <f t="shared" si="38"/>
        <v>110379.56221886666</v>
      </c>
      <c r="BM34" s="48">
        <f t="shared" si="38"/>
        <v>123926.14973059999</v>
      </c>
      <c r="BN34" s="48">
        <f t="shared" si="38"/>
        <v>137618.51663393332</v>
      </c>
      <c r="BO34" s="48">
        <f t="shared" si="38"/>
        <v>151387.92825606666</v>
      </c>
      <c r="BP34" s="48">
        <f t="shared" ref="BP34" si="39">IF(MONTH(BP1)=1,0,BO34)+BP33</f>
        <v>165334.43359239999</v>
      </c>
    </row>
    <row r="35" spans="1:68" outlineLevel="1" collapsed="1" x14ac:dyDescent="0.25">
      <c r="A35" s="14" t="s">
        <v>80</v>
      </c>
      <c r="B35" s="48">
        <f>IF(AND(B34&gt;0,MONTH(B1)=12),B34*Config!$B$35,0)</f>
        <v>0</v>
      </c>
      <c r="C35" s="48">
        <f>IF(AND(C34&gt;0,MONTH(C1)=12),C34*Config!$B$35,0)</f>
        <v>0</v>
      </c>
      <c r="D35" s="48">
        <f>IF(AND(D34&gt;0,MONTH(D1)=12),D34*Config!$B$35,0)</f>
        <v>0</v>
      </c>
      <c r="E35" s="48">
        <f>IF(AND(E34&gt;0,MONTH(E1)=12),E34*Config!$B$35,0)</f>
        <v>0</v>
      </c>
      <c r="F35" s="48">
        <f>IF(AND(F34&gt;0,MONTH(F1)=12),F34*Config!$B$35,0)</f>
        <v>0</v>
      </c>
      <c r="G35" s="48">
        <f>IF(AND(G34&gt;0,MONTH(G1)=12),G34*Config!$B$35,0)</f>
        <v>0</v>
      </c>
      <c r="H35" s="48">
        <f>IF(AND(H34&gt;0,MONTH(H1)=12),H34*Config!$B$35,0)</f>
        <v>0</v>
      </c>
      <c r="I35" s="48">
        <f>IF(AND(I34&gt;0,MONTH(I1)=12),I34*Config!$B$35,0)</f>
        <v>0</v>
      </c>
      <c r="J35" s="48">
        <f>IF(AND(J34&gt;0,MONTH(J1)=12),J34*Config!$B$35,0)</f>
        <v>0</v>
      </c>
      <c r="K35" s="48">
        <f>IF(AND(K34&gt;0,MONTH(K1)=12),K34*Config!$B$35,0)</f>
        <v>0</v>
      </c>
      <c r="L35" s="48">
        <f>IF(AND(L34&gt;0,MONTH(L1)=12),L34*Config!$B$35,0)</f>
        <v>0</v>
      </c>
      <c r="M35" s="48">
        <f>IF(AND(M34&gt;0,MONTH(M1)=12),M34*Config!$B$35,0)</f>
        <v>0</v>
      </c>
      <c r="N35" s="48">
        <f>IF(AND(N34&gt;0,MONTH(N1)=12),N34*Config!$B$35,0)</f>
        <v>0</v>
      </c>
      <c r="O35" s="48">
        <f>IF(AND(O34&gt;0,MONTH(O1)=12),O34*Config!$B$35,0)</f>
        <v>0</v>
      </c>
      <c r="P35" s="48">
        <f>IF(AND(P34&gt;0,MONTH(P1)=12),P34*Config!$B$35,0)</f>
        <v>0</v>
      </c>
      <c r="Q35" s="48">
        <f>IF(AND(Q34&gt;0,MONTH(Q1)=12),Q34*Config!$B$35,0)</f>
        <v>0</v>
      </c>
      <c r="R35" s="48">
        <f>IF(AND(R34&gt;0,MONTH(R1)=12),R34*Config!$B$35,0)</f>
        <v>0</v>
      </c>
      <c r="S35" s="48">
        <f>IF(AND(S34&gt;0,MONTH(S1)=12),S34*Config!$B$35,0)</f>
        <v>0</v>
      </c>
      <c r="T35" s="48">
        <f>IF(AND(T34&gt;0,MONTH(T1)=12),T34*Config!$B$35,0)</f>
        <v>0</v>
      </c>
      <c r="U35" s="48">
        <f>IF(AND(U34&gt;0,MONTH(U1)=12),U34*Config!$B$35,0)</f>
        <v>0</v>
      </c>
      <c r="V35" s="48">
        <f>IF(AND(V34&gt;0,MONTH(V1)=12),V34*Config!$B$35,0)</f>
        <v>0</v>
      </c>
      <c r="W35" s="48">
        <f>IF(AND(W34&gt;0,MONTH(W1)=12),W34*Config!$B$35,0)</f>
        <v>0</v>
      </c>
      <c r="X35" s="48">
        <f>IF(AND(X34&gt;0,MONTH(X1)=12),X34*Config!$B$35,0)</f>
        <v>0</v>
      </c>
      <c r="Y35" s="48">
        <f>IF(AND(Y34&gt;0,MONTH(Y1)=12),Y34*Config!$B$35,0)</f>
        <v>0</v>
      </c>
      <c r="Z35" s="48">
        <f>IF(AND(Z34&gt;0,MONTH(Z1)=12),Z34*Config!$B$35,0)</f>
        <v>0</v>
      </c>
      <c r="AA35" s="48">
        <f>IF(AND(AA34&gt;0,MONTH(AA1)=12),AA34*Config!$B$35,0)</f>
        <v>0</v>
      </c>
      <c r="AB35" s="48">
        <f>IF(AND(AB34&gt;0,MONTH(AB1)=12),AB34*Config!$B$35,0)</f>
        <v>0</v>
      </c>
      <c r="AC35" s="48">
        <f>IF(AND(AC34&gt;0,MONTH(AC1)=12),AC34*Config!$B$35,0)</f>
        <v>0</v>
      </c>
      <c r="AD35" s="48">
        <f>IF(AND(AD34&gt;0,MONTH(AD1)=12),AD34*Config!$B$35,0)</f>
        <v>0</v>
      </c>
      <c r="AE35" s="48">
        <f>IF(AND(AE34&gt;0,MONTH(AE1)=12),AE34*Config!$B$35,0)</f>
        <v>0</v>
      </c>
      <c r="AF35" s="48">
        <f>IF(AND(AF34&gt;0,MONTH(AF1)=12),AF34*Config!$B$35,0)</f>
        <v>0</v>
      </c>
      <c r="AG35" s="48">
        <f>IF(AND(AG34&gt;0,MONTH(AG1)=12),AG34*Config!$B$35,0)</f>
        <v>0</v>
      </c>
      <c r="AH35" s="48">
        <f>IF(AND(AH34&gt;0,MONTH(AH1)=12),AH34*Config!$B$35,0)</f>
        <v>0</v>
      </c>
      <c r="AI35" s="48">
        <f>IF(AND(AI34&gt;0,MONTH(AI1)=12),AI34*Config!$B$35,0)</f>
        <v>0</v>
      </c>
      <c r="AJ35" s="48">
        <f>IF(AND(AJ34&gt;0,MONTH(AJ1)=12),AJ34*Config!$B$35,0)</f>
        <v>0</v>
      </c>
      <c r="AK35" s="48">
        <f>IF(AND(AK34&gt;0,MONTH(AK1)=12),AK34*Config!$B$35,0)</f>
        <v>0</v>
      </c>
      <c r="AL35" s="48">
        <f>IF(AND(AL34&gt;0,MONTH(AL1)=12),AL34*Config!$B$35,0)</f>
        <v>0</v>
      </c>
      <c r="AM35" s="48">
        <f>IF(AND(AM34&gt;0,MONTH(AM1)=12),AM34*Config!$B$35,0)</f>
        <v>0</v>
      </c>
      <c r="AN35" s="48">
        <f>IF(AND(AN34&gt;0,MONTH(AN1)=12),AN34*Config!$B$35,0)</f>
        <v>0</v>
      </c>
      <c r="AO35" s="48">
        <f>IF(AND(AO34&gt;0,MONTH(AO1)=12),AO34*Config!$B$35,0)</f>
        <v>0</v>
      </c>
      <c r="AP35" s="48">
        <f>IF(AND(AP34&gt;0,MONTH(AP1)=12),AP34*Config!$B$35,0)</f>
        <v>0</v>
      </c>
      <c r="AQ35" s="48">
        <f>IF(AND(AQ34&gt;0,MONTH(AQ1)=12),AQ34*Config!$B$35,0)</f>
        <v>0</v>
      </c>
      <c r="AR35" s="48">
        <f>IF(AND(AR34&gt;0,MONTH(AR1)=12),AR34*Config!$B$35,0)</f>
        <v>2440.7014174700003</v>
      </c>
      <c r="AS35" s="48">
        <f>IF(AND(AS34&gt;0,MONTH(AS1)=12),AS34*Config!$B$35,0)</f>
        <v>0</v>
      </c>
      <c r="AT35" s="48">
        <f>IF(AND(AT34&gt;0,MONTH(AT1)=12),AT34*Config!$B$35,0)</f>
        <v>0</v>
      </c>
      <c r="AU35" s="48">
        <f>IF(AND(AU34&gt;0,MONTH(AU1)=12),AU34*Config!$B$35,0)</f>
        <v>0</v>
      </c>
      <c r="AV35" s="48">
        <f>IF(AND(AV34&gt;0,MONTH(AV1)=12),AV34*Config!$B$35,0)</f>
        <v>0</v>
      </c>
      <c r="AW35" s="48">
        <f>IF(AND(AW34&gt;0,MONTH(AW1)=12),AW34*Config!$B$35,0)</f>
        <v>0</v>
      </c>
      <c r="AX35" s="48">
        <f>IF(AND(AX34&gt;0,MONTH(AX1)=12),AX34*Config!$B$35,0)</f>
        <v>0</v>
      </c>
      <c r="AY35" s="48">
        <f>IF(AND(AY34&gt;0,MONTH(AY1)=12),AY34*Config!$B$35,0)</f>
        <v>0</v>
      </c>
      <c r="AZ35" s="48">
        <f>IF(AND(AZ34&gt;0,MONTH(AZ1)=12),AZ34*Config!$B$35,0)</f>
        <v>0</v>
      </c>
      <c r="BA35" s="48">
        <f>IF(AND(BA34&gt;0,MONTH(BA1)=12),BA34*Config!$B$35,0)</f>
        <v>0</v>
      </c>
      <c r="BB35" s="48">
        <f>IF(AND(BB34&gt;0,MONTH(BB1)=12),BB34*Config!$B$35,0)</f>
        <v>0</v>
      </c>
      <c r="BC35" s="48">
        <f>IF(AND(BC34&gt;0,MONTH(BC1)=12),BC34*Config!$B$35,0)</f>
        <v>0</v>
      </c>
      <c r="BD35" s="48">
        <f>IF(AND(BD34&gt;0,MONTH(BD1)=12),BD34*Config!$B$35,0)</f>
        <v>5988.8108611200005</v>
      </c>
      <c r="BE35" s="48">
        <f>IF(AND(BE34&gt;0,MONTH(BE1)=12),BE34*Config!$B$35,0)</f>
        <v>0</v>
      </c>
      <c r="BF35" s="48">
        <f>IF(AND(BF34&gt;0,MONTH(BF1)=12),BF34*Config!$B$35,0)</f>
        <v>0</v>
      </c>
      <c r="BG35" s="48">
        <f>IF(AND(BG34&gt;0,MONTH(BG1)=12),BG34*Config!$B$35,0)</f>
        <v>0</v>
      </c>
      <c r="BH35" s="48">
        <f>IF(AND(BH34&gt;0,MONTH(BH1)=12),BH34*Config!$B$35,0)</f>
        <v>0</v>
      </c>
      <c r="BI35" s="48">
        <f>IF(AND(BI34&gt;0,MONTH(BI1)=12),BI34*Config!$B$35,0)</f>
        <v>0</v>
      </c>
      <c r="BJ35" s="48">
        <f>IF(AND(BJ34&gt;0,MONTH(BJ1)=12),BJ34*Config!$B$35,0)</f>
        <v>0</v>
      </c>
      <c r="BK35" s="48">
        <f>IF(AND(BK34&gt;0,MONTH(BK1)=12),BK34*Config!$B$35,0)</f>
        <v>0</v>
      </c>
      <c r="BL35" s="48">
        <f>IF(AND(BL34&gt;0,MONTH(BL1)=12),BL34*Config!$B$35,0)</f>
        <v>0</v>
      </c>
      <c r="BM35" s="48">
        <f>IF(AND(BM34&gt;0,MONTH(BM1)=12),BM34*Config!$B$35,0)</f>
        <v>0</v>
      </c>
      <c r="BN35" s="48">
        <f>IF(AND(BN34&gt;0,MONTH(BN1)=12),BN34*Config!$B$35,0)</f>
        <v>0</v>
      </c>
      <c r="BO35" s="48">
        <f>IF(AND(BO34&gt;0,MONTH(BO1)=12),BO34*Config!$B$35,0)</f>
        <v>0</v>
      </c>
      <c r="BP35" s="48">
        <f>IF(AND(BP34&gt;0,MONTH(BP1)=12),BP34*Config!$B$35,0)</f>
        <v>8266.7216796199991</v>
      </c>
    </row>
    <row r="36" spans="1:68" outlineLevel="1" collapsed="1" x14ac:dyDescent="0.25">
      <c r="A36" s="16" t="s">
        <v>79</v>
      </c>
      <c r="B36" s="48">
        <f>B33-B35</f>
        <v>-6080</v>
      </c>
      <c r="C36" s="48">
        <f t="shared" ref="C36:AR36" si="40">C33-C35</f>
        <v>-3040</v>
      </c>
      <c r="D36" s="48">
        <f t="shared" si="40"/>
        <v>-3040</v>
      </c>
      <c r="E36" s="48">
        <f t="shared" si="40"/>
        <v>-5241.1556666666656</v>
      </c>
      <c r="F36" s="48">
        <f t="shared" si="40"/>
        <v>-2224.7556666666669</v>
      </c>
      <c r="G36" s="48">
        <f t="shared" si="40"/>
        <v>-2298.3556666666668</v>
      </c>
      <c r="H36" s="48">
        <f t="shared" si="40"/>
        <v>-2203.1556666666665</v>
      </c>
      <c r="I36" s="48">
        <f t="shared" si="40"/>
        <v>-2216.7556666666669</v>
      </c>
      <c r="J36" s="48">
        <f t="shared" si="40"/>
        <v>-2232.7556666666669</v>
      </c>
      <c r="K36" s="48">
        <f t="shared" si="40"/>
        <v>-2157.5556666666671</v>
      </c>
      <c r="L36" s="48">
        <f t="shared" si="40"/>
        <v>-2193.5556666666671</v>
      </c>
      <c r="M36" s="48">
        <f t="shared" si="40"/>
        <v>-2080.7556666666669</v>
      </c>
      <c r="N36" s="48">
        <f t="shared" si="40"/>
        <v>-2056.7556666666669</v>
      </c>
      <c r="O36" s="48">
        <f t="shared" si="40"/>
        <v>-1385.3156666666664</v>
      </c>
      <c r="P36" s="48">
        <f t="shared" si="40"/>
        <v>-1304.9956666666667</v>
      </c>
      <c r="Q36" s="48">
        <f t="shared" si="40"/>
        <v>-1920.7556666666669</v>
      </c>
      <c r="R36" s="48">
        <f t="shared" si="40"/>
        <v>-1830.3556666666668</v>
      </c>
      <c r="S36" s="48">
        <f t="shared" si="40"/>
        <v>-1819.9556666666667</v>
      </c>
      <c r="T36" s="48">
        <f t="shared" si="40"/>
        <v>-1680.7556666666669</v>
      </c>
      <c r="U36" s="48">
        <f t="shared" si="40"/>
        <v>-1581.5556666666666</v>
      </c>
      <c r="V36" s="48">
        <f t="shared" si="40"/>
        <v>-1533.5556666666666</v>
      </c>
      <c r="W36" s="48">
        <f t="shared" si="40"/>
        <v>-1316.7556666666669</v>
      </c>
      <c r="X36" s="48">
        <f t="shared" si="40"/>
        <v>-1239.9556666666667</v>
      </c>
      <c r="Y36" s="48">
        <f t="shared" si="40"/>
        <v>-1023.1556666666665</v>
      </c>
      <c r="Z36" s="48">
        <f t="shared" si="40"/>
        <v>-828.75566666666691</v>
      </c>
      <c r="AA36" s="48">
        <f t="shared" si="40"/>
        <v>897.48433333333469</v>
      </c>
      <c r="AB36" s="48">
        <f t="shared" si="40"/>
        <v>1214.8443333333335</v>
      </c>
      <c r="AC36" s="48">
        <f t="shared" si="40"/>
        <v>-145.55566666666618</v>
      </c>
      <c r="AD36" s="48">
        <f t="shared" si="40"/>
        <v>137.64433333333363</v>
      </c>
      <c r="AE36" s="48">
        <f t="shared" si="40"/>
        <v>380.84433333333345</v>
      </c>
      <c r="AF36" s="48">
        <f t="shared" si="40"/>
        <v>772.84433333333345</v>
      </c>
      <c r="AG36" s="48">
        <f t="shared" si="40"/>
        <v>1124.8443333333335</v>
      </c>
      <c r="AH36" s="48">
        <f t="shared" si="40"/>
        <v>1456.8443333333335</v>
      </c>
      <c r="AI36" s="48">
        <f t="shared" si="40"/>
        <v>1908.8443333333335</v>
      </c>
      <c r="AJ36" s="48">
        <f t="shared" si="40"/>
        <v>2280.8443333333335</v>
      </c>
      <c r="AK36" s="48">
        <f t="shared" si="40"/>
        <v>2791.1131625333337</v>
      </c>
      <c r="AL36" s="48">
        <f t="shared" si="40"/>
        <v>3259.4058439333339</v>
      </c>
      <c r="AM36" s="48">
        <f t="shared" si="40"/>
        <v>6654.3875207333331</v>
      </c>
      <c r="AN36" s="48">
        <f t="shared" si="40"/>
        <v>7281.5945247333339</v>
      </c>
      <c r="AO36" s="48">
        <f t="shared" si="40"/>
        <v>4755.8431877333342</v>
      </c>
      <c r="AP36" s="48">
        <f t="shared" si="40"/>
        <v>5275.6298415333331</v>
      </c>
      <c r="AQ36" s="48">
        <f t="shared" si="40"/>
        <v>5726.7308179333349</v>
      </c>
      <c r="AR36" s="48">
        <f t="shared" si="40"/>
        <v>3857.2446994633342</v>
      </c>
      <c r="AS36" s="48">
        <f t="shared" ref="AS36:BO36" si="41">AS33-AS35</f>
        <v>6800.4920703333346</v>
      </c>
      <c r="AT36" s="48">
        <f t="shared" si="41"/>
        <v>7263.1850099333333</v>
      </c>
      <c r="AU36" s="48">
        <f t="shared" si="41"/>
        <v>7797.2086039333344</v>
      </c>
      <c r="AV36" s="48">
        <f t="shared" si="41"/>
        <v>8231.3791841333332</v>
      </c>
      <c r="AW36" s="48">
        <f t="shared" si="41"/>
        <v>8776.9130823333326</v>
      </c>
      <c r="AX36" s="48">
        <f t="shared" si="41"/>
        <v>9213.7939667333339</v>
      </c>
      <c r="AY36" s="48">
        <f t="shared" si="41"/>
        <v>13690.021837333334</v>
      </c>
      <c r="AZ36" s="48">
        <f t="shared" si="41"/>
        <v>14141.740362333338</v>
      </c>
      <c r="BA36" s="48">
        <f t="shared" si="41"/>
        <v>10447.685873533334</v>
      </c>
      <c r="BB36" s="48">
        <f t="shared" si="41"/>
        <v>10807.522039133335</v>
      </c>
      <c r="BC36" s="48">
        <f t="shared" si="41"/>
        <v>11107.488859133333</v>
      </c>
      <c r="BD36" s="48">
        <f t="shared" si="41"/>
        <v>5509.9754724133345</v>
      </c>
      <c r="BE36" s="48">
        <f t="shared" si="41"/>
        <v>11810.198130533334</v>
      </c>
      <c r="BF36" s="48">
        <f t="shared" si="41"/>
        <v>12032.924250133334</v>
      </c>
      <c r="BG36" s="48">
        <f t="shared" si="41"/>
        <v>12355.748360533333</v>
      </c>
      <c r="BH36" s="48">
        <f t="shared" si="41"/>
        <v>12549.886793533335</v>
      </c>
      <c r="BI36" s="48">
        <f t="shared" si="41"/>
        <v>12824.106885533332</v>
      </c>
      <c r="BJ36" s="48">
        <f t="shared" si="41"/>
        <v>13009.608636533336</v>
      </c>
      <c r="BK36" s="48">
        <f t="shared" si="41"/>
        <v>17793.832046533335</v>
      </c>
      <c r="BL36" s="48">
        <f t="shared" si="41"/>
        <v>18003.257115533335</v>
      </c>
      <c r="BM36" s="48">
        <f t="shared" si="41"/>
        <v>13546.587511733334</v>
      </c>
      <c r="BN36" s="48">
        <f t="shared" si="41"/>
        <v>13692.366903333334</v>
      </c>
      <c r="BO36" s="48">
        <f t="shared" si="41"/>
        <v>13769.411622133335</v>
      </c>
      <c r="BP36" s="48">
        <f t="shared" ref="BP36" si="42">BP33-BP35</f>
        <v>5679.7836567133363</v>
      </c>
    </row>
    <row r="37" spans="1:68" outlineLevel="1" x14ac:dyDescent="0.25">
      <c r="A37" s="21" t="s">
        <v>116</v>
      </c>
      <c r="B37" s="48">
        <f>B36</f>
        <v>-6080</v>
      </c>
      <c r="C37" s="48">
        <f t="shared" ref="C37:AH37" si="43">IF(MONTH(C1)=1,0,B37)+C36</f>
        <v>-9120</v>
      </c>
      <c r="D37" s="48">
        <f t="shared" si="43"/>
        <v>-12160</v>
      </c>
      <c r="E37" s="48">
        <f t="shared" si="43"/>
        <v>-17401.155666666666</v>
      </c>
      <c r="F37" s="48">
        <f t="shared" si="43"/>
        <v>-19625.911333333333</v>
      </c>
      <c r="G37" s="48">
        <f t="shared" si="43"/>
        <v>-21924.267</v>
      </c>
      <c r="H37" s="48">
        <f t="shared" si="43"/>
        <v>-24127.422666666665</v>
      </c>
      <c r="I37" s="48">
        <f t="shared" si="43"/>
        <v>-2216.7556666666669</v>
      </c>
      <c r="J37" s="48">
        <f t="shared" si="43"/>
        <v>-4449.5113333333338</v>
      </c>
      <c r="K37" s="48">
        <f t="shared" si="43"/>
        <v>-6607.0670000000009</v>
      </c>
      <c r="L37" s="48">
        <f t="shared" si="43"/>
        <v>-8800.622666666668</v>
      </c>
      <c r="M37" s="48">
        <f t="shared" si="43"/>
        <v>-10881.378333333334</v>
      </c>
      <c r="N37" s="48">
        <f t="shared" si="43"/>
        <v>-12938.134000000002</v>
      </c>
      <c r="O37" s="48">
        <f t="shared" si="43"/>
        <v>-14323.449666666667</v>
      </c>
      <c r="P37" s="48">
        <f t="shared" si="43"/>
        <v>-15628.445333333333</v>
      </c>
      <c r="Q37" s="48">
        <f t="shared" si="43"/>
        <v>-17549.201000000001</v>
      </c>
      <c r="R37" s="48">
        <f t="shared" si="43"/>
        <v>-19379.556666666667</v>
      </c>
      <c r="S37" s="48">
        <f t="shared" si="43"/>
        <v>-21199.512333333332</v>
      </c>
      <c r="T37" s="48">
        <f t="shared" si="43"/>
        <v>-22880.268</v>
      </c>
      <c r="U37" s="48">
        <f t="shared" si="43"/>
        <v>-1581.5556666666666</v>
      </c>
      <c r="V37" s="48">
        <f t="shared" si="43"/>
        <v>-3115.1113333333333</v>
      </c>
      <c r="W37" s="48">
        <f t="shared" si="43"/>
        <v>-4431.8670000000002</v>
      </c>
      <c r="X37" s="48">
        <f t="shared" si="43"/>
        <v>-5671.8226666666669</v>
      </c>
      <c r="Y37" s="48">
        <f t="shared" si="43"/>
        <v>-6694.9783333333335</v>
      </c>
      <c r="Z37" s="48">
        <f t="shared" si="43"/>
        <v>-7523.7340000000004</v>
      </c>
      <c r="AA37" s="48">
        <f t="shared" si="43"/>
        <v>-6626.2496666666657</v>
      </c>
      <c r="AB37" s="48">
        <f t="shared" si="43"/>
        <v>-5411.4053333333322</v>
      </c>
      <c r="AC37" s="48">
        <f t="shared" si="43"/>
        <v>-5556.9609999999984</v>
      </c>
      <c r="AD37" s="48">
        <f t="shared" si="43"/>
        <v>-5419.3166666666648</v>
      </c>
      <c r="AE37" s="48">
        <f t="shared" si="43"/>
        <v>-5038.4723333333313</v>
      </c>
      <c r="AF37" s="48">
        <f t="shared" si="43"/>
        <v>-4265.6279999999979</v>
      </c>
      <c r="AG37" s="48">
        <f t="shared" si="43"/>
        <v>1124.8443333333335</v>
      </c>
      <c r="AH37" s="48">
        <f t="shared" si="43"/>
        <v>2581.6886666666669</v>
      </c>
      <c r="AI37" s="48">
        <f t="shared" ref="AI37:BN37" si="44">IF(MONTH(AI1)=1,0,AH37)+AI36</f>
        <v>4490.5330000000004</v>
      </c>
      <c r="AJ37" s="48">
        <f t="shared" si="44"/>
        <v>6771.3773333333338</v>
      </c>
      <c r="AK37" s="48">
        <f t="shared" si="44"/>
        <v>9562.4904958666666</v>
      </c>
      <c r="AL37" s="48">
        <f t="shared" si="44"/>
        <v>12821.896339800001</v>
      </c>
      <c r="AM37" s="48">
        <f t="shared" si="44"/>
        <v>19476.283860533335</v>
      </c>
      <c r="AN37" s="48">
        <f t="shared" si="44"/>
        <v>26757.878385266667</v>
      </c>
      <c r="AO37" s="48">
        <f t="shared" si="44"/>
        <v>31513.721573000003</v>
      </c>
      <c r="AP37" s="48">
        <f t="shared" si="44"/>
        <v>36789.351414533332</v>
      </c>
      <c r="AQ37" s="48">
        <f t="shared" si="44"/>
        <v>42516.082232466666</v>
      </c>
      <c r="AR37" s="48">
        <f t="shared" si="44"/>
        <v>46373.326931930002</v>
      </c>
      <c r="AS37" s="48">
        <f t="shared" si="44"/>
        <v>6800.4920703333346</v>
      </c>
      <c r="AT37" s="48">
        <f t="shared" si="44"/>
        <v>14063.677080266669</v>
      </c>
      <c r="AU37" s="48">
        <f t="shared" si="44"/>
        <v>21860.885684200002</v>
      </c>
      <c r="AV37" s="48">
        <f t="shared" si="44"/>
        <v>30092.264868333335</v>
      </c>
      <c r="AW37" s="48">
        <f t="shared" si="44"/>
        <v>38869.177950666664</v>
      </c>
      <c r="AX37" s="48">
        <f t="shared" si="44"/>
        <v>48082.971917399998</v>
      </c>
      <c r="AY37" s="48">
        <f t="shared" si="44"/>
        <v>61772.993754733332</v>
      </c>
      <c r="AZ37" s="48">
        <f t="shared" si="44"/>
        <v>75914.734117066662</v>
      </c>
      <c r="BA37" s="48">
        <f t="shared" si="44"/>
        <v>86362.419990599999</v>
      </c>
      <c r="BB37" s="48">
        <f t="shared" si="44"/>
        <v>97169.942029733327</v>
      </c>
      <c r="BC37" s="48">
        <f t="shared" si="44"/>
        <v>108277.43088886666</v>
      </c>
      <c r="BD37" s="48">
        <f t="shared" si="44"/>
        <v>113787.40636127999</v>
      </c>
      <c r="BE37" s="48">
        <f t="shared" si="44"/>
        <v>11810.198130533334</v>
      </c>
      <c r="BF37" s="48">
        <f t="shared" si="44"/>
        <v>23843.122380666668</v>
      </c>
      <c r="BG37" s="48">
        <f t="shared" si="44"/>
        <v>36198.8707412</v>
      </c>
      <c r="BH37" s="48">
        <f t="shared" si="44"/>
        <v>48748.757534733333</v>
      </c>
      <c r="BI37" s="48">
        <f t="shared" si="44"/>
        <v>61572.864420266662</v>
      </c>
      <c r="BJ37" s="48">
        <f t="shared" si="44"/>
        <v>74582.473056799994</v>
      </c>
      <c r="BK37" s="48">
        <f t="shared" si="44"/>
        <v>92376.305103333332</v>
      </c>
      <c r="BL37" s="48">
        <f t="shared" si="44"/>
        <v>110379.56221886666</v>
      </c>
      <c r="BM37" s="48">
        <f t="shared" si="44"/>
        <v>123926.14973059999</v>
      </c>
      <c r="BN37" s="48">
        <f t="shared" si="44"/>
        <v>137618.51663393332</v>
      </c>
      <c r="BO37" s="48">
        <f t="shared" ref="BO37:BP37" si="45">IF(MONTH(BO1)=1,0,BN37)+BO36</f>
        <v>151387.92825606666</v>
      </c>
      <c r="BP37" s="48">
        <f t="shared" si="45"/>
        <v>157067.71191278001</v>
      </c>
    </row>
    <row r="38" spans="1:68" ht="15.75" outlineLevel="1" collapsed="1" thickBot="1" x14ac:dyDescent="0.3">
      <c r="A38" s="11" t="s">
        <v>81</v>
      </c>
      <c r="B38" s="53">
        <f>IF(AND(B37&gt;0,MONTH(B1)=12),IF(B37&lt;Config!$C$43,B37*Config!$B$43,IF(B37&lt;Config!$C$44,B37*Config!$B$44,B37*Config!$B$45)),0)</f>
        <v>0</v>
      </c>
      <c r="C38" s="53">
        <f>IF(AND(C37&gt;0,MONTH(C1)=12),IF(C37&lt;Config!$C$43,C37*Config!$B$43,IF(C37&lt;Config!$C$44,C37*Config!$B$44,C37*Config!$B$45)),0)</f>
        <v>0</v>
      </c>
      <c r="D38" s="53">
        <f>IF(AND(D37&gt;0,MONTH(D1)=12),IF(D37&lt;Config!$C$43,D37*Config!$B$43,IF(D37&lt;Config!$C$44,D37*Config!$B$44,D37*Config!$B$45)),0)</f>
        <v>0</v>
      </c>
      <c r="E38" s="53">
        <f>IF(AND(E37&gt;0,MONTH(E1)=12),IF(E37&lt;Config!$C$43,E37*Config!$B$43,IF(E37&lt;Config!$C$44,E37*Config!$B$44,E37*Config!$B$45)),0)</f>
        <v>0</v>
      </c>
      <c r="F38" s="53">
        <f>IF(AND(F37&gt;0,MONTH(F1)=12),IF(F37&lt;Config!$C$43,F37*Config!$B$43,IF(F37&lt;Config!$C$44,F37*Config!$B$44,F37*Config!$B$45)),0)</f>
        <v>0</v>
      </c>
      <c r="G38" s="53">
        <f>IF(AND(G37&gt;0,MONTH(G1)=12),IF(G37&lt;Config!$C$43,G37*Config!$B$43,IF(G37&lt;Config!$C$44,G37*Config!$B$44,G37*Config!$B$45)),0)</f>
        <v>0</v>
      </c>
      <c r="H38" s="53">
        <f>IF(AND(H37&gt;0,MONTH(H1)=12),IF(H37&lt;Config!$C$43,H37*Config!$B$43,IF(H37&lt;Config!$C$44,H37*Config!$B$44,H37*Config!$B$45)),0)</f>
        <v>0</v>
      </c>
      <c r="I38" s="53">
        <f>IF(AND(I37&gt;0,MONTH(I1)=12),IF(I37&lt;Config!$C$43,I37*Config!$B$43,IF(I37&lt;Config!$C$44,I37*Config!$B$44,I37*Config!$B$45)),0)</f>
        <v>0</v>
      </c>
      <c r="J38" s="53">
        <f>IF(AND(J37&gt;0,MONTH(J1)=12),IF(J37&lt;Config!$C$43,J37*Config!$B$43,IF(J37&lt;Config!$C$44,J37*Config!$B$44,J37*Config!$B$45)),0)</f>
        <v>0</v>
      </c>
      <c r="K38" s="53">
        <f>IF(AND(K37&gt;0,MONTH(K1)=12),IF(K37&lt;Config!$C$43,K37*Config!$B$43,IF(K37&lt;Config!$C$44,K37*Config!$B$44,K37*Config!$B$45)),0)</f>
        <v>0</v>
      </c>
      <c r="L38" s="53">
        <f>IF(AND(L37&gt;0,MONTH(L1)=12),IF(L37&lt;Config!$C$43,L37*Config!$B$43,IF(L37&lt;Config!$C$44,L37*Config!$B$44,L37*Config!$B$45)),0)</f>
        <v>0</v>
      </c>
      <c r="M38" s="53">
        <f>IF(AND(M37&gt;0,MONTH(M1)=12),IF(M37&lt;Config!$C$43,M37*Config!$B$43,IF(M37&lt;Config!$C$44,M37*Config!$B$44,M37*Config!$B$45)),0)</f>
        <v>0</v>
      </c>
      <c r="N38" s="53">
        <f>IF(AND(N37&gt;0,MONTH(N1)=12),IF(N37&lt;Config!$C$43,N37*Config!$B$43,IF(N37&lt;Config!$C$44,N37*Config!$B$44,N37*Config!$B$45)),0)</f>
        <v>0</v>
      </c>
      <c r="O38" s="53">
        <f>IF(AND(O37&gt;0,MONTH(O1)=12),IF(O37&lt;Config!$C$43,O37*Config!$B$43,IF(O37&lt;Config!$C$44,O37*Config!$B$44,O37*Config!$B$45)),0)</f>
        <v>0</v>
      </c>
      <c r="P38" s="53">
        <f>IF(AND(P37&gt;0,MONTH(P1)=12),IF(P37&lt;Config!$C$43,P37*Config!$B$43,IF(P37&lt;Config!$C$44,P37*Config!$B$44,P37*Config!$B$45)),0)</f>
        <v>0</v>
      </c>
      <c r="Q38" s="53">
        <f>IF(AND(Q37&gt;0,MONTH(Q1)=12),IF(Q37&lt;Config!$C$43,Q37*Config!$B$43,IF(Q37&lt;Config!$C$44,Q37*Config!$B$44,Q37*Config!$B$45)),0)</f>
        <v>0</v>
      </c>
      <c r="R38" s="53">
        <f>IF(AND(R37&gt;0,MONTH(R1)=12),IF(R37&lt;Config!$C$43,R37*Config!$B$43,IF(R37&lt;Config!$C$44,R37*Config!$B$44,R37*Config!$B$45)),0)</f>
        <v>0</v>
      </c>
      <c r="S38" s="53">
        <f>IF(AND(S37&gt;0,MONTH(S1)=12),IF(S37&lt;Config!$C$43,S37*Config!$B$43,IF(S37&lt;Config!$C$44,S37*Config!$B$44,S37*Config!$B$45)),0)</f>
        <v>0</v>
      </c>
      <c r="T38" s="53">
        <f>IF(AND(T37&gt;0,MONTH(T1)=12),IF(T37&lt;Config!$C$43,T37*Config!$B$43,IF(T37&lt;Config!$C$44,T37*Config!$B$44,T37*Config!$B$45)),0)</f>
        <v>0</v>
      </c>
      <c r="U38" s="53">
        <f>IF(AND(U37&gt;0,MONTH(U1)=12),IF(U37&lt;Config!$C$43,U37*Config!$B$43,IF(U37&lt;Config!$C$44,U37*Config!$B$44,U37*Config!$B$45)),0)</f>
        <v>0</v>
      </c>
      <c r="V38" s="53">
        <f>IF(AND(V37&gt;0,MONTH(V1)=12),IF(V37&lt;Config!$C$43,V37*Config!$B$43,IF(V37&lt;Config!$C$44,V37*Config!$B$44,V37*Config!$B$45)),0)</f>
        <v>0</v>
      </c>
      <c r="W38" s="53">
        <f>IF(AND(W37&gt;0,MONTH(W1)=12),IF(W37&lt;Config!$C$43,W37*Config!$B$43,IF(W37&lt;Config!$C$44,W37*Config!$B$44,W37*Config!$B$45)),0)</f>
        <v>0</v>
      </c>
      <c r="X38" s="53">
        <f>IF(AND(X37&gt;0,MONTH(X1)=12),IF(X37&lt;Config!$C$43,X37*Config!$B$43,IF(X37&lt;Config!$C$44,X37*Config!$B$44,X37*Config!$B$45)),0)</f>
        <v>0</v>
      </c>
      <c r="Y38" s="53">
        <f>IF(AND(Y37&gt;0,MONTH(Y1)=12),IF(Y37&lt;Config!$C$43,Y37*Config!$B$43,IF(Y37&lt;Config!$C$44,Y37*Config!$B$44,Y37*Config!$B$45)),0)</f>
        <v>0</v>
      </c>
      <c r="Z38" s="53">
        <f>IF(AND(Z37&gt;0,MONTH(Z1)=12),IF(Z37&lt;Config!$C$43,Z37*Config!$B$43,IF(Z37&lt;Config!$C$44,Z37*Config!$B$44,Z37*Config!$B$45)),0)</f>
        <v>0</v>
      </c>
      <c r="AA38" s="53">
        <f>IF(AND(AA37&gt;0,MONTH(AA1)=12),IF(AA37&lt;Config!$C$43,AA37*Config!$B$43,IF(AA37&lt;Config!$C$44,AA37*Config!$B$44,AA37*Config!$B$45)),0)</f>
        <v>0</v>
      </c>
      <c r="AB38" s="53">
        <f>IF(AND(AB37&gt;0,MONTH(AB1)=12),IF(AB37&lt;Config!$C$43,AB37*Config!$B$43,IF(AB37&lt;Config!$C$44,AB37*Config!$B$44,AB37*Config!$B$45)),0)</f>
        <v>0</v>
      </c>
      <c r="AC38" s="53">
        <f>IF(AND(AC37&gt;0,MONTH(AC1)=12),IF(AC37&lt;Config!$C$43,AC37*Config!$B$43,IF(AC37&lt;Config!$C$44,AC37*Config!$B$44,AC37*Config!$B$45)),0)</f>
        <v>0</v>
      </c>
      <c r="AD38" s="53">
        <f>IF(AND(AD37&gt;0,MONTH(AD1)=12),IF(AD37&lt;Config!$C$43,AD37*Config!$B$43,IF(AD37&lt;Config!$C$44,AD37*Config!$B$44,AD37*Config!$B$45)),0)</f>
        <v>0</v>
      </c>
      <c r="AE38" s="53">
        <f>IF(AND(AE37&gt;0,MONTH(AE1)=12),IF(AE37&lt;Config!$C$43,AE37*Config!$B$43,IF(AE37&lt;Config!$C$44,AE37*Config!$B$44,AE37*Config!$B$45)),0)</f>
        <v>0</v>
      </c>
      <c r="AF38" s="53">
        <f>IF(AND(AF37&gt;0,MONTH(AF1)=12),IF(AF37&lt;Config!$C$43,AF37*Config!$B$43,IF(AF37&lt;Config!$C$44,AF37*Config!$B$44,AF37*Config!$B$45)),0)</f>
        <v>0</v>
      </c>
      <c r="AG38" s="53">
        <f>IF(AND(AG37&gt;0,MONTH(AG1)=12),IF(AG37&lt;Config!$C$43,AG37*Config!$B$43,IF(AG37&lt;Config!$C$44,AG37*Config!$B$44,AG37*Config!$B$45)),0)</f>
        <v>0</v>
      </c>
      <c r="AH38" s="53">
        <f>IF(AND(AH37&gt;0,MONTH(AH1)=12),IF(AH37&lt;Config!$C$43,AH37*Config!$B$43,IF(AH37&lt;Config!$C$44,AH37*Config!$B$44,AH37*Config!$B$45)),0)</f>
        <v>0</v>
      </c>
      <c r="AI38" s="53">
        <f>IF(AND(AI37&gt;0,MONTH(AI1)=12),IF(AI37&lt;Config!$C$43,AI37*Config!$B$43,IF(AI37&lt;Config!$C$44,AI37*Config!$B$44,AI37*Config!$B$45)),0)</f>
        <v>0</v>
      </c>
      <c r="AJ38" s="53">
        <f>IF(AND(AJ37&gt;0,MONTH(AJ1)=12),IF(AJ37&lt;Config!$C$43,AJ37*Config!$B$43,IF(AJ37&lt;Config!$C$44,AJ37*Config!$B$44,AJ37*Config!$B$45)),0)</f>
        <v>0</v>
      </c>
      <c r="AK38" s="53">
        <f>IF(AND(AK37&gt;0,MONTH(AK1)=12),IF(AK37&lt;Config!$C$43,AK37*Config!$B$43,IF(AK37&lt;Config!$C$44,AK37*Config!$B$44,AK37*Config!$B$45)),0)</f>
        <v>0</v>
      </c>
      <c r="AL38" s="53">
        <f>IF(AND(AL37&gt;0,MONTH(AL1)=12),IF(AL37&lt;Config!$C$43,AL37*Config!$B$43,IF(AL37&lt;Config!$C$44,AL37*Config!$B$44,AL37*Config!$B$45)),0)</f>
        <v>0</v>
      </c>
      <c r="AM38" s="53">
        <f>IF(AND(AM37&gt;0,MONTH(AM1)=12),IF(AM37&lt;Config!$C$43,AM37*Config!$B$43,IF(AM37&lt;Config!$C$44,AM37*Config!$B$44,AM37*Config!$B$45)),0)</f>
        <v>0</v>
      </c>
      <c r="AN38" s="53">
        <f>IF(AND(AN37&gt;0,MONTH(AN1)=12),IF(AN37&lt;Config!$C$43,AN37*Config!$B$43,IF(AN37&lt;Config!$C$44,AN37*Config!$B$44,AN37*Config!$B$45)),0)</f>
        <v>0</v>
      </c>
      <c r="AO38" s="53">
        <f>IF(AND(AO37&gt;0,MONTH(AO1)=12),IF(AO37&lt;Config!$C$43,AO37*Config!$B$43,IF(AO37&lt;Config!$C$44,AO37*Config!$B$44,AO37*Config!$B$45)),0)</f>
        <v>0</v>
      </c>
      <c r="AP38" s="53">
        <f>IF(AND(AP37&gt;0,MONTH(AP1)=12),IF(AP37&lt;Config!$C$43,AP37*Config!$B$43,IF(AP37&lt;Config!$C$44,AP37*Config!$B$44,AP37*Config!$B$45)),0)</f>
        <v>0</v>
      </c>
      <c r="AQ38" s="53">
        <f>IF(AND(AQ37&gt;0,MONTH(AQ1)=12),IF(AQ37&lt;Config!$C$43,AQ37*Config!$B$43,IF(AQ37&lt;Config!$C$44,AQ37*Config!$B$44,AQ37*Config!$B$45)),0)</f>
        <v>0</v>
      </c>
      <c r="AR38" s="53">
        <f>IF(AND(AR37&gt;0,MONTH(AR1)=12),IF(AR37&lt;Config!$C$43,AR37*Config!$B$43,IF(AR37&lt;Config!$C$44,AR37*Config!$B$44,AR37*Config!$B$45)),0)</f>
        <v>14375.7313488983</v>
      </c>
      <c r="AS38" s="53">
        <f>IF(AND(AS37&gt;0,MONTH(AS1)=12),IF(AS37&lt;Config!$C$43,AS37*Config!$B$43,IF(AS37&lt;Config!$C$44,AS37*Config!$B$44,AS37*Config!$B$45)),0)</f>
        <v>0</v>
      </c>
      <c r="AT38" s="53">
        <f>IF(AND(AT37&gt;0,MONTH(AT1)=12),IF(AT37&lt;Config!$C$43,AT37*Config!$B$43,IF(AT37&lt;Config!$C$44,AT37*Config!$B$44,AT37*Config!$B$45)),0)</f>
        <v>0</v>
      </c>
      <c r="AU38" s="53">
        <f>IF(AND(AU37&gt;0,MONTH(AU1)=12),IF(AU37&lt;Config!$C$43,AU37*Config!$B$43,IF(AU37&lt;Config!$C$44,AU37*Config!$B$44,AU37*Config!$B$45)),0)</f>
        <v>0</v>
      </c>
      <c r="AV38" s="53">
        <f>IF(AND(AV37&gt;0,MONTH(AV1)=12),IF(AV37&lt;Config!$C$43,AV37*Config!$B$43,IF(AV37&lt;Config!$C$44,AV37*Config!$B$44,AV37*Config!$B$45)),0)</f>
        <v>0</v>
      </c>
      <c r="AW38" s="53">
        <f>IF(AND(AW37&gt;0,MONTH(AW1)=12),IF(AW37&lt;Config!$C$43,AW37*Config!$B$43,IF(AW37&lt;Config!$C$44,AW37*Config!$B$44,AW37*Config!$B$45)),0)</f>
        <v>0</v>
      </c>
      <c r="AX38" s="53">
        <f>IF(AND(AX37&gt;0,MONTH(AX1)=12),IF(AX37&lt;Config!$C$43,AX37*Config!$B$43,IF(AX37&lt;Config!$C$44,AX37*Config!$B$44,AX37*Config!$B$45)),0)</f>
        <v>0</v>
      </c>
      <c r="AY38" s="53">
        <f>IF(AND(AY37&gt;0,MONTH(AY1)=12),IF(AY37&lt;Config!$C$43,AY37*Config!$B$43,IF(AY37&lt;Config!$C$44,AY37*Config!$B$44,AY37*Config!$B$45)),0)</f>
        <v>0</v>
      </c>
      <c r="AZ38" s="53">
        <f>IF(AND(AZ37&gt;0,MONTH(AZ1)=12),IF(AZ37&lt;Config!$C$43,AZ37*Config!$B$43,IF(AZ37&lt;Config!$C$44,AZ37*Config!$B$44,AZ37*Config!$B$45)),0)</f>
        <v>0</v>
      </c>
      <c r="BA38" s="53">
        <f>IF(AND(BA37&gt;0,MONTH(BA1)=12),IF(BA37&lt;Config!$C$43,BA37*Config!$B$43,IF(BA37&lt;Config!$C$44,BA37*Config!$B$44,BA37*Config!$B$45)),0)</f>
        <v>0</v>
      </c>
      <c r="BB38" s="53">
        <f>IF(AND(BB37&gt;0,MONTH(BB1)=12),IF(BB37&lt;Config!$C$43,BB37*Config!$B$43,IF(BB37&lt;Config!$C$44,BB37*Config!$B$44,BB37*Config!$B$45)),0)</f>
        <v>0</v>
      </c>
      <c r="BC38" s="53">
        <f>IF(AND(BC37&gt;0,MONTH(BC1)=12),IF(BC37&lt;Config!$C$43,BC37*Config!$B$43,IF(BC37&lt;Config!$C$44,BC37*Config!$B$44,BC37*Config!$B$45)),0)</f>
        <v>0</v>
      </c>
      <c r="BD38" s="53">
        <f>IF(AND(BD37&gt;0,MONTH(BD1)=12),IF(BD37&lt;Config!$C$43,BD37*Config!$B$43,IF(BD37&lt;Config!$C$44,BD37*Config!$B$44,BD37*Config!$B$45)),0)</f>
        <v>39256.655194641593</v>
      </c>
      <c r="BE38" s="53">
        <f>IF(AND(BE37&gt;0,MONTH(BE1)=12),IF(BE37&lt;Config!$C$43,BE37*Config!$B$43,IF(BE37&lt;Config!$C$44,BE37*Config!$B$44,BE37*Config!$B$45)),0)</f>
        <v>0</v>
      </c>
      <c r="BF38" s="53">
        <f>IF(AND(BF37&gt;0,MONTH(BF1)=12),IF(BF37&lt;Config!$C$43,BF37*Config!$B$43,IF(BF37&lt;Config!$C$44,BF37*Config!$B$44,BF37*Config!$B$45)),0)</f>
        <v>0</v>
      </c>
      <c r="BG38" s="53">
        <f>IF(AND(BG37&gt;0,MONTH(BG1)=12),IF(BG37&lt;Config!$C$43,BG37*Config!$B$43,IF(BG37&lt;Config!$C$44,BG37*Config!$B$44,BG37*Config!$B$45)),0)</f>
        <v>0</v>
      </c>
      <c r="BH38" s="53">
        <f>IF(AND(BH37&gt;0,MONTH(BH1)=12),IF(BH37&lt;Config!$C$43,BH37*Config!$B$43,IF(BH37&lt;Config!$C$44,BH37*Config!$B$44,BH37*Config!$B$45)),0)</f>
        <v>0</v>
      </c>
      <c r="BI38" s="53">
        <f>IF(AND(BI37&gt;0,MONTH(BI1)=12),IF(BI37&lt;Config!$C$43,BI37*Config!$B$43,IF(BI37&lt;Config!$C$44,BI37*Config!$B$44,BI37*Config!$B$45)),0)</f>
        <v>0</v>
      </c>
      <c r="BJ38" s="53">
        <f>IF(AND(BJ37&gt;0,MONTH(BJ1)=12),IF(BJ37&lt;Config!$C$43,BJ37*Config!$B$43,IF(BJ37&lt;Config!$C$44,BJ37*Config!$B$44,BJ37*Config!$B$45)),0)</f>
        <v>0</v>
      </c>
      <c r="BK38" s="53">
        <f>IF(AND(BK37&gt;0,MONTH(BK1)=12),IF(BK37&lt;Config!$C$43,BK37*Config!$B$43,IF(BK37&lt;Config!$C$44,BK37*Config!$B$44,BK37*Config!$B$45)),0)</f>
        <v>0</v>
      </c>
      <c r="BL38" s="53">
        <f>IF(AND(BL37&gt;0,MONTH(BL1)=12),IF(BL37&lt;Config!$C$43,BL37*Config!$B$43,IF(BL37&lt;Config!$C$44,BL37*Config!$B$44,BL37*Config!$B$45)),0)</f>
        <v>0</v>
      </c>
      <c r="BM38" s="53">
        <f>IF(AND(BM37&gt;0,MONTH(BM1)=12),IF(BM37&lt;Config!$C$43,BM37*Config!$B$43,IF(BM37&lt;Config!$C$44,BM37*Config!$B$44,BM37*Config!$B$45)),0)</f>
        <v>0</v>
      </c>
      <c r="BN38" s="53">
        <f>IF(AND(BN37&gt;0,MONTH(BN1)=12),IF(BN37&lt;Config!$C$43,BN37*Config!$B$43,IF(BN37&lt;Config!$C$44,BN37*Config!$B$44,BN37*Config!$B$45)),0)</f>
        <v>0</v>
      </c>
      <c r="BO38" s="53">
        <f>IF(AND(BO37&gt;0,MONTH(BO1)=12),IF(BO37&lt;Config!$C$43,BO37*Config!$B$43,IF(BO37&lt;Config!$C$44,BO37*Config!$B$44,BO37*Config!$B$45)),0)</f>
        <v>0</v>
      </c>
      <c r="BP38" s="53">
        <f>IF(AND(BP37&gt;0,MONTH(BP1)=12),IF(BP37&lt;Config!$C$43,BP37*Config!$B$43,IF(BP37&lt;Config!$C$44,BP37*Config!$B$44,BP37*Config!$B$45)),0)</f>
        <v>54188.360609909098</v>
      </c>
    </row>
    <row r="39" spans="1:68" ht="15.75" outlineLevel="1" collapsed="1" thickBot="1" x14ac:dyDescent="0.3">
      <c r="A39" s="10" t="s">
        <v>84</v>
      </c>
      <c r="B39" s="53">
        <f t="shared" ref="B39:AG39" si="46">B36-B38</f>
        <v>-6080</v>
      </c>
      <c r="C39" s="53">
        <f t="shared" si="46"/>
        <v>-3040</v>
      </c>
      <c r="D39" s="53">
        <f t="shared" si="46"/>
        <v>-3040</v>
      </c>
      <c r="E39" s="53">
        <f t="shared" si="46"/>
        <v>-5241.1556666666656</v>
      </c>
      <c r="F39" s="53">
        <f t="shared" si="46"/>
        <v>-2224.7556666666669</v>
      </c>
      <c r="G39" s="53">
        <f t="shared" si="46"/>
        <v>-2298.3556666666668</v>
      </c>
      <c r="H39" s="53">
        <f t="shared" si="46"/>
        <v>-2203.1556666666665</v>
      </c>
      <c r="I39" s="53">
        <f t="shared" si="46"/>
        <v>-2216.7556666666669</v>
      </c>
      <c r="J39" s="53">
        <f t="shared" si="46"/>
        <v>-2232.7556666666669</v>
      </c>
      <c r="K39" s="53">
        <f t="shared" si="46"/>
        <v>-2157.5556666666671</v>
      </c>
      <c r="L39" s="53">
        <f t="shared" si="46"/>
        <v>-2193.5556666666671</v>
      </c>
      <c r="M39" s="53">
        <f t="shared" si="46"/>
        <v>-2080.7556666666669</v>
      </c>
      <c r="N39" s="53">
        <f t="shared" si="46"/>
        <v>-2056.7556666666669</v>
      </c>
      <c r="O39" s="53">
        <f t="shared" si="46"/>
        <v>-1385.3156666666664</v>
      </c>
      <c r="P39" s="53">
        <f t="shared" si="46"/>
        <v>-1304.9956666666667</v>
      </c>
      <c r="Q39" s="53">
        <f t="shared" si="46"/>
        <v>-1920.7556666666669</v>
      </c>
      <c r="R39" s="53">
        <f t="shared" si="46"/>
        <v>-1830.3556666666668</v>
      </c>
      <c r="S39" s="53">
        <f t="shared" si="46"/>
        <v>-1819.9556666666667</v>
      </c>
      <c r="T39" s="53">
        <f t="shared" si="46"/>
        <v>-1680.7556666666669</v>
      </c>
      <c r="U39" s="53">
        <f t="shared" si="46"/>
        <v>-1581.5556666666666</v>
      </c>
      <c r="V39" s="53">
        <f t="shared" si="46"/>
        <v>-1533.5556666666666</v>
      </c>
      <c r="W39" s="53">
        <f t="shared" si="46"/>
        <v>-1316.7556666666669</v>
      </c>
      <c r="X39" s="53">
        <f t="shared" si="46"/>
        <v>-1239.9556666666667</v>
      </c>
      <c r="Y39" s="53">
        <f t="shared" si="46"/>
        <v>-1023.1556666666665</v>
      </c>
      <c r="Z39" s="53">
        <f t="shared" si="46"/>
        <v>-828.75566666666691</v>
      </c>
      <c r="AA39" s="53">
        <f t="shared" si="46"/>
        <v>897.48433333333469</v>
      </c>
      <c r="AB39" s="53">
        <f t="shared" si="46"/>
        <v>1214.8443333333335</v>
      </c>
      <c r="AC39" s="53">
        <f t="shared" si="46"/>
        <v>-145.55566666666618</v>
      </c>
      <c r="AD39" s="53">
        <f t="shared" si="46"/>
        <v>137.64433333333363</v>
      </c>
      <c r="AE39" s="53">
        <f t="shared" si="46"/>
        <v>380.84433333333345</v>
      </c>
      <c r="AF39" s="53">
        <f t="shared" si="46"/>
        <v>772.84433333333345</v>
      </c>
      <c r="AG39" s="53">
        <f t="shared" si="46"/>
        <v>1124.8443333333335</v>
      </c>
      <c r="AH39" s="53">
        <f t="shared" ref="AH39:BM39" si="47">AH36-AH38</f>
        <v>1456.8443333333335</v>
      </c>
      <c r="AI39" s="53">
        <f t="shared" si="47"/>
        <v>1908.8443333333335</v>
      </c>
      <c r="AJ39" s="53">
        <f t="shared" si="47"/>
        <v>2280.8443333333335</v>
      </c>
      <c r="AK39" s="53">
        <f t="shared" si="47"/>
        <v>2791.1131625333337</v>
      </c>
      <c r="AL39" s="53">
        <f t="shared" si="47"/>
        <v>3259.4058439333339</v>
      </c>
      <c r="AM39" s="53">
        <f t="shared" si="47"/>
        <v>6654.3875207333331</v>
      </c>
      <c r="AN39" s="53">
        <f t="shared" si="47"/>
        <v>7281.5945247333339</v>
      </c>
      <c r="AO39" s="53">
        <f t="shared" si="47"/>
        <v>4755.8431877333342</v>
      </c>
      <c r="AP39" s="53">
        <f t="shared" si="47"/>
        <v>5275.6298415333331</v>
      </c>
      <c r="AQ39" s="53">
        <f t="shared" si="47"/>
        <v>5726.7308179333349</v>
      </c>
      <c r="AR39" s="53">
        <f t="shared" si="47"/>
        <v>-10518.486649434966</v>
      </c>
      <c r="AS39" s="53">
        <f t="shared" si="47"/>
        <v>6800.4920703333346</v>
      </c>
      <c r="AT39" s="53">
        <f t="shared" si="47"/>
        <v>7263.1850099333333</v>
      </c>
      <c r="AU39" s="53">
        <f t="shared" si="47"/>
        <v>7797.2086039333344</v>
      </c>
      <c r="AV39" s="53">
        <f t="shared" si="47"/>
        <v>8231.3791841333332</v>
      </c>
      <c r="AW39" s="53">
        <f t="shared" si="47"/>
        <v>8776.9130823333326</v>
      </c>
      <c r="AX39" s="53">
        <f t="shared" si="47"/>
        <v>9213.7939667333339</v>
      </c>
      <c r="AY39" s="53">
        <f t="shared" si="47"/>
        <v>13690.021837333334</v>
      </c>
      <c r="AZ39" s="53">
        <f t="shared" si="47"/>
        <v>14141.740362333338</v>
      </c>
      <c r="BA39" s="53">
        <f t="shared" si="47"/>
        <v>10447.685873533334</v>
      </c>
      <c r="BB39" s="53">
        <f t="shared" si="47"/>
        <v>10807.522039133335</v>
      </c>
      <c r="BC39" s="53">
        <f t="shared" si="47"/>
        <v>11107.488859133333</v>
      </c>
      <c r="BD39" s="53">
        <f t="shared" si="47"/>
        <v>-33746.679722228262</v>
      </c>
      <c r="BE39" s="53">
        <f t="shared" si="47"/>
        <v>11810.198130533334</v>
      </c>
      <c r="BF39" s="53">
        <f t="shared" si="47"/>
        <v>12032.924250133334</v>
      </c>
      <c r="BG39" s="53">
        <f t="shared" si="47"/>
        <v>12355.748360533333</v>
      </c>
      <c r="BH39" s="53">
        <f t="shared" si="47"/>
        <v>12549.886793533335</v>
      </c>
      <c r="BI39" s="53">
        <f t="shared" si="47"/>
        <v>12824.106885533332</v>
      </c>
      <c r="BJ39" s="53">
        <f t="shared" si="47"/>
        <v>13009.608636533336</v>
      </c>
      <c r="BK39" s="53">
        <f t="shared" si="47"/>
        <v>17793.832046533335</v>
      </c>
      <c r="BL39" s="53">
        <f t="shared" si="47"/>
        <v>18003.257115533335</v>
      </c>
      <c r="BM39" s="53">
        <f t="shared" si="47"/>
        <v>13546.587511733334</v>
      </c>
      <c r="BN39" s="53">
        <f t="shared" ref="BN39:BP39" si="48">BN36-BN38</f>
        <v>13692.366903333334</v>
      </c>
      <c r="BO39" s="53">
        <f t="shared" si="48"/>
        <v>13769.411622133335</v>
      </c>
      <c r="BP39" s="53">
        <f t="shared" si="48"/>
        <v>-48508.576953195763</v>
      </c>
    </row>
    <row r="40" spans="1:68" x14ac:dyDescent="0.25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</row>
    <row r="41" spans="1:68" x14ac:dyDescent="0.25">
      <c r="A41" s="34" t="s">
        <v>115</v>
      </c>
      <c r="B41" s="48">
        <f>B39</f>
        <v>-6080</v>
      </c>
      <c r="C41" s="48">
        <f>B41+C39</f>
        <v>-9120</v>
      </c>
      <c r="D41" s="48">
        <f t="shared" ref="D41:BO41" si="49">C41+D39</f>
        <v>-12160</v>
      </c>
      <c r="E41" s="48">
        <f t="shared" si="49"/>
        <v>-17401.155666666666</v>
      </c>
      <c r="F41" s="48">
        <f t="shared" si="49"/>
        <v>-19625.911333333333</v>
      </c>
      <c r="G41" s="48">
        <f t="shared" si="49"/>
        <v>-21924.267</v>
      </c>
      <c r="H41" s="48">
        <f t="shared" si="49"/>
        <v>-24127.422666666665</v>
      </c>
      <c r="I41" s="48">
        <f t="shared" si="49"/>
        <v>-26344.178333333333</v>
      </c>
      <c r="J41" s="48">
        <f t="shared" si="49"/>
        <v>-28576.934000000001</v>
      </c>
      <c r="K41" s="48">
        <f t="shared" si="49"/>
        <v>-30734.489666666668</v>
      </c>
      <c r="L41" s="48">
        <f t="shared" si="49"/>
        <v>-32928.045333333335</v>
      </c>
      <c r="M41" s="48">
        <f t="shared" si="49"/>
        <v>-35008.800999999999</v>
      </c>
      <c r="N41" s="48">
        <f t="shared" si="49"/>
        <v>-37065.556666666664</v>
      </c>
      <c r="O41" s="48">
        <f t="shared" si="49"/>
        <v>-38450.872333333333</v>
      </c>
      <c r="P41" s="48">
        <f t="shared" si="49"/>
        <v>-39755.868000000002</v>
      </c>
      <c r="Q41" s="48">
        <f t="shared" si="49"/>
        <v>-41676.623666666666</v>
      </c>
      <c r="R41" s="48">
        <f t="shared" si="49"/>
        <v>-43506.979333333336</v>
      </c>
      <c r="S41" s="48">
        <f t="shared" si="49"/>
        <v>-45326.935000000005</v>
      </c>
      <c r="T41" s="48">
        <f t="shared" si="49"/>
        <v>-47007.690666666669</v>
      </c>
      <c r="U41" s="48">
        <f t="shared" si="49"/>
        <v>-48589.246333333336</v>
      </c>
      <c r="V41" s="48">
        <f t="shared" si="49"/>
        <v>-50122.802000000003</v>
      </c>
      <c r="W41" s="48">
        <f t="shared" si="49"/>
        <v>-51439.557666666668</v>
      </c>
      <c r="X41" s="48">
        <f t="shared" si="49"/>
        <v>-52679.513333333336</v>
      </c>
      <c r="Y41" s="48">
        <f t="shared" si="49"/>
        <v>-53702.669000000002</v>
      </c>
      <c r="Z41" s="48">
        <f t="shared" si="49"/>
        <v>-54531.424666666666</v>
      </c>
      <c r="AA41" s="48">
        <f t="shared" si="49"/>
        <v>-53633.940333333332</v>
      </c>
      <c r="AB41" s="48">
        <f t="shared" si="49"/>
        <v>-52419.095999999998</v>
      </c>
      <c r="AC41" s="48">
        <f t="shared" si="49"/>
        <v>-52564.651666666665</v>
      </c>
      <c r="AD41" s="48">
        <f t="shared" si="49"/>
        <v>-52427.007333333328</v>
      </c>
      <c r="AE41" s="48">
        <f t="shared" si="49"/>
        <v>-52046.162999999993</v>
      </c>
      <c r="AF41" s="48">
        <f t="shared" si="49"/>
        <v>-51273.318666666659</v>
      </c>
      <c r="AG41" s="48">
        <f t="shared" si="49"/>
        <v>-50148.474333333324</v>
      </c>
      <c r="AH41" s="48">
        <f t="shared" si="49"/>
        <v>-48691.62999999999</v>
      </c>
      <c r="AI41" s="48">
        <f t="shared" si="49"/>
        <v>-46782.785666666656</v>
      </c>
      <c r="AJ41" s="48">
        <f t="shared" si="49"/>
        <v>-44501.941333333321</v>
      </c>
      <c r="AK41" s="48">
        <f t="shared" si="49"/>
        <v>-41710.828170799985</v>
      </c>
      <c r="AL41" s="48">
        <f t="shared" si="49"/>
        <v>-38451.422326866654</v>
      </c>
      <c r="AM41" s="48">
        <f t="shared" si="49"/>
        <v>-31797.034806133321</v>
      </c>
      <c r="AN41" s="48">
        <f t="shared" si="49"/>
        <v>-24515.440281399988</v>
      </c>
      <c r="AO41" s="48">
        <f t="shared" si="49"/>
        <v>-19759.597093666653</v>
      </c>
      <c r="AP41" s="48">
        <f t="shared" si="49"/>
        <v>-14483.96725213332</v>
      </c>
      <c r="AQ41" s="48">
        <f t="shared" si="49"/>
        <v>-8757.2364341999855</v>
      </c>
      <c r="AR41" s="48">
        <f t="shared" si="49"/>
        <v>-19275.723083634952</v>
      </c>
      <c r="AS41" s="48">
        <f t="shared" si="49"/>
        <v>-12475.231013301618</v>
      </c>
      <c r="AT41" s="48">
        <f t="shared" si="49"/>
        <v>-5212.0460033682848</v>
      </c>
      <c r="AU41" s="48">
        <f t="shared" si="49"/>
        <v>2585.1626005650496</v>
      </c>
      <c r="AV41" s="48">
        <f t="shared" si="49"/>
        <v>10816.541784698384</v>
      </c>
      <c r="AW41" s="48">
        <f t="shared" si="49"/>
        <v>19593.454867031716</v>
      </c>
      <c r="AX41" s="48">
        <f t="shared" si="49"/>
        <v>28807.24883376505</v>
      </c>
      <c r="AY41" s="48">
        <f t="shared" si="49"/>
        <v>42497.270671098384</v>
      </c>
      <c r="AZ41" s="48">
        <f t="shared" si="49"/>
        <v>56639.011033431721</v>
      </c>
      <c r="BA41" s="48">
        <f t="shared" si="49"/>
        <v>67086.696906965051</v>
      </c>
      <c r="BB41" s="48">
        <f t="shared" si="49"/>
        <v>77894.218946098379</v>
      </c>
      <c r="BC41" s="48">
        <f t="shared" si="49"/>
        <v>89001.707805231708</v>
      </c>
      <c r="BD41" s="48">
        <f t="shared" si="49"/>
        <v>55255.028083003446</v>
      </c>
      <c r="BE41" s="48">
        <f t="shared" si="49"/>
        <v>67065.226213536778</v>
      </c>
      <c r="BF41" s="48">
        <f t="shared" si="49"/>
        <v>79098.150463670114</v>
      </c>
      <c r="BG41" s="48">
        <f t="shared" si="49"/>
        <v>91453.898824203439</v>
      </c>
      <c r="BH41" s="48">
        <f t="shared" si="49"/>
        <v>104003.78561773678</v>
      </c>
      <c r="BI41" s="48">
        <f t="shared" si="49"/>
        <v>116827.89250327011</v>
      </c>
      <c r="BJ41" s="48">
        <f t="shared" si="49"/>
        <v>129837.50113980344</v>
      </c>
      <c r="BK41" s="48">
        <f t="shared" si="49"/>
        <v>147631.33318633676</v>
      </c>
      <c r="BL41" s="48">
        <f t="shared" si="49"/>
        <v>165634.59030187011</v>
      </c>
      <c r="BM41" s="48">
        <f t="shared" si="49"/>
        <v>179181.17781360343</v>
      </c>
      <c r="BN41" s="48">
        <f t="shared" si="49"/>
        <v>192873.54471693677</v>
      </c>
      <c r="BO41" s="48">
        <f t="shared" si="49"/>
        <v>206642.95633907011</v>
      </c>
      <c r="BP41" s="48">
        <f t="shared" ref="BP41" si="50">BO41+BP39</f>
        <v>158134.37938587434</v>
      </c>
    </row>
    <row r="43" spans="1:68" x14ac:dyDescent="0.25">
      <c r="B43" s="22"/>
    </row>
  </sheetData>
  <pageMargins left="0.7" right="0.7" top="0.75" bottom="0.75" header="0.3" footer="0.3"/>
  <pageSetup paperSize="9" scale="80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workbookViewId="0">
      <selection activeCell="R12" sqref="R12"/>
    </sheetView>
  </sheetViews>
  <sheetFormatPr defaultColWidth="11.42578125" defaultRowHeight="15" x14ac:dyDescent="0.25"/>
  <cols>
    <col min="1" max="1" width="33.85546875" style="14" bestFit="1" customWidth="1"/>
    <col min="2" max="19" width="9.42578125" style="14" customWidth="1"/>
    <col min="20" max="35" width="8.42578125" style="14" bestFit="1" customWidth="1"/>
    <col min="36" max="41" width="9.42578125" style="14" customWidth="1"/>
    <col min="42" max="44" width="9.42578125" style="14" bestFit="1" customWidth="1"/>
    <col min="45" max="16384" width="11.42578125" style="14"/>
  </cols>
  <sheetData>
    <row r="1" spans="1:44" ht="15.75" thickBot="1" x14ac:dyDescent="0.3">
      <c r="A1" s="10" t="s">
        <v>3</v>
      </c>
      <c r="B1" s="30">
        <v>42887</v>
      </c>
      <c r="C1" s="30">
        <v>42917</v>
      </c>
      <c r="D1" s="30">
        <v>42948</v>
      </c>
      <c r="E1" s="30">
        <v>42979</v>
      </c>
      <c r="F1" s="30">
        <v>43009</v>
      </c>
      <c r="G1" s="30">
        <v>43040</v>
      </c>
      <c r="H1" s="30">
        <v>43070</v>
      </c>
      <c r="I1" s="30">
        <v>43101</v>
      </c>
      <c r="J1" s="30">
        <v>43132</v>
      </c>
      <c r="K1" s="30">
        <v>43160</v>
      </c>
      <c r="L1" s="30">
        <v>43191</v>
      </c>
      <c r="M1" s="30">
        <v>43221</v>
      </c>
      <c r="N1" s="30">
        <v>43252</v>
      </c>
      <c r="O1" s="30">
        <v>43282</v>
      </c>
      <c r="P1" s="30">
        <v>43313</v>
      </c>
      <c r="Q1" s="30">
        <v>43344</v>
      </c>
      <c r="R1" s="30">
        <v>43374</v>
      </c>
      <c r="S1" s="30">
        <v>43405</v>
      </c>
      <c r="T1" s="30">
        <v>43435</v>
      </c>
      <c r="U1" s="30">
        <v>43466</v>
      </c>
      <c r="V1" s="30">
        <v>43497</v>
      </c>
      <c r="W1" s="30">
        <v>43525</v>
      </c>
      <c r="X1" s="30">
        <v>43556</v>
      </c>
      <c r="Y1" s="30">
        <v>43586</v>
      </c>
      <c r="Z1" s="30">
        <v>43617</v>
      </c>
      <c r="AA1" s="30">
        <v>43647</v>
      </c>
      <c r="AB1" s="30">
        <v>43678</v>
      </c>
      <c r="AC1" s="30">
        <v>43709</v>
      </c>
      <c r="AD1" s="30">
        <v>43739</v>
      </c>
      <c r="AE1" s="30">
        <v>43770</v>
      </c>
      <c r="AF1" s="30">
        <v>43800</v>
      </c>
      <c r="AG1" s="30">
        <v>43831</v>
      </c>
      <c r="AH1" s="30">
        <v>43862</v>
      </c>
      <c r="AI1" s="30">
        <v>43891</v>
      </c>
      <c r="AJ1" s="30">
        <v>43922</v>
      </c>
      <c r="AK1" s="30">
        <v>43952</v>
      </c>
      <c r="AL1" s="30">
        <v>43983</v>
      </c>
      <c r="AM1" s="30">
        <v>44013</v>
      </c>
      <c r="AN1" s="30">
        <v>44044</v>
      </c>
      <c r="AO1" s="30">
        <v>44075</v>
      </c>
      <c r="AP1" s="30">
        <v>44105</v>
      </c>
      <c r="AQ1" s="30">
        <v>44136</v>
      </c>
      <c r="AR1" s="30">
        <v>44166</v>
      </c>
    </row>
    <row r="3" spans="1:44" x14ac:dyDescent="0.25">
      <c r="A3" s="8" t="s">
        <v>87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4" x14ac:dyDescent="0.25">
      <c r="A4" s="14" t="s">
        <v>88</v>
      </c>
      <c r="B4" s="54"/>
      <c r="C4" s="54">
        <f>B24</f>
        <v>48758</v>
      </c>
      <c r="D4" s="54">
        <f>C24</f>
        <v>45618</v>
      </c>
      <c r="E4" s="54">
        <f t="shared" ref="E4:AR4" si="0">D24</f>
        <v>42578</v>
      </c>
      <c r="F4" s="54">
        <f t="shared" si="0"/>
        <v>37336.844333333334</v>
      </c>
      <c r="G4" s="54">
        <f t="shared" si="0"/>
        <v>35112.08866666667</v>
      </c>
      <c r="H4" s="54">
        <f t="shared" si="0"/>
        <v>32813.733</v>
      </c>
      <c r="I4" s="54">
        <f t="shared" si="0"/>
        <v>30610.577333333335</v>
      </c>
      <c r="J4" s="54">
        <f t="shared" si="0"/>
        <v>28393.821666666667</v>
      </c>
      <c r="K4" s="54">
        <f t="shared" si="0"/>
        <v>26161.065999999999</v>
      </c>
      <c r="L4" s="54">
        <f t="shared" si="0"/>
        <v>24003.510333333332</v>
      </c>
      <c r="M4" s="54">
        <f t="shared" si="0"/>
        <v>21809.954666666665</v>
      </c>
      <c r="N4" s="54">
        <f t="shared" si="0"/>
        <v>19729.198999999997</v>
      </c>
      <c r="O4" s="54">
        <f t="shared" si="0"/>
        <v>17672.443333333329</v>
      </c>
      <c r="P4" s="54">
        <f t="shared" si="0"/>
        <v>16287.127666666664</v>
      </c>
      <c r="Q4" s="54">
        <f t="shared" si="0"/>
        <v>14982.131999999998</v>
      </c>
      <c r="R4" s="54">
        <f t="shared" si="0"/>
        <v>13061.37633333333</v>
      </c>
      <c r="S4" s="54">
        <f t="shared" si="0"/>
        <v>11231.020666666664</v>
      </c>
      <c r="T4" s="54">
        <f t="shared" si="0"/>
        <v>9411.0649999999969</v>
      </c>
      <c r="U4" s="54">
        <f t="shared" si="0"/>
        <v>7730.30933333333</v>
      </c>
      <c r="V4" s="54">
        <f t="shared" si="0"/>
        <v>6148.7536666666638</v>
      </c>
      <c r="W4" s="54">
        <f t="shared" si="0"/>
        <v>4615.1979999999967</v>
      </c>
      <c r="X4" s="54">
        <f t="shared" si="0"/>
        <v>3298.4423333333298</v>
      </c>
      <c r="Y4" s="54">
        <f t="shared" si="0"/>
        <v>2058.486666666663</v>
      </c>
      <c r="Z4" s="54">
        <f t="shared" si="0"/>
        <v>1035.3309999999965</v>
      </c>
      <c r="AA4" s="54">
        <f t="shared" si="0"/>
        <v>206.57533333332958</v>
      </c>
      <c r="AB4" s="54">
        <f t="shared" si="0"/>
        <v>1104.0596666666643</v>
      </c>
      <c r="AC4" s="54">
        <f t="shared" si="0"/>
        <v>2318.9039999999977</v>
      </c>
      <c r="AD4" s="54">
        <f t="shared" si="0"/>
        <v>2173.3483333333315</v>
      </c>
      <c r="AE4" s="54">
        <f t="shared" si="0"/>
        <v>2310.9926666666652</v>
      </c>
      <c r="AF4" s="54">
        <f t="shared" si="0"/>
        <v>2691.8369999999986</v>
      </c>
      <c r="AG4" s="54">
        <f t="shared" si="0"/>
        <v>3464.6813333333321</v>
      </c>
      <c r="AH4" s="54">
        <f t="shared" si="0"/>
        <v>4589.5256666666655</v>
      </c>
      <c r="AI4" s="54">
        <f t="shared" si="0"/>
        <v>6046.369999999999</v>
      </c>
      <c r="AJ4" s="54">
        <f t="shared" si="0"/>
        <v>7955.2143333333324</v>
      </c>
      <c r="AK4" s="54">
        <f t="shared" si="0"/>
        <v>10236.058666666666</v>
      </c>
      <c r="AL4" s="54">
        <f t="shared" si="0"/>
        <v>13027.171829200001</v>
      </c>
      <c r="AM4" s="54">
        <f t="shared" si="0"/>
        <v>16286.577673133335</v>
      </c>
      <c r="AN4" s="54">
        <f t="shared" si="0"/>
        <v>22940.965193866668</v>
      </c>
      <c r="AO4" s="54">
        <f t="shared" si="0"/>
        <v>30222.559718600001</v>
      </c>
      <c r="AP4" s="54">
        <f t="shared" si="0"/>
        <v>34978.402906333336</v>
      </c>
      <c r="AQ4" s="54">
        <f t="shared" si="0"/>
        <v>40254.032747866673</v>
      </c>
      <c r="AR4" s="54">
        <f t="shared" si="0"/>
        <v>45980.763565800007</v>
      </c>
    </row>
    <row r="5" spans="1:44" x14ac:dyDescent="0.25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</row>
    <row r="6" spans="1:44" x14ac:dyDescent="0.25">
      <c r="A6" s="14" t="s">
        <v>117</v>
      </c>
      <c r="B6" s="54">
        <f>IS!B36</f>
        <v>-6080</v>
      </c>
      <c r="C6" s="54">
        <f>IS!C36</f>
        <v>-3040</v>
      </c>
      <c r="D6" s="54">
        <f>IS!D36</f>
        <v>-3040</v>
      </c>
      <c r="E6" s="54">
        <f>IS!E36</f>
        <v>-5241.1556666666656</v>
      </c>
      <c r="F6" s="54">
        <f>IS!F36</f>
        <v>-2224.7556666666669</v>
      </c>
      <c r="G6" s="54">
        <f>IS!G36</f>
        <v>-2298.3556666666668</v>
      </c>
      <c r="H6" s="54">
        <f>IS!H36</f>
        <v>-2203.1556666666665</v>
      </c>
      <c r="I6" s="54">
        <f>IS!I36</f>
        <v>-2216.7556666666669</v>
      </c>
      <c r="J6" s="54">
        <f>IS!J36</f>
        <v>-2232.7556666666669</v>
      </c>
      <c r="K6" s="54">
        <f>IS!K36</f>
        <v>-2157.5556666666671</v>
      </c>
      <c r="L6" s="54">
        <f>IS!L36</f>
        <v>-2193.5556666666671</v>
      </c>
      <c r="M6" s="54">
        <f>IS!M36</f>
        <v>-2080.7556666666669</v>
      </c>
      <c r="N6" s="54">
        <f>IS!N36</f>
        <v>-2056.7556666666669</v>
      </c>
      <c r="O6" s="54">
        <f>IS!O36</f>
        <v>-1385.3156666666664</v>
      </c>
      <c r="P6" s="54">
        <f>IS!P36</f>
        <v>-1304.9956666666667</v>
      </c>
      <c r="Q6" s="54">
        <f>IS!Q36</f>
        <v>-1920.7556666666669</v>
      </c>
      <c r="R6" s="54">
        <f>IS!R36</f>
        <v>-1830.3556666666668</v>
      </c>
      <c r="S6" s="54">
        <f>IS!S36</f>
        <v>-1819.9556666666667</v>
      </c>
      <c r="T6" s="54">
        <f>IS!T36</f>
        <v>-1680.7556666666669</v>
      </c>
      <c r="U6" s="54">
        <f>IS!U36</f>
        <v>-1581.5556666666666</v>
      </c>
      <c r="V6" s="54">
        <f>IS!V36</f>
        <v>-1533.5556666666666</v>
      </c>
      <c r="W6" s="54">
        <f>IS!W36</f>
        <v>-1316.7556666666669</v>
      </c>
      <c r="X6" s="54">
        <f>IS!X36</f>
        <v>-1239.9556666666667</v>
      </c>
      <c r="Y6" s="54">
        <f>IS!Y36</f>
        <v>-1023.1556666666665</v>
      </c>
      <c r="Z6" s="54">
        <f>IS!Z36</f>
        <v>-828.75566666666691</v>
      </c>
      <c r="AA6" s="54">
        <f>IS!AA36</f>
        <v>897.48433333333469</v>
      </c>
      <c r="AB6" s="54">
        <f>IS!AB36</f>
        <v>1214.8443333333335</v>
      </c>
      <c r="AC6" s="54">
        <f>IS!AC36</f>
        <v>-145.55566666666618</v>
      </c>
      <c r="AD6" s="54">
        <f>IS!AD36</f>
        <v>137.64433333333363</v>
      </c>
      <c r="AE6" s="54">
        <f>IS!AE36</f>
        <v>380.84433333333345</v>
      </c>
      <c r="AF6" s="54">
        <f>IS!AF36</f>
        <v>772.84433333333345</v>
      </c>
      <c r="AG6" s="54">
        <f>IS!AG36</f>
        <v>1124.8443333333335</v>
      </c>
      <c r="AH6" s="54">
        <f>IS!AH36</f>
        <v>1456.8443333333335</v>
      </c>
      <c r="AI6" s="54">
        <f>IS!AI36</f>
        <v>1908.8443333333335</v>
      </c>
      <c r="AJ6" s="54">
        <f>IS!AJ36</f>
        <v>2280.8443333333335</v>
      </c>
      <c r="AK6" s="54">
        <f>IS!AK36</f>
        <v>2791.1131625333337</v>
      </c>
      <c r="AL6" s="54">
        <f>IS!AL36</f>
        <v>3259.4058439333339</v>
      </c>
      <c r="AM6" s="54">
        <f>IS!AM36</f>
        <v>6654.3875207333331</v>
      </c>
      <c r="AN6" s="54">
        <f>IS!AN36</f>
        <v>7281.5945247333339</v>
      </c>
      <c r="AO6" s="54">
        <f>IS!AO36</f>
        <v>4755.8431877333342</v>
      </c>
      <c r="AP6" s="54">
        <f>IS!AP36</f>
        <v>5275.6298415333331</v>
      </c>
      <c r="AQ6" s="54">
        <f>IS!AQ36</f>
        <v>5726.7308179333349</v>
      </c>
      <c r="AR6" s="54">
        <f>IS!AR36</f>
        <v>3857.2446994633342</v>
      </c>
    </row>
    <row r="7" spans="1:44" x14ac:dyDescent="0.25">
      <c r="A7" s="14" t="s">
        <v>89</v>
      </c>
      <c r="B7" s="54">
        <f>IS!B38</f>
        <v>0</v>
      </c>
      <c r="C7" s="54">
        <f>IS!C38</f>
        <v>0</v>
      </c>
      <c r="D7" s="54">
        <f>IS!D38</f>
        <v>0</v>
      </c>
      <c r="E7" s="54">
        <f>IS!E38</f>
        <v>0</v>
      </c>
      <c r="F7" s="54">
        <f>IS!F38</f>
        <v>0</v>
      </c>
      <c r="G7" s="54">
        <f>IS!G38</f>
        <v>0</v>
      </c>
      <c r="H7" s="54">
        <f>IS!H38</f>
        <v>0</v>
      </c>
      <c r="I7" s="54">
        <f>IS!I38</f>
        <v>0</v>
      </c>
      <c r="J7" s="54">
        <f>IS!J38</f>
        <v>0</v>
      </c>
      <c r="K7" s="54">
        <f>IS!K38</f>
        <v>0</v>
      </c>
      <c r="L7" s="54">
        <f>IS!L38</f>
        <v>0</v>
      </c>
      <c r="M7" s="54">
        <f>IS!M38</f>
        <v>0</v>
      </c>
      <c r="N7" s="54">
        <f>IS!N38</f>
        <v>0</v>
      </c>
      <c r="O7" s="54">
        <f>IS!O38</f>
        <v>0</v>
      </c>
      <c r="P7" s="54">
        <f>IS!P38</f>
        <v>0</v>
      </c>
      <c r="Q7" s="54">
        <f>IS!Q38</f>
        <v>0</v>
      </c>
      <c r="R7" s="54">
        <f>IS!R38</f>
        <v>0</v>
      </c>
      <c r="S7" s="54">
        <f>IS!S38</f>
        <v>0</v>
      </c>
      <c r="T7" s="54">
        <f>IS!T38</f>
        <v>0</v>
      </c>
      <c r="U7" s="54">
        <f>IS!U38</f>
        <v>0</v>
      </c>
      <c r="V7" s="54">
        <f>IS!V38</f>
        <v>0</v>
      </c>
      <c r="W7" s="54">
        <f>IS!W38</f>
        <v>0</v>
      </c>
      <c r="X7" s="54">
        <f>IS!X38</f>
        <v>0</v>
      </c>
      <c r="Y7" s="54">
        <f>IS!Y38</f>
        <v>0</v>
      </c>
      <c r="Z7" s="54">
        <f>IS!Z38</f>
        <v>0</v>
      </c>
      <c r="AA7" s="54">
        <f>IS!AA38</f>
        <v>0</v>
      </c>
      <c r="AB7" s="54">
        <f>IS!AB38</f>
        <v>0</v>
      </c>
      <c r="AC7" s="54">
        <f>IS!AC38</f>
        <v>0</v>
      </c>
      <c r="AD7" s="54">
        <f>IS!AD38</f>
        <v>0</v>
      </c>
      <c r="AE7" s="54">
        <f>IS!AE38</f>
        <v>0</v>
      </c>
      <c r="AF7" s="54">
        <f>IS!AF38</f>
        <v>0</v>
      </c>
      <c r="AG7" s="54">
        <f>IS!AG38</f>
        <v>0</v>
      </c>
      <c r="AH7" s="54">
        <f>IS!AH38</f>
        <v>0</v>
      </c>
      <c r="AI7" s="54">
        <f>IS!AI38</f>
        <v>0</v>
      </c>
      <c r="AJ7" s="54">
        <f>IS!AJ38</f>
        <v>0</v>
      </c>
      <c r="AK7" s="54">
        <f>IS!AK38</f>
        <v>0</v>
      </c>
      <c r="AL7" s="54">
        <f>IS!AL38</f>
        <v>0</v>
      </c>
      <c r="AM7" s="54">
        <f>IS!AM38</f>
        <v>0</v>
      </c>
      <c r="AN7" s="54">
        <f>IS!AN38</f>
        <v>0</v>
      </c>
      <c r="AO7" s="54">
        <f>IS!AO38</f>
        <v>0</v>
      </c>
      <c r="AP7" s="54">
        <f>IS!AP38</f>
        <v>0</v>
      </c>
      <c r="AQ7" s="54">
        <f>IS!AQ38</f>
        <v>0</v>
      </c>
      <c r="AR7" s="54">
        <f>IS!AR38</f>
        <v>14375.7313488983</v>
      </c>
    </row>
    <row r="8" spans="1:44" x14ac:dyDescent="0.25"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</row>
    <row r="9" spans="1:44" ht="15.75" thickBot="1" x14ac:dyDescent="0.3">
      <c r="A9" s="23" t="s">
        <v>90</v>
      </c>
      <c r="B9" s="55">
        <f t="shared" ref="B9:AR9" si="1">B6-B7</f>
        <v>-6080</v>
      </c>
      <c r="C9" s="55">
        <f t="shared" si="1"/>
        <v>-3040</v>
      </c>
      <c r="D9" s="55">
        <f t="shared" si="1"/>
        <v>-3040</v>
      </c>
      <c r="E9" s="55">
        <f t="shared" si="1"/>
        <v>-5241.1556666666656</v>
      </c>
      <c r="F9" s="55">
        <f t="shared" si="1"/>
        <v>-2224.7556666666669</v>
      </c>
      <c r="G9" s="55">
        <f t="shared" si="1"/>
        <v>-2298.3556666666668</v>
      </c>
      <c r="H9" s="55">
        <f t="shared" si="1"/>
        <v>-2203.1556666666665</v>
      </c>
      <c r="I9" s="55">
        <f t="shared" si="1"/>
        <v>-2216.7556666666669</v>
      </c>
      <c r="J9" s="55">
        <f t="shared" si="1"/>
        <v>-2232.7556666666669</v>
      </c>
      <c r="K9" s="55">
        <f t="shared" si="1"/>
        <v>-2157.5556666666671</v>
      </c>
      <c r="L9" s="55">
        <f t="shared" si="1"/>
        <v>-2193.5556666666671</v>
      </c>
      <c r="M9" s="55">
        <f t="shared" si="1"/>
        <v>-2080.7556666666669</v>
      </c>
      <c r="N9" s="55">
        <f t="shared" si="1"/>
        <v>-2056.7556666666669</v>
      </c>
      <c r="O9" s="55">
        <f t="shared" si="1"/>
        <v>-1385.3156666666664</v>
      </c>
      <c r="P9" s="55">
        <f t="shared" si="1"/>
        <v>-1304.9956666666667</v>
      </c>
      <c r="Q9" s="55">
        <f t="shared" si="1"/>
        <v>-1920.7556666666669</v>
      </c>
      <c r="R9" s="55">
        <f t="shared" si="1"/>
        <v>-1830.3556666666668</v>
      </c>
      <c r="S9" s="55">
        <f t="shared" si="1"/>
        <v>-1819.9556666666667</v>
      </c>
      <c r="T9" s="55">
        <f t="shared" si="1"/>
        <v>-1680.7556666666669</v>
      </c>
      <c r="U9" s="55">
        <f t="shared" si="1"/>
        <v>-1581.5556666666666</v>
      </c>
      <c r="V9" s="55">
        <f t="shared" si="1"/>
        <v>-1533.5556666666666</v>
      </c>
      <c r="W9" s="55">
        <f t="shared" si="1"/>
        <v>-1316.7556666666669</v>
      </c>
      <c r="X9" s="55">
        <f t="shared" si="1"/>
        <v>-1239.9556666666667</v>
      </c>
      <c r="Y9" s="55">
        <f t="shared" si="1"/>
        <v>-1023.1556666666665</v>
      </c>
      <c r="Z9" s="55">
        <f t="shared" si="1"/>
        <v>-828.75566666666691</v>
      </c>
      <c r="AA9" s="55">
        <f t="shared" si="1"/>
        <v>897.48433333333469</v>
      </c>
      <c r="AB9" s="55">
        <f t="shared" si="1"/>
        <v>1214.8443333333335</v>
      </c>
      <c r="AC9" s="55">
        <f t="shared" si="1"/>
        <v>-145.55566666666618</v>
      </c>
      <c r="AD9" s="55">
        <f t="shared" si="1"/>
        <v>137.64433333333363</v>
      </c>
      <c r="AE9" s="55">
        <f t="shared" si="1"/>
        <v>380.84433333333345</v>
      </c>
      <c r="AF9" s="55">
        <f t="shared" si="1"/>
        <v>772.84433333333345</v>
      </c>
      <c r="AG9" s="55">
        <f t="shared" si="1"/>
        <v>1124.8443333333335</v>
      </c>
      <c r="AH9" s="55">
        <f t="shared" si="1"/>
        <v>1456.8443333333335</v>
      </c>
      <c r="AI9" s="55">
        <f t="shared" si="1"/>
        <v>1908.8443333333335</v>
      </c>
      <c r="AJ9" s="55">
        <f t="shared" si="1"/>
        <v>2280.8443333333335</v>
      </c>
      <c r="AK9" s="55">
        <f t="shared" si="1"/>
        <v>2791.1131625333337</v>
      </c>
      <c r="AL9" s="55">
        <f t="shared" si="1"/>
        <v>3259.4058439333339</v>
      </c>
      <c r="AM9" s="55">
        <f t="shared" si="1"/>
        <v>6654.3875207333331</v>
      </c>
      <c r="AN9" s="55">
        <f t="shared" si="1"/>
        <v>7281.5945247333339</v>
      </c>
      <c r="AO9" s="55">
        <f t="shared" si="1"/>
        <v>4755.8431877333342</v>
      </c>
      <c r="AP9" s="55">
        <f t="shared" si="1"/>
        <v>5275.6298415333331</v>
      </c>
      <c r="AQ9" s="55">
        <f t="shared" si="1"/>
        <v>5726.7308179333349</v>
      </c>
      <c r="AR9" s="55">
        <f t="shared" si="1"/>
        <v>-10518.486649434966</v>
      </c>
    </row>
    <row r="10" spans="1:44" ht="15.75" thickTop="1" x14ac:dyDescent="0.25"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44" x14ac:dyDescent="0.25">
      <c r="A11" s="8" t="s">
        <v>91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</row>
    <row r="12" spans="1:44" x14ac:dyDescent="0.25">
      <c r="A12" s="14" t="s">
        <v>70</v>
      </c>
      <c r="B12" s="54">
        <v>162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44" x14ac:dyDescent="0.25">
      <c r="A13" s="14" t="s">
        <v>71</v>
      </c>
      <c r="B13" s="54"/>
      <c r="C13" s="54">
        <v>100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</row>
    <row r="14" spans="1:44" x14ac:dyDescent="0.25"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44" ht="15.75" thickBot="1" x14ac:dyDescent="0.3">
      <c r="A15" s="23" t="s">
        <v>92</v>
      </c>
      <c r="B15" s="55">
        <f>SUM(B12:B13)</f>
        <v>162</v>
      </c>
      <c r="C15" s="55">
        <f>SUM(C12:C13)</f>
        <v>100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</row>
    <row r="16" spans="1:44" ht="15.75" thickTop="1" x14ac:dyDescent="0.25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1:44" x14ac:dyDescent="0.25">
      <c r="A17" s="8" t="s">
        <v>93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</row>
    <row r="18" spans="1:44" x14ac:dyDescent="0.25">
      <c r="A18" s="14" t="s">
        <v>94</v>
      </c>
      <c r="B18" s="54">
        <v>55000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1:44" x14ac:dyDescent="0.25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</row>
    <row r="20" spans="1:44" ht="15.75" thickBot="1" x14ac:dyDescent="0.3">
      <c r="A20" s="23" t="s">
        <v>95</v>
      </c>
      <c r="B20" s="55">
        <f>B18</f>
        <v>55000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</row>
    <row r="21" spans="1:44" ht="15.75" thickTop="1" x14ac:dyDescent="0.25"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</row>
    <row r="22" spans="1:44" x14ac:dyDescent="0.25">
      <c r="A22" s="14" t="s">
        <v>114</v>
      </c>
      <c r="B22" s="54">
        <f>B9-B15+B20</f>
        <v>48758</v>
      </c>
      <c r="C22" s="54">
        <f>C9-C15+C20</f>
        <v>-3140</v>
      </c>
      <c r="D22" s="54">
        <f>D9-D15+D20</f>
        <v>-3040</v>
      </c>
      <c r="E22" s="54">
        <f t="shared" ref="E22:AR22" si="2">E9-E15+E20</f>
        <v>-5241.1556666666656</v>
      </c>
      <c r="F22" s="54">
        <f t="shared" si="2"/>
        <v>-2224.7556666666669</v>
      </c>
      <c r="G22" s="54">
        <f t="shared" si="2"/>
        <v>-2298.3556666666668</v>
      </c>
      <c r="H22" s="54">
        <f t="shared" si="2"/>
        <v>-2203.1556666666665</v>
      </c>
      <c r="I22" s="54">
        <f t="shared" si="2"/>
        <v>-2216.7556666666669</v>
      </c>
      <c r="J22" s="54">
        <f t="shared" si="2"/>
        <v>-2232.7556666666669</v>
      </c>
      <c r="K22" s="54">
        <f t="shared" si="2"/>
        <v>-2157.5556666666671</v>
      </c>
      <c r="L22" s="54">
        <f t="shared" si="2"/>
        <v>-2193.5556666666671</v>
      </c>
      <c r="M22" s="54">
        <f t="shared" si="2"/>
        <v>-2080.7556666666669</v>
      </c>
      <c r="N22" s="54">
        <f t="shared" si="2"/>
        <v>-2056.7556666666669</v>
      </c>
      <c r="O22" s="54">
        <f t="shared" si="2"/>
        <v>-1385.3156666666664</v>
      </c>
      <c r="P22" s="54">
        <f t="shared" si="2"/>
        <v>-1304.9956666666667</v>
      </c>
      <c r="Q22" s="54">
        <f t="shared" si="2"/>
        <v>-1920.7556666666669</v>
      </c>
      <c r="R22" s="54">
        <f t="shared" si="2"/>
        <v>-1830.3556666666668</v>
      </c>
      <c r="S22" s="54">
        <f t="shared" si="2"/>
        <v>-1819.9556666666667</v>
      </c>
      <c r="T22" s="54">
        <f t="shared" si="2"/>
        <v>-1680.7556666666669</v>
      </c>
      <c r="U22" s="54">
        <f t="shared" si="2"/>
        <v>-1581.5556666666666</v>
      </c>
      <c r="V22" s="54">
        <f t="shared" si="2"/>
        <v>-1533.5556666666666</v>
      </c>
      <c r="W22" s="54">
        <f t="shared" si="2"/>
        <v>-1316.7556666666669</v>
      </c>
      <c r="X22" s="54">
        <f t="shared" si="2"/>
        <v>-1239.9556666666667</v>
      </c>
      <c r="Y22" s="54">
        <f t="shared" si="2"/>
        <v>-1023.1556666666665</v>
      </c>
      <c r="Z22" s="54">
        <f t="shared" si="2"/>
        <v>-828.75566666666691</v>
      </c>
      <c r="AA22" s="54">
        <f t="shared" si="2"/>
        <v>897.48433333333469</v>
      </c>
      <c r="AB22" s="54">
        <f t="shared" si="2"/>
        <v>1214.8443333333335</v>
      </c>
      <c r="AC22" s="54">
        <f t="shared" si="2"/>
        <v>-145.55566666666618</v>
      </c>
      <c r="AD22" s="54">
        <f t="shared" si="2"/>
        <v>137.64433333333363</v>
      </c>
      <c r="AE22" s="54">
        <f t="shared" si="2"/>
        <v>380.84433333333345</v>
      </c>
      <c r="AF22" s="54">
        <f t="shared" si="2"/>
        <v>772.84433333333345</v>
      </c>
      <c r="AG22" s="54">
        <f t="shared" si="2"/>
        <v>1124.8443333333335</v>
      </c>
      <c r="AH22" s="54">
        <f t="shared" si="2"/>
        <v>1456.8443333333335</v>
      </c>
      <c r="AI22" s="54">
        <f t="shared" si="2"/>
        <v>1908.8443333333335</v>
      </c>
      <c r="AJ22" s="54">
        <f t="shared" si="2"/>
        <v>2280.8443333333335</v>
      </c>
      <c r="AK22" s="54">
        <f t="shared" si="2"/>
        <v>2791.1131625333337</v>
      </c>
      <c r="AL22" s="54">
        <f t="shared" si="2"/>
        <v>3259.4058439333339</v>
      </c>
      <c r="AM22" s="54">
        <f t="shared" si="2"/>
        <v>6654.3875207333331</v>
      </c>
      <c r="AN22" s="54">
        <f t="shared" si="2"/>
        <v>7281.5945247333339</v>
      </c>
      <c r="AO22" s="54">
        <f t="shared" si="2"/>
        <v>4755.8431877333342</v>
      </c>
      <c r="AP22" s="54">
        <f t="shared" si="2"/>
        <v>5275.6298415333331</v>
      </c>
      <c r="AQ22" s="54">
        <f t="shared" si="2"/>
        <v>5726.7308179333349</v>
      </c>
      <c r="AR22" s="54">
        <f t="shared" si="2"/>
        <v>-10518.486649434966</v>
      </c>
    </row>
    <row r="23" spans="1:44" ht="15.75" thickBot="1" x14ac:dyDescent="0.3">
      <c r="A23" s="11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</row>
    <row r="24" spans="1:44" x14ac:dyDescent="0.25">
      <c r="A24" s="16" t="s">
        <v>96</v>
      </c>
      <c r="B24" s="54">
        <f t="shared" ref="B24:AR24" si="3">B4+B22</f>
        <v>48758</v>
      </c>
      <c r="C24" s="54">
        <f t="shared" si="3"/>
        <v>45618</v>
      </c>
      <c r="D24" s="54">
        <f t="shared" si="3"/>
        <v>42578</v>
      </c>
      <c r="E24" s="54">
        <f t="shared" si="3"/>
        <v>37336.844333333334</v>
      </c>
      <c r="F24" s="54">
        <f t="shared" si="3"/>
        <v>35112.08866666667</v>
      </c>
      <c r="G24" s="54">
        <f t="shared" si="3"/>
        <v>32813.733</v>
      </c>
      <c r="H24" s="54">
        <f t="shared" si="3"/>
        <v>30610.577333333335</v>
      </c>
      <c r="I24" s="54">
        <f t="shared" si="3"/>
        <v>28393.821666666667</v>
      </c>
      <c r="J24" s="54">
        <f t="shared" si="3"/>
        <v>26161.065999999999</v>
      </c>
      <c r="K24" s="54">
        <f t="shared" si="3"/>
        <v>24003.510333333332</v>
      </c>
      <c r="L24" s="54">
        <f t="shared" si="3"/>
        <v>21809.954666666665</v>
      </c>
      <c r="M24" s="54">
        <f t="shared" si="3"/>
        <v>19729.198999999997</v>
      </c>
      <c r="N24" s="54">
        <f t="shared" si="3"/>
        <v>17672.443333333329</v>
      </c>
      <c r="O24" s="54">
        <f t="shared" si="3"/>
        <v>16287.127666666664</v>
      </c>
      <c r="P24" s="54">
        <f t="shared" si="3"/>
        <v>14982.131999999998</v>
      </c>
      <c r="Q24" s="54">
        <f t="shared" si="3"/>
        <v>13061.37633333333</v>
      </c>
      <c r="R24" s="54">
        <f t="shared" si="3"/>
        <v>11231.020666666664</v>
      </c>
      <c r="S24" s="54">
        <f t="shared" si="3"/>
        <v>9411.0649999999969</v>
      </c>
      <c r="T24" s="54">
        <f t="shared" si="3"/>
        <v>7730.30933333333</v>
      </c>
      <c r="U24" s="54">
        <f t="shared" si="3"/>
        <v>6148.7536666666638</v>
      </c>
      <c r="V24" s="54">
        <f t="shared" si="3"/>
        <v>4615.1979999999967</v>
      </c>
      <c r="W24" s="54">
        <f t="shared" si="3"/>
        <v>3298.4423333333298</v>
      </c>
      <c r="X24" s="54">
        <f t="shared" si="3"/>
        <v>2058.486666666663</v>
      </c>
      <c r="Y24" s="54">
        <f t="shared" si="3"/>
        <v>1035.3309999999965</v>
      </c>
      <c r="Z24" s="54">
        <f t="shared" si="3"/>
        <v>206.57533333332958</v>
      </c>
      <c r="AA24" s="54">
        <f t="shared" si="3"/>
        <v>1104.0596666666643</v>
      </c>
      <c r="AB24" s="54">
        <f t="shared" si="3"/>
        <v>2318.9039999999977</v>
      </c>
      <c r="AC24" s="54">
        <f t="shared" si="3"/>
        <v>2173.3483333333315</v>
      </c>
      <c r="AD24" s="54">
        <f t="shared" si="3"/>
        <v>2310.9926666666652</v>
      </c>
      <c r="AE24" s="54">
        <f t="shared" si="3"/>
        <v>2691.8369999999986</v>
      </c>
      <c r="AF24" s="54">
        <f t="shared" si="3"/>
        <v>3464.6813333333321</v>
      </c>
      <c r="AG24" s="54">
        <f t="shared" si="3"/>
        <v>4589.5256666666655</v>
      </c>
      <c r="AH24" s="54">
        <f t="shared" si="3"/>
        <v>6046.369999999999</v>
      </c>
      <c r="AI24" s="54">
        <f t="shared" si="3"/>
        <v>7955.2143333333324</v>
      </c>
      <c r="AJ24" s="54">
        <f t="shared" si="3"/>
        <v>10236.058666666666</v>
      </c>
      <c r="AK24" s="54">
        <f t="shared" si="3"/>
        <v>13027.171829200001</v>
      </c>
      <c r="AL24" s="54">
        <f t="shared" si="3"/>
        <v>16286.577673133335</v>
      </c>
      <c r="AM24" s="54">
        <f t="shared" si="3"/>
        <v>22940.965193866668</v>
      </c>
      <c r="AN24" s="54">
        <f t="shared" si="3"/>
        <v>30222.559718600001</v>
      </c>
      <c r="AO24" s="54">
        <f t="shared" si="3"/>
        <v>34978.402906333336</v>
      </c>
      <c r="AP24" s="54">
        <f t="shared" si="3"/>
        <v>40254.032747866673</v>
      </c>
      <c r="AQ24" s="54">
        <f t="shared" si="3"/>
        <v>45980.763565800007</v>
      </c>
      <c r="AR24" s="54">
        <f t="shared" si="3"/>
        <v>35462.276916365037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workbookViewId="0">
      <selection activeCell="Q15" sqref="Q15"/>
    </sheetView>
  </sheetViews>
  <sheetFormatPr defaultColWidth="11.42578125" defaultRowHeight="15" x14ac:dyDescent="0.25"/>
  <cols>
    <col min="1" max="1" width="33.5703125" style="14" customWidth="1"/>
    <col min="2" max="3" width="9.42578125" style="14" customWidth="1"/>
    <col min="4" max="4" width="8.42578125" style="14" bestFit="1" customWidth="1"/>
    <col min="5" max="5" width="9.42578125" style="14" customWidth="1"/>
    <col min="6" max="7" width="10.42578125" style="14" bestFit="1" customWidth="1"/>
    <col min="8" max="41" width="9.42578125" style="14" customWidth="1"/>
    <col min="42" max="44" width="10.42578125" style="14" customWidth="1"/>
    <col min="45" max="16384" width="11.42578125" style="14"/>
  </cols>
  <sheetData>
    <row r="1" spans="1:44" ht="15.75" thickBot="1" x14ac:dyDescent="0.3">
      <c r="A1" s="10" t="s">
        <v>46</v>
      </c>
      <c r="B1" s="33">
        <v>42925</v>
      </c>
      <c r="C1" s="33">
        <v>43290</v>
      </c>
      <c r="D1" s="33">
        <v>43655</v>
      </c>
      <c r="E1" s="33">
        <v>44021</v>
      </c>
      <c r="F1" s="33">
        <v>44386</v>
      </c>
      <c r="G1" s="33">
        <v>44751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</row>
    <row r="3" spans="1:44" x14ac:dyDescent="0.25">
      <c r="A3" s="8" t="s">
        <v>87</v>
      </c>
      <c r="B3" s="9"/>
      <c r="C3" s="9"/>
      <c r="D3" s="9"/>
      <c r="E3" s="9"/>
      <c r="F3" s="9"/>
      <c r="G3" s="9"/>
    </row>
    <row r="4" spans="1:44" x14ac:dyDescent="0.25">
      <c r="A4" s="14" t="s">
        <v>88</v>
      </c>
      <c r="B4" s="13"/>
      <c r="C4" s="13">
        <f>B24</f>
        <v>30610.577333333335</v>
      </c>
      <c r="D4" s="13">
        <f>C24</f>
        <v>7730.3093333333345</v>
      </c>
      <c r="E4" s="13">
        <f>D24</f>
        <v>3464.6813333333521</v>
      </c>
      <c r="F4" s="13">
        <f>E24</f>
        <v>35462.276916365066</v>
      </c>
      <c r="G4" s="13">
        <f>F24</f>
        <v>109993.02808300346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spans="1:44" x14ac:dyDescent="0.2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44" x14ac:dyDescent="0.25">
      <c r="A6" s="14" t="s">
        <v>117</v>
      </c>
      <c r="B6" s="13">
        <f>'IS 5Y'!B35</f>
        <v>-24127.422666666665</v>
      </c>
      <c r="C6" s="13">
        <f>'IS 5Y'!C35</f>
        <v>-22880.268</v>
      </c>
      <c r="D6" s="13">
        <f>'IS 5Y'!D35</f>
        <v>-4265.6279999999824</v>
      </c>
      <c r="E6" s="13">
        <f>'IS 5Y'!E35</f>
        <v>46373.326931930016</v>
      </c>
      <c r="F6" s="13">
        <f>'IS 5Y'!F35</f>
        <v>113787.40636127998</v>
      </c>
      <c r="G6" s="13">
        <f>'IS 5Y'!G35</f>
        <v>157067.71191278004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1:44" x14ac:dyDescent="0.25">
      <c r="A7" s="14" t="s">
        <v>89</v>
      </c>
      <c r="B7" s="13">
        <f>'IS 5Y'!B36</f>
        <v>0</v>
      </c>
      <c r="C7" s="13">
        <f>'IS 5Y'!C36</f>
        <v>0</v>
      </c>
      <c r="D7" s="13">
        <f>'IS 5Y'!D36</f>
        <v>0</v>
      </c>
      <c r="E7" s="13">
        <f>'IS 5Y'!E36</f>
        <v>14375.731348898305</v>
      </c>
      <c r="F7" s="13">
        <f>'IS 5Y'!F36</f>
        <v>39256.655194641593</v>
      </c>
      <c r="G7" s="13">
        <f>'IS 5Y'!G36</f>
        <v>54188.360609909112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ht="15.75" thickBot="1" x14ac:dyDescent="0.3">
      <c r="A9" s="23" t="s">
        <v>90</v>
      </c>
      <c r="B9" s="24">
        <f>B6-B7</f>
        <v>-24127.422666666665</v>
      </c>
      <c r="C9" s="24">
        <f t="shared" ref="C9:G9" si="0">C6-C7</f>
        <v>-22880.268</v>
      </c>
      <c r="D9" s="24">
        <f t="shared" si="0"/>
        <v>-4265.6279999999824</v>
      </c>
      <c r="E9" s="24">
        <f t="shared" si="0"/>
        <v>31997.595583031711</v>
      </c>
      <c r="F9" s="24">
        <f t="shared" si="0"/>
        <v>74530.751166638394</v>
      </c>
      <c r="G9" s="24">
        <f t="shared" si="0"/>
        <v>102879.35130287093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 ht="15.75" thickTop="1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4" x14ac:dyDescent="0.25">
      <c r="A11" s="8" t="s">
        <v>91</v>
      </c>
      <c r="B11" s="12"/>
      <c r="C11" s="12"/>
      <c r="D11" s="12"/>
      <c r="E11" s="12"/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x14ac:dyDescent="0.25">
      <c r="A12" s="14" t="s">
        <v>70</v>
      </c>
      <c r="B12" s="13">
        <v>162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4" x14ac:dyDescent="0.25">
      <c r="A13" s="14" t="s">
        <v>71</v>
      </c>
      <c r="B13" s="13">
        <v>100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spans="1:44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ht="15.75" thickBot="1" x14ac:dyDescent="0.3">
      <c r="A15" s="23" t="s">
        <v>92</v>
      </c>
      <c r="B15" s="24">
        <f>SUM(B12:B13)</f>
        <v>262</v>
      </c>
      <c r="C15" s="24">
        <f>SUM(C12:C13)</f>
        <v>0</v>
      </c>
      <c r="D15" s="24"/>
      <c r="E15" s="24"/>
      <c r="F15" s="24"/>
      <c r="G15" s="24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spans="1:44" ht="15.75" thickTop="1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 x14ac:dyDescent="0.25">
      <c r="A17" s="8" t="s">
        <v>93</v>
      </c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spans="1:44" x14ac:dyDescent="0.25">
      <c r="A18" s="14" t="s">
        <v>94</v>
      </c>
      <c r="B18" s="13">
        <v>55000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spans="1:44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ht="15.75" thickBot="1" x14ac:dyDescent="0.3">
      <c r="A20" s="23" t="s">
        <v>95</v>
      </c>
      <c r="B20" s="24">
        <f>B18</f>
        <v>55000</v>
      </c>
      <c r="C20" s="24"/>
      <c r="D20" s="24"/>
      <c r="E20" s="24"/>
      <c r="F20" s="24"/>
      <c r="G20" s="2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 ht="15.75" thickTop="1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 x14ac:dyDescent="0.25">
      <c r="A22" s="14" t="s">
        <v>114</v>
      </c>
      <c r="B22" s="13">
        <f>B9-B15+B20</f>
        <v>30610.577333333335</v>
      </c>
      <c r="C22" s="13">
        <f>C9-C15+C20</f>
        <v>-22880.268</v>
      </c>
      <c r="D22" s="13">
        <f>D9-D15+D20</f>
        <v>-4265.6279999999824</v>
      </c>
      <c r="E22" s="13">
        <f t="shared" ref="E22:G22" si="1">E9-E15+E20</f>
        <v>31997.595583031711</v>
      </c>
      <c r="F22" s="13">
        <f t="shared" si="1"/>
        <v>74530.751166638394</v>
      </c>
      <c r="G22" s="13">
        <f t="shared" si="1"/>
        <v>102879.35130287093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spans="1:44" ht="15.75" thickBot="1" x14ac:dyDescent="0.3">
      <c r="A23" s="11"/>
      <c r="B23" s="15"/>
      <c r="C23" s="15"/>
      <c r="D23" s="15"/>
      <c r="E23" s="15"/>
      <c r="F23" s="15"/>
      <c r="G23" s="15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spans="1:44" x14ac:dyDescent="0.25">
      <c r="A24" s="16" t="s">
        <v>96</v>
      </c>
      <c r="B24" s="13">
        <f t="shared" ref="B24:G24" si="2">B4+B22</f>
        <v>30610.577333333335</v>
      </c>
      <c r="C24" s="13">
        <f t="shared" si="2"/>
        <v>7730.3093333333345</v>
      </c>
      <c r="D24" s="13">
        <f t="shared" si="2"/>
        <v>3464.6813333333521</v>
      </c>
      <c r="E24" s="13">
        <f t="shared" si="2"/>
        <v>35462.276916365066</v>
      </c>
      <c r="F24" s="13">
        <f t="shared" si="2"/>
        <v>109993.02808300346</v>
      </c>
      <c r="G24" s="13">
        <f t="shared" si="2"/>
        <v>212872.37938587437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1"/>
  <sheetViews>
    <sheetView topLeftCell="A4" workbookViewId="0">
      <selection activeCell="A2" sqref="A2"/>
    </sheetView>
  </sheetViews>
  <sheetFormatPr defaultColWidth="11.42578125" defaultRowHeight="15" outlineLevelRow="1" x14ac:dyDescent="0.25"/>
  <cols>
    <col min="1" max="1" width="22.7109375" style="14" customWidth="1"/>
    <col min="2" max="2" width="9.42578125" style="14" bestFit="1" customWidth="1"/>
    <col min="3" max="5" width="10.42578125" style="14" bestFit="1" customWidth="1"/>
    <col min="6" max="7" width="12" style="14" bestFit="1" customWidth="1"/>
    <col min="8" max="30" width="9.42578125" style="14" customWidth="1"/>
    <col min="31" max="44" width="10.42578125" style="14" customWidth="1"/>
    <col min="45" max="61" width="11.42578125" style="14"/>
    <col min="62" max="66" width="11.42578125" style="14" customWidth="1"/>
    <col min="67" max="16384" width="11.42578125" style="14"/>
  </cols>
  <sheetData>
    <row r="1" spans="1:68" ht="15.75" thickBot="1" x14ac:dyDescent="0.3">
      <c r="A1" s="10" t="s">
        <v>46</v>
      </c>
      <c r="B1" s="33">
        <v>42887</v>
      </c>
      <c r="C1" s="33">
        <v>43252</v>
      </c>
      <c r="D1" s="33">
        <v>43617</v>
      </c>
      <c r="E1" s="33">
        <v>43983</v>
      </c>
      <c r="F1" s="33">
        <v>44348</v>
      </c>
      <c r="G1" s="33">
        <v>44713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pans="1:68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</row>
    <row r="3" spans="1:68" x14ac:dyDescent="0.25">
      <c r="A3" s="8" t="s">
        <v>53</v>
      </c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</row>
    <row r="4" spans="1:68" outlineLevel="1" collapsed="1" x14ac:dyDescent="0.25">
      <c r="A4" s="14" t="s">
        <v>54</v>
      </c>
      <c r="B4" s="13">
        <f>IS!H4</f>
        <v>629</v>
      </c>
      <c r="C4" s="13">
        <f>IS!T4</f>
        <v>1741</v>
      </c>
      <c r="D4" s="13">
        <f>IS!AF4</f>
        <v>3963</v>
      </c>
      <c r="E4" s="13">
        <f>IS!AR4</f>
        <v>6598</v>
      </c>
      <c r="F4" s="13">
        <f>IS!BD4</f>
        <v>8261</v>
      </c>
      <c r="G4" s="13">
        <f>IS!BP4</f>
        <v>8915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</row>
    <row r="5" spans="1:68" outlineLevel="1" collapsed="1" x14ac:dyDescent="0.25">
      <c r="A5" s="14" t="s">
        <v>55</v>
      </c>
      <c r="B5" s="13">
        <f>SUM(IS!B5:H5)</f>
        <v>629</v>
      </c>
      <c r="C5" s="13">
        <f>C4-B4</f>
        <v>1112</v>
      </c>
      <c r="D5" s="13">
        <f>D4-C4</f>
        <v>2222</v>
      </c>
      <c r="E5" s="13">
        <f t="shared" ref="E5:G5" si="0">E4-D4</f>
        <v>2635</v>
      </c>
      <c r="F5" s="13">
        <f t="shared" si="0"/>
        <v>1663</v>
      </c>
      <c r="G5" s="13">
        <f t="shared" si="0"/>
        <v>654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</row>
    <row r="6" spans="1:68" outlineLevel="1" collapsed="1" x14ac:dyDescent="0.25">
      <c r="A6" s="14" t="s">
        <v>56</v>
      </c>
      <c r="B6" s="13">
        <f>IS!H6</f>
        <v>42</v>
      </c>
      <c r="C6" s="13">
        <f>IS!T6</f>
        <v>115</v>
      </c>
      <c r="D6" s="13">
        <f>IS!AF6</f>
        <v>262</v>
      </c>
      <c r="E6" s="13">
        <f>IS!AR6</f>
        <v>436</v>
      </c>
      <c r="F6" s="13">
        <f>IS!BD6</f>
        <v>546</v>
      </c>
      <c r="G6" s="13">
        <f>IS!BP6</f>
        <v>589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</row>
    <row r="7" spans="1:68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</row>
    <row r="8" spans="1:68" x14ac:dyDescent="0.25">
      <c r="A8" s="8" t="s">
        <v>52</v>
      </c>
      <c r="B8" s="12"/>
      <c r="C8" s="12"/>
      <c r="D8" s="12"/>
      <c r="E8" s="12"/>
      <c r="F8" s="12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</row>
    <row r="9" spans="1:68" outlineLevel="1" collapsed="1" x14ac:dyDescent="0.25">
      <c r="A9" s="14" t="s">
        <v>57</v>
      </c>
      <c r="B9" s="13">
        <f>SUM(IS!B9:H9)</f>
        <v>23520</v>
      </c>
      <c r="C9" s="13">
        <f>SUM(IS!I9:T9)</f>
        <v>152960</v>
      </c>
      <c r="D9" s="13">
        <f>SUM(IS!U9:AF9)</f>
        <v>379708</v>
      </c>
      <c r="E9" s="13">
        <f>SUM(IS!AG9:AR9)</f>
        <v>721116</v>
      </c>
      <c r="F9" s="13">
        <f>SUM(IS!AS9:BD9)</f>
        <v>1009552</v>
      </c>
      <c r="G9" s="13">
        <f>SUM(IS!BE9:BP9)</f>
        <v>1151708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</row>
    <row r="10" spans="1:68" outlineLevel="1" collapsed="1" x14ac:dyDescent="0.25">
      <c r="A10" s="14" t="s">
        <v>58</v>
      </c>
      <c r="B10" s="13">
        <f>SUM(IS!B10:H10)</f>
        <v>21168</v>
      </c>
      <c r="C10" s="13">
        <f>SUM(IS!I10:T10)</f>
        <v>137664</v>
      </c>
      <c r="D10" s="13">
        <f>SUM(IS!U10:AF10)</f>
        <v>341737.2</v>
      </c>
      <c r="E10" s="13">
        <f>SUM(IS!AG10:AR10)</f>
        <v>649004.4</v>
      </c>
      <c r="F10" s="13">
        <f>SUM(IS!AS10:BD10)</f>
        <v>908596.8</v>
      </c>
      <c r="G10" s="13">
        <f>SUM(IS!BE10:BP10)</f>
        <v>1036537.2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</row>
    <row r="11" spans="1:68" outlineLevel="1" collapsed="1" x14ac:dyDescent="0.25">
      <c r="A11" s="14" t="s">
        <v>59</v>
      </c>
      <c r="B11" s="13">
        <f>SUM(IS!B11:H11)</f>
        <v>4233.6000000000004</v>
      </c>
      <c r="C11" s="13">
        <f>SUM(IS!I11:T11)</f>
        <v>27532.799999999999</v>
      </c>
      <c r="D11" s="13">
        <f>SUM(IS!U11:AF11)</f>
        <v>68347.440000000017</v>
      </c>
      <c r="E11" s="13">
        <f>SUM(IS!AG11:AR11)</f>
        <v>129800.88000000002</v>
      </c>
      <c r="F11" s="13">
        <f>SUM(IS!AS11:BD11)</f>
        <v>181719.36</v>
      </c>
      <c r="G11" s="13">
        <f>SUM(IS!BE11:BP11)</f>
        <v>207307.44000000003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</row>
    <row r="12" spans="1:68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</row>
    <row r="13" spans="1:68" ht="15.75" outlineLevel="1" collapsed="1" thickBot="1" x14ac:dyDescent="0.3">
      <c r="A13" s="23" t="s">
        <v>60</v>
      </c>
      <c r="B13" s="24">
        <f>B11</f>
        <v>4233.6000000000004</v>
      </c>
      <c r="C13" s="24">
        <f t="shared" ref="C13:G13" si="1">C11</f>
        <v>27532.799999999999</v>
      </c>
      <c r="D13" s="24">
        <f t="shared" si="1"/>
        <v>68347.440000000017</v>
      </c>
      <c r="E13" s="24">
        <f t="shared" si="1"/>
        <v>129800.88000000002</v>
      </c>
      <c r="F13" s="24">
        <f t="shared" si="1"/>
        <v>181719.36</v>
      </c>
      <c r="G13" s="24">
        <f t="shared" si="1"/>
        <v>207307.44000000003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</row>
    <row r="14" spans="1:68" ht="15.75" thickTop="1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</row>
    <row r="15" spans="1:68" x14ac:dyDescent="0.25">
      <c r="A15" s="8" t="s">
        <v>61</v>
      </c>
      <c r="B15" s="12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</row>
    <row r="16" spans="1:68" x14ac:dyDescent="0.25">
      <c r="A16" s="20" t="s">
        <v>62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</row>
    <row r="17" spans="1:68" outlineLevel="1" collapsed="1" x14ac:dyDescent="0.25">
      <c r="A17" s="14" t="s">
        <v>63</v>
      </c>
      <c r="B17" s="13">
        <f>SUM(IS!B17:H17)</f>
        <v>746.44</v>
      </c>
      <c r="C17" s="13">
        <f>SUM(IS!I17:T17)</f>
        <v>2239.3200000000006</v>
      </c>
      <c r="D17" s="13">
        <f>SUM(IS!U17:AF17)</f>
        <v>2239.3200000000006</v>
      </c>
      <c r="E17" s="13">
        <f>SUM(IS!AG17:AR17)</f>
        <v>2239.3200000000006</v>
      </c>
      <c r="F17" s="13">
        <f>SUM(IS!AS17:BD17)</f>
        <v>2239.3200000000006</v>
      </c>
      <c r="G17" s="13">
        <f>SUM(IS!BE17:BP17)</f>
        <v>2239.3200000000006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</row>
    <row r="18" spans="1:68" outlineLevel="1" collapsed="1" x14ac:dyDescent="0.25">
      <c r="A18" s="14" t="s">
        <v>64</v>
      </c>
      <c r="B18" s="13">
        <f>SUM(IS!B18:H18)</f>
        <v>326.63600000000002</v>
      </c>
      <c r="C18" s="13">
        <f>SUM(IS!I18:T18)</f>
        <v>979.90800000000002</v>
      </c>
      <c r="D18" s="13">
        <f>SUM(IS!U18:AF18)</f>
        <v>979.90800000000002</v>
      </c>
      <c r="E18" s="13">
        <f>SUM(IS!AG18:AR18)</f>
        <v>1093.6916506</v>
      </c>
      <c r="F18" s="13">
        <f>SUM(IS!AS18:BD18)</f>
        <v>1489.9827776000002</v>
      </c>
      <c r="G18" s="13">
        <f>SUM(IS!BE18:BP18)</f>
        <v>1699.8464076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</row>
    <row r="19" spans="1:68" outlineLevel="1" collapsed="1" x14ac:dyDescent="0.25">
      <c r="A19" s="14" t="s">
        <v>65</v>
      </c>
      <c r="B19" s="13">
        <f>SUM(IS!B19:H19)</f>
        <v>2980</v>
      </c>
      <c r="C19" s="13">
        <f>SUM(IS!I19:T19)</f>
        <v>22240</v>
      </c>
      <c r="D19" s="13">
        <f>SUM(IS!U19:AF19)</f>
        <v>44440</v>
      </c>
      <c r="E19" s="13">
        <f>SUM(IS!AG19:AR19)</f>
        <v>52700</v>
      </c>
      <c r="F19" s="13">
        <f>SUM(IS!AS19:BD19)</f>
        <v>33260</v>
      </c>
      <c r="G19" s="13">
        <f>SUM(IS!BE19:BP19)</f>
        <v>13080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</row>
    <row r="20" spans="1:68" x14ac:dyDescent="0.25">
      <c r="A20" s="14" t="s">
        <v>69</v>
      </c>
      <c r="B20" s="13">
        <f>SUM(IS!B20:H20)</f>
        <v>2090.6666666666665</v>
      </c>
      <c r="C20" s="13">
        <f>SUM(IS!I20:T20)</f>
        <v>6272.0000000000009</v>
      </c>
      <c r="D20" s="13">
        <f>SUM(IS!U20:AF20)</f>
        <v>6272.0000000000009</v>
      </c>
      <c r="E20" s="13">
        <f>SUM(IS!AG20:AR20)</f>
        <v>6272.0000000000009</v>
      </c>
      <c r="F20" s="13">
        <f>SUM(IS!AS20:BD20)</f>
        <v>6272.0000000000009</v>
      </c>
      <c r="G20" s="13">
        <f>SUM(IS!BE20:BP20)</f>
        <v>6272.0000000000009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</row>
    <row r="21" spans="1:68" x14ac:dyDescent="0.25">
      <c r="A21" s="14" t="s">
        <v>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</row>
    <row r="22" spans="1:68" x14ac:dyDescent="0.25">
      <c r="A22" s="21" t="s">
        <v>74</v>
      </c>
      <c r="B22" s="13">
        <f>SUM(IS!B22:H22)</f>
        <v>5040</v>
      </c>
      <c r="C22" s="13">
        <f>SUM(IS!I22:T22)</f>
        <v>0</v>
      </c>
      <c r="D22" s="13">
        <f>SUM(IS!U22:AF22)</f>
        <v>0</v>
      </c>
      <c r="E22" s="13">
        <f>SUM(IS!AG22:AR22)</f>
        <v>0</v>
      </c>
      <c r="F22" s="13">
        <f>SUM(IS!AS22:BD22)</f>
        <v>0</v>
      </c>
      <c r="G22" s="13">
        <f>SUM(IS!BE22:BP22)</f>
        <v>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</row>
    <row r="23" spans="1:68" x14ac:dyDescent="0.25">
      <c r="A23" s="21" t="s">
        <v>75</v>
      </c>
      <c r="B23" s="13">
        <f>SUM(IS!B23:H23)</f>
        <v>8000</v>
      </c>
      <c r="C23" s="13">
        <f>SUM(IS!I23:T23)</f>
        <v>0</v>
      </c>
      <c r="D23" s="13">
        <f>SUM(IS!U23:AF23)</f>
        <v>0</v>
      </c>
      <c r="E23" s="13">
        <f>SUM(IS!AG23:AR23)</f>
        <v>0</v>
      </c>
      <c r="F23" s="13">
        <f>SUM(IS!AS23:BD23)</f>
        <v>0</v>
      </c>
      <c r="G23" s="13">
        <f>SUM(IS!BE23:BP23)</f>
        <v>0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</row>
    <row r="24" spans="1:68" outlineLevel="1" collapsed="1" x14ac:dyDescent="0.25">
      <c r="A24" s="21" t="s">
        <v>76</v>
      </c>
      <c r="B24" s="13">
        <f>SUM(IS!B24:H24)</f>
        <v>60</v>
      </c>
      <c r="C24" s="13">
        <f>SUM(IS!I24:T24)</f>
        <v>180</v>
      </c>
      <c r="D24" s="13">
        <f>SUM(IS!U24:AF24)</f>
        <v>180</v>
      </c>
      <c r="E24" s="13">
        <f>SUM(IS!AG24:AR24)</f>
        <v>180</v>
      </c>
      <c r="F24" s="13">
        <f>SUM(IS!AS24:BD24)</f>
        <v>180</v>
      </c>
      <c r="G24" s="13">
        <f>SUM(IS!BE24:BP24)</f>
        <v>180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</row>
    <row r="25" spans="1:68" x14ac:dyDescent="0.25">
      <c r="A25" s="21" t="s">
        <v>86</v>
      </c>
      <c r="B25" s="13">
        <f>SUM(IS!B25:H25)</f>
        <v>2830</v>
      </c>
      <c r="C25" s="13">
        <f>SUM(IS!I25:T25)</f>
        <v>0</v>
      </c>
      <c r="D25" s="13">
        <f>SUM(IS!U25:AF25)</f>
        <v>0</v>
      </c>
      <c r="E25" s="13">
        <f>SUM(IS!AG25:AR25)</f>
        <v>0</v>
      </c>
      <c r="F25" s="13">
        <f>SUM(IS!AS25:BD25)</f>
        <v>0</v>
      </c>
      <c r="G25" s="13">
        <f>SUM(IS!BE25:BP25)</f>
        <v>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</row>
    <row r="26" spans="1:68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</row>
    <row r="27" spans="1:68" x14ac:dyDescent="0.25">
      <c r="A27" s="20" t="s">
        <v>66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</row>
    <row r="28" spans="1:68" outlineLevel="1" x14ac:dyDescent="0.25">
      <c r="A28" s="14" t="s">
        <v>67</v>
      </c>
      <c r="B28" s="13">
        <f>SUM(IS!B28:H28)</f>
        <v>6007.28</v>
      </c>
      <c r="C28" s="13">
        <f>SUM(IS!I28:T28)</f>
        <v>18021.84</v>
      </c>
      <c r="D28" s="13">
        <f>SUM(IS!U28:AF28)</f>
        <v>18021.84</v>
      </c>
      <c r="E28" s="13">
        <f>SUM(IS!AG28:AR28)</f>
        <v>18021.84</v>
      </c>
      <c r="F28" s="13">
        <f>SUM(IS!AS28:BD28)</f>
        <v>18021.84</v>
      </c>
      <c r="G28" s="13">
        <f>SUM(IS!BE28:BP28)</f>
        <v>18021.84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</row>
    <row r="29" spans="1:68" ht="13.5" customHeight="1" x14ac:dyDescent="0.25">
      <c r="A29" s="14" t="s">
        <v>68</v>
      </c>
      <c r="B29" s="13">
        <f>SUM(IS!B29:H29)</f>
        <v>280</v>
      </c>
      <c r="C29" s="13">
        <f>SUM(IS!I29:T29)</f>
        <v>480</v>
      </c>
      <c r="D29" s="13">
        <f>SUM(IS!U29:AF29)</f>
        <v>480</v>
      </c>
      <c r="E29" s="13">
        <f>SUM(IS!AG29:AR29)</f>
        <v>480</v>
      </c>
      <c r="F29" s="13">
        <f>SUM(IS!AS29:BD29)</f>
        <v>480</v>
      </c>
      <c r="G29" s="13">
        <f>SUM(IS!BE29:BP29)</f>
        <v>480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</row>
    <row r="30" spans="1:68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</row>
    <row r="31" spans="1:68" ht="15.75" outlineLevel="1" collapsed="1" thickBot="1" x14ac:dyDescent="0.3">
      <c r="A31" s="23" t="s">
        <v>78</v>
      </c>
      <c r="B31" s="24">
        <f t="shared" ref="B31:G31" si="2">SUM(B17:B29)</f>
        <v>28361.022666666664</v>
      </c>
      <c r="C31" s="24">
        <f t="shared" si="2"/>
        <v>50413.067999999999</v>
      </c>
      <c r="D31" s="24">
        <f t="shared" si="2"/>
        <v>72613.067999999999</v>
      </c>
      <c r="E31" s="24">
        <f t="shared" si="2"/>
        <v>80986.851650600001</v>
      </c>
      <c r="F31" s="24">
        <f t="shared" si="2"/>
        <v>61943.142777600006</v>
      </c>
      <c r="G31" s="24">
        <f t="shared" si="2"/>
        <v>41973.006407599998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</row>
    <row r="32" spans="1:68" ht="16.5" thickTop="1" thickBot="1" x14ac:dyDescent="0.3">
      <c r="A32" s="25"/>
      <c r="B32" s="28"/>
      <c r="C32" s="28"/>
      <c r="D32" s="28"/>
      <c r="E32" s="28"/>
      <c r="F32" s="28"/>
      <c r="G32" s="28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</row>
    <row r="33" spans="1:68" ht="15.75" outlineLevel="1" collapsed="1" thickTop="1" x14ac:dyDescent="0.25">
      <c r="A33" s="26" t="s">
        <v>82</v>
      </c>
      <c r="B33" s="27">
        <f t="shared" ref="B33:G33" si="3">B13-B31</f>
        <v>-24127.422666666665</v>
      </c>
      <c r="C33" s="27">
        <f t="shared" si="3"/>
        <v>-22880.268</v>
      </c>
      <c r="D33" s="27">
        <f t="shared" si="3"/>
        <v>-4265.6279999999824</v>
      </c>
      <c r="E33" s="27">
        <f t="shared" si="3"/>
        <v>48814.028349400018</v>
      </c>
      <c r="F33" s="27">
        <f t="shared" si="3"/>
        <v>119776.21722239998</v>
      </c>
      <c r="G33" s="27">
        <f t="shared" si="3"/>
        <v>165334.43359240005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</row>
    <row r="34" spans="1:68" outlineLevel="1" collapsed="1" x14ac:dyDescent="0.25">
      <c r="A34" s="14" t="s">
        <v>80</v>
      </c>
      <c r="B34" s="13">
        <f>IF(B33&gt;0,B33*Config!$B$35,0)</f>
        <v>0</v>
      </c>
      <c r="C34" s="13">
        <f>IF(C33&gt;0,C33*Config!$B$35,0)</f>
        <v>0</v>
      </c>
      <c r="D34" s="13">
        <f>IF(D33&gt;0,D33*Config!$B$35,0)</f>
        <v>0</v>
      </c>
      <c r="E34" s="13">
        <f>IF(E33&gt;0,E33*Config!$B$35,0)</f>
        <v>2440.7014174700012</v>
      </c>
      <c r="F34" s="13">
        <f>IF(F33&gt;0,F33*Config!$B$35,0)</f>
        <v>5988.8108611199996</v>
      </c>
      <c r="G34" s="13">
        <f>IF(G33&gt;0,G33*Config!$B$35,0)</f>
        <v>8266.7216796200028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</row>
    <row r="35" spans="1:68" outlineLevel="1" collapsed="1" x14ac:dyDescent="0.25">
      <c r="A35" s="16" t="s">
        <v>79</v>
      </c>
      <c r="B35" s="13">
        <f>B33-B34</f>
        <v>-24127.422666666665</v>
      </c>
      <c r="C35" s="13">
        <f t="shared" ref="C35:G35" si="4">C33-C34</f>
        <v>-22880.268</v>
      </c>
      <c r="D35" s="13">
        <f t="shared" si="4"/>
        <v>-4265.6279999999824</v>
      </c>
      <c r="E35" s="13">
        <f t="shared" si="4"/>
        <v>46373.326931930016</v>
      </c>
      <c r="F35" s="13">
        <f t="shared" si="4"/>
        <v>113787.40636127998</v>
      </c>
      <c r="G35" s="13">
        <f t="shared" si="4"/>
        <v>157067.71191278004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</row>
    <row r="36" spans="1:68" ht="15.75" outlineLevel="1" collapsed="1" thickBot="1" x14ac:dyDescent="0.3">
      <c r="A36" s="11" t="s">
        <v>81</v>
      </c>
      <c r="B36" s="15">
        <f>IF(B35&gt;0,IF(B35&lt;Config!$C$43,B35*Config!$B$43,IF(B35&lt;Config!$C$44,B35*Config!$B$44,B35*Config!$B$45)),0)</f>
        <v>0</v>
      </c>
      <c r="C36" s="15">
        <f>IF(C35&gt;0,IF(C35&lt;Config!$C$43,C35*Config!$B$43,IF(C35&lt;Config!$C$44,C35*Config!$B$44,C35*Config!$B$45)),0)</f>
        <v>0</v>
      </c>
      <c r="D36" s="15">
        <f>IF(D35&gt;0,IF(D35&lt;Config!$C$43,D35*Config!$B$43,IF(D35&lt;Config!$C$44,D35*Config!$B$44,D35*Config!$B$45)),0)</f>
        <v>0</v>
      </c>
      <c r="E36" s="15">
        <f>IF(E35&gt;0,IF(E35&lt;Config!$C$43,E35*Config!$B$43,IF(E35&lt;Config!$C$44,E35*Config!$B$44,E35*Config!$B$45)),0)</f>
        <v>14375.731348898305</v>
      </c>
      <c r="F36" s="15">
        <f>IF(F35&gt;0,IF(F35&lt;Config!$C$43,F35*Config!$B$43,IF(F35&lt;Config!$C$44,F35*Config!$B$44,F35*Config!$B$45)),0)</f>
        <v>39256.655194641593</v>
      </c>
      <c r="G36" s="15">
        <f>IF(G35&gt;0,IF(G35&lt;Config!$C$43,G35*Config!$B$43,IF(G35&lt;Config!$C$44,G35*Config!$B$44,G35*Config!$B$45)),0)</f>
        <v>54188.360609909112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</row>
    <row r="37" spans="1:68" ht="15.75" outlineLevel="1" collapsed="1" thickBot="1" x14ac:dyDescent="0.3">
      <c r="A37" s="10" t="s">
        <v>84</v>
      </c>
      <c r="B37" s="15">
        <f t="shared" ref="B37:G37" si="5">B35-B36</f>
        <v>-24127.422666666665</v>
      </c>
      <c r="C37" s="15">
        <f t="shared" si="5"/>
        <v>-22880.268</v>
      </c>
      <c r="D37" s="15">
        <f t="shared" si="5"/>
        <v>-4265.6279999999824</v>
      </c>
      <c r="E37" s="15">
        <f t="shared" si="5"/>
        <v>31997.595583031711</v>
      </c>
      <c r="F37" s="15">
        <f t="shared" si="5"/>
        <v>74530.751166638394</v>
      </c>
      <c r="G37" s="15">
        <f t="shared" si="5"/>
        <v>102879.35130287093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</row>
    <row r="39" spans="1:68" x14ac:dyDescent="0.25">
      <c r="A39" s="34" t="s">
        <v>115</v>
      </c>
      <c r="B39" s="22">
        <f>B37</f>
        <v>-24127.422666666665</v>
      </c>
      <c r="C39" s="22">
        <f>B39+C37</f>
        <v>-47007.690666666662</v>
      </c>
      <c r="D39" s="22">
        <f t="shared" ref="D39:G39" si="6">C39+D37</f>
        <v>-51273.318666666644</v>
      </c>
      <c r="E39" s="22">
        <f t="shared" si="6"/>
        <v>-19275.723083634934</v>
      </c>
      <c r="F39" s="22">
        <f t="shared" si="6"/>
        <v>55255.028083003461</v>
      </c>
      <c r="G39" s="22">
        <f t="shared" si="6"/>
        <v>158134.37938587437</v>
      </c>
    </row>
    <row r="41" spans="1:68" x14ac:dyDescent="0.25">
      <c r="B41" s="22"/>
    </row>
  </sheetData>
  <pageMargins left="0.7" right="0.7" top="0.75" bottom="0.75" header="0.3" footer="0.3"/>
  <pageSetup paperSize="9" scale="8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Users</vt:lpstr>
      <vt:lpstr>Revenue</vt:lpstr>
      <vt:lpstr>Expense</vt:lpstr>
      <vt:lpstr>Invest</vt:lpstr>
      <vt:lpstr>Config</vt:lpstr>
      <vt:lpstr>IS</vt:lpstr>
      <vt:lpstr>CFS</vt:lpstr>
      <vt:lpstr>CFS 5Y</vt:lpstr>
      <vt:lpstr>IS 5Y</vt:lpstr>
      <vt:lpstr>BS</vt:lpstr>
      <vt:lpstr>User Growth</vt:lpstr>
      <vt:lpstr>Expected Revenue</vt:lpstr>
      <vt:lpstr>Expected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cp:lastPrinted>2017-05-28T11:37:54Z</cp:lastPrinted>
  <dcterms:created xsi:type="dcterms:W3CDTF">2017-05-09T08:07:48Z</dcterms:created>
  <dcterms:modified xsi:type="dcterms:W3CDTF">2017-05-28T11:40:12Z</dcterms:modified>
</cp:coreProperties>
</file>