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526 86th 2016\"/>
    </mc:Choice>
  </mc:AlternateContent>
  <bookViews>
    <workbookView xWindow="0" yWindow="0" windowWidth="12960" windowHeight="10890" tabRatio="807" firstSheet="2" activeTab="10"/>
  </bookViews>
  <sheets>
    <sheet name="Summary" sheetId="2" r:id="rId1"/>
    <sheet name="Op Budget 2015" sheetId="1" r:id="rId2"/>
    <sheet name="Op Budget 2016" sheetId="3" r:id="rId3"/>
    <sheet name="Assumptions" sheetId="4" r:id="rId4"/>
    <sheet name="Refi Assumptions" sheetId="17" r:id="rId5"/>
    <sheet name="Construction" sheetId="16" r:id="rId6"/>
    <sheet name="Min Rent 2015" sheetId="5" r:id="rId7"/>
    <sheet name="CAM 2015" sheetId="6" r:id="rId8"/>
    <sheet name="RETaxes 2015" sheetId="7" r:id="rId9"/>
    <sheet name="Ins 2015" sheetId="8" r:id="rId10"/>
    <sheet name="Min Rent 2016" sheetId="9" r:id="rId11"/>
    <sheet name="CAM 2016" sheetId="10" r:id="rId12"/>
    <sheet name="RETaxes 2016" sheetId="11" r:id="rId13"/>
    <sheet name="Ins 2016" sheetId="12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3" l="1"/>
  <c r="Q13" i="3"/>
  <c r="Q68" i="3"/>
  <c r="F14" i="1" l="1"/>
  <c r="G14" i="1"/>
  <c r="H14" i="1"/>
  <c r="I14" i="1"/>
  <c r="J14" i="1"/>
  <c r="K14" i="1"/>
  <c r="L14" i="1"/>
  <c r="M14" i="1"/>
  <c r="N14" i="1"/>
  <c r="O14" i="1"/>
  <c r="P14" i="1"/>
  <c r="E14" i="1"/>
  <c r="P63" i="1" l="1"/>
  <c r="P62" i="1"/>
  <c r="O63" i="1"/>
  <c r="O62" i="1"/>
  <c r="N63" i="1"/>
  <c r="N62" i="1"/>
  <c r="P63" i="3"/>
  <c r="O63" i="3"/>
  <c r="N63" i="3"/>
  <c r="M63" i="3"/>
  <c r="L63" i="3"/>
  <c r="K63" i="3"/>
  <c r="J63" i="3"/>
  <c r="I63" i="3"/>
  <c r="H63" i="3"/>
  <c r="G64" i="3"/>
  <c r="G63" i="3"/>
  <c r="F64" i="3"/>
  <c r="F63" i="3"/>
  <c r="E64" i="3"/>
  <c r="E63" i="3"/>
  <c r="B23" i="17"/>
  <c r="B30" i="17" s="1"/>
  <c r="F7" i="17"/>
  <c r="I7" i="17" s="1"/>
  <c r="K7" i="17" s="1"/>
  <c r="B5" i="17"/>
  <c r="F4" i="17"/>
  <c r="G19" i="17" s="1"/>
  <c r="F53" i="3"/>
  <c r="G53" i="3"/>
  <c r="H53" i="3"/>
  <c r="I53" i="3"/>
  <c r="J53" i="3"/>
  <c r="K53" i="3"/>
  <c r="L53" i="3"/>
  <c r="M53" i="3"/>
  <c r="N53" i="3"/>
  <c r="O53" i="3"/>
  <c r="P53" i="3"/>
  <c r="E53" i="3"/>
  <c r="F52" i="3"/>
  <c r="G52" i="3"/>
  <c r="H52" i="3"/>
  <c r="I52" i="3"/>
  <c r="J52" i="3"/>
  <c r="K52" i="3"/>
  <c r="L52" i="3"/>
  <c r="M52" i="3"/>
  <c r="N52" i="3"/>
  <c r="O52" i="3"/>
  <c r="P52" i="3"/>
  <c r="E52" i="3"/>
  <c r="F29" i="3"/>
  <c r="G29" i="3"/>
  <c r="H29" i="3"/>
  <c r="I29" i="3"/>
  <c r="J29" i="3"/>
  <c r="K29" i="3"/>
  <c r="L29" i="3"/>
  <c r="M29" i="3"/>
  <c r="N29" i="3"/>
  <c r="O29" i="3"/>
  <c r="P29" i="3"/>
  <c r="F30" i="3"/>
  <c r="G30" i="3"/>
  <c r="H30" i="3"/>
  <c r="I30" i="3"/>
  <c r="J30" i="3"/>
  <c r="K30" i="3"/>
  <c r="L30" i="3"/>
  <c r="M30" i="3"/>
  <c r="N30" i="3"/>
  <c r="O30" i="3"/>
  <c r="P30" i="3"/>
  <c r="E30" i="3"/>
  <c r="E29" i="3"/>
  <c r="F24" i="3"/>
  <c r="G24" i="3"/>
  <c r="H24" i="3"/>
  <c r="I24" i="3"/>
  <c r="J24" i="3"/>
  <c r="K24" i="3"/>
  <c r="L24" i="3"/>
  <c r="M24" i="3"/>
  <c r="N24" i="3"/>
  <c r="O24" i="3"/>
  <c r="P24" i="3"/>
  <c r="E24" i="3"/>
  <c r="F17" i="3"/>
  <c r="G17" i="3"/>
  <c r="H17" i="3"/>
  <c r="I17" i="3"/>
  <c r="J17" i="3"/>
  <c r="K17" i="3"/>
  <c r="L17" i="3"/>
  <c r="M17" i="3"/>
  <c r="N17" i="3"/>
  <c r="O17" i="3"/>
  <c r="P17" i="3"/>
  <c r="N50" i="16"/>
  <c r="M50" i="16"/>
  <c r="L50" i="16"/>
  <c r="K41" i="16"/>
  <c r="J41" i="16"/>
  <c r="I41" i="16"/>
  <c r="H41" i="16"/>
  <c r="H43" i="16" s="1"/>
  <c r="G41" i="16"/>
  <c r="F41" i="16"/>
  <c r="E41" i="16"/>
  <c r="N41" i="16"/>
  <c r="L41" i="16"/>
  <c r="O32" i="16"/>
  <c r="O31" i="16"/>
  <c r="O30" i="16"/>
  <c r="O28" i="16"/>
  <c r="O27" i="16"/>
  <c r="O26" i="16"/>
  <c r="O23" i="16"/>
  <c r="O22" i="16"/>
  <c r="O21" i="16"/>
  <c r="O20" i="16"/>
  <c r="O19" i="16"/>
  <c r="O18" i="16"/>
  <c r="O17" i="16"/>
  <c r="O16" i="16"/>
  <c r="N11" i="16"/>
  <c r="M11" i="16"/>
  <c r="L11" i="16"/>
  <c r="K11" i="16"/>
  <c r="K43" i="16" s="1"/>
  <c r="J11" i="16"/>
  <c r="J43" i="16" s="1"/>
  <c r="I11" i="16"/>
  <c r="I43" i="16" s="1"/>
  <c r="I45" i="16" s="1"/>
  <c r="J45" i="16" s="1"/>
  <c r="K45" i="16" s="1"/>
  <c r="G11" i="16"/>
  <c r="G43" i="16" s="1"/>
  <c r="F11" i="16"/>
  <c r="F43" i="16" s="1"/>
  <c r="E11" i="16"/>
  <c r="O11" i="16" s="1"/>
  <c r="O10" i="16"/>
  <c r="O9" i="16"/>
  <c r="C9" i="16" s="1"/>
  <c r="O8" i="16"/>
  <c r="C8" i="16" s="1"/>
  <c r="O7" i="16"/>
  <c r="C7" i="16" s="1"/>
  <c r="O6" i="16"/>
  <c r="C6" i="16" s="1"/>
  <c r="O5" i="16"/>
  <c r="C5" i="16" s="1"/>
  <c r="L43" i="16" l="1"/>
  <c r="L48" i="16" s="1"/>
  <c r="N43" i="16"/>
  <c r="N48" i="16" s="1"/>
  <c r="N51" i="16" s="1"/>
  <c r="M41" i="16"/>
  <c r="M43" i="16" s="1"/>
  <c r="M48" i="16" s="1"/>
  <c r="B18" i="17"/>
  <c r="B17" i="17"/>
  <c r="B16" i="17"/>
  <c r="B15" i="17"/>
  <c r="B14" i="17"/>
  <c r="B13" i="17"/>
  <c r="B12" i="17"/>
  <c r="B11" i="17"/>
  <c r="B10" i="17"/>
  <c r="B9" i="17"/>
  <c r="G54" i="17"/>
  <c r="G52" i="17"/>
  <c r="G50" i="17"/>
  <c r="G48" i="17"/>
  <c r="G46" i="17"/>
  <c r="G44" i="17"/>
  <c r="G42" i="17"/>
  <c r="G40" i="17"/>
  <c r="G38" i="17"/>
  <c r="G36" i="17"/>
  <c r="G34" i="17"/>
  <c r="G32" i="17"/>
  <c r="G53" i="17"/>
  <c r="G51" i="17"/>
  <c r="G49" i="17"/>
  <c r="G47" i="17"/>
  <c r="G45" i="17"/>
  <c r="G43" i="17"/>
  <c r="G41" i="17"/>
  <c r="G39" i="17"/>
  <c r="G37" i="17"/>
  <c r="G35" i="17"/>
  <c r="G33" i="17"/>
  <c r="G31" i="17"/>
  <c r="G30" i="17"/>
  <c r="G29" i="17"/>
  <c r="G27" i="17"/>
  <c r="G25" i="17"/>
  <c r="G24" i="17"/>
  <c r="G23" i="17"/>
  <c r="G22" i="17"/>
  <c r="G20" i="17"/>
  <c r="G28" i="17"/>
  <c r="G26" i="17"/>
  <c r="G21" i="17"/>
  <c r="G18" i="17"/>
  <c r="G17" i="17"/>
  <c r="G16" i="17"/>
  <c r="G15" i="17"/>
  <c r="G14" i="17"/>
  <c r="G13" i="17"/>
  <c r="G12" i="17"/>
  <c r="G11" i="17"/>
  <c r="G10" i="17"/>
  <c r="G9" i="17"/>
  <c r="B7" i="17"/>
  <c r="B20" i="17" s="1"/>
  <c r="G7" i="17"/>
  <c r="B8" i="17"/>
  <c r="G8" i="17"/>
  <c r="O41" i="16"/>
  <c r="O43" i="16" s="1"/>
  <c r="O37" i="16"/>
  <c r="E43" i="16"/>
  <c r="L45" i="16" l="1"/>
  <c r="M45" i="16" s="1"/>
  <c r="N45" i="16" s="1"/>
  <c r="G56" i="17"/>
  <c r="H7" i="17"/>
  <c r="L13" i="8"/>
  <c r="L13" i="7"/>
  <c r="L13" i="6"/>
  <c r="L13" i="5"/>
  <c r="J7" i="17" l="1"/>
  <c r="L7" i="17"/>
  <c r="F8" i="17" s="1"/>
  <c r="C12" i="12"/>
  <c r="C12" i="11"/>
  <c r="C12" i="10"/>
  <c r="C12" i="9"/>
  <c r="C12" i="8"/>
  <c r="C12" i="7"/>
  <c r="C12" i="6"/>
  <c r="C12" i="5"/>
  <c r="G59" i="3" s="1"/>
  <c r="Q70" i="1"/>
  <c r="B22" i="2"/>
  <c r="Q62" i="1"/>
  <c r="B13" i="2"/>
  <c r="E75" i="3"/>
  <c r="C21" i="2" s="1"/>
  <c r="G21" i="2" s="1"/>
  <c r="F73" i="3"/>
  <c r="G73" i="3"/>
  <c r="H73" i="3"/>
  <c r="I73" i="3"/>
  <c r="J73" i="3"/>
  <c r="K73" i="3"/>
  <c r="L73" i="3"/>
  <c r="M73" i="3"/>
  <c r="N73" i="3"/>
  <c r="O73" i="3"/>
  <c r="P73" i="3"/>
  <c r="E73" i="3"/>
  <c r="F70" i="3"/>
  <c r="G70" i="3"/>
  <c r="H70" i="3"/>
  <c r="I70" i="3"/>
  <c r="J70" i="3"/>
  <c r="K70" i="3"/>
  <c r="L70" i="3"/>
  <c r="M70" i="3"/>
  <c r="N70" i="3"/>
  <c r="O70" i="3"/>
  <c r="P70" i="3"/>
  <c r="E70" i="3"/>
  <c r="F56" i="1"/>
  <c r="G56" i="1"/>
  <c r="H56" i="1"/>
  <c r="I56" i="1"/>
  <c r="J56" i="1"/>
  <c r="K56" i="1"/>
  <c r="L56" i="1"/>
  <c r="M56" i="1"/>
  <c r="N56" i="1"/>
  <c r="O56" i="1"/>
  <c r="P56" i="1"/>
  <c r="E56" i="1"/>
  <c r="F48" i="3"/>
  <c r="G48" i="3"/>
  <c r="H48" i="3"/>
  <c r="I48" i="3"/>
  <c r="J48" i="3"/>
  <c r="K48" i="3"/>
  <c r="L48" i="3"/>
  <c r="M48" i="3"/>
  <c r="N48" i="3"/>
  <c r="O48" i="3"/>
  <c r="P48" i="3"/>
  <c r="E48" i="3"/>
  <c r="F43" i="3"/>
  <c r="G43" i="3"/>
  <c r="H43" i="3"/>
  <c r="I43" i="3"/>
  <c r="J43" i="3"/>
  <c r="K43" i="3"/>
  <c r="L43" i="3"/>
  <c r="M43" i="3"/>
  <c r="N43" i="3"/>
  <c r="O43" i="3"/>
  <c r="P43" i="3"/>
  <c r="E43" i="3"/>
  <c r="F46" i="3"/>
  <c r="G46" i="3"/>
  <c r="H46" i="3"/>
  <c r="I46" i="3"/>
  <c r="J46" i="3"/>
  <c r="K46" i="3"/>
  <c r="L46" i="3"/>
  <c r="M46" i="3"/>
  <c r="N46" i="3"/>
  <c r="O46" i="3"/>
  <c r="P46" i="3"/>
  <c r="E46" i="3"/>
  <c r="I8" i="17" l="1"/>
  <c r="C19" i="2"/>
  <c r="F19" i="2"/>
  <c r="D19" i="2"/>
  <c r="E19" i="2"/>
  <c r="Q73" i="3"/>
  <c r="Q70" i="3"/>
  <c r="P59" i="3"/>
  <c r="N59" i="3"/>
  <c r="L59" i="3"/>
  <c r="J59" i="3"/>
  <c r="H59" i="3"/>
  <c r="F59" i="3"/>
  <c r="E59" i="3"/>
  <c r="O59" i="3"/>
  <c r="M59" i="3"/>
  <c r="K59" i="3"/>
  <c r="I59" i="3"/>
  <c r="G19" i="2" l="1"/>
  <c r="K8" i="17"/>
  <c r="H8" i="17"/>
  <c r="E13" i="2"/>
  <c r="F13" i="2"/>
  <c r="C13" i="2"/>
  <c r="D13" i="2"/>
  <c r="F27" i="3"/>
  <c r="G27" i="3"/>
  <c r="I27" i="3"/>
  <c r="J27" i="3"/>
  <c r="L27" i="3"/>
  <c r="M27" i="3"/>
  <c r="O27" i="3"/>
  <c r="P27" i="3"/>
  <c r="F26" i="3"/>
  <c r="G26" i="3"/>
  <c r="H26" i="3"/>
  <c r="I26" i="3"/>
  <c r="J26" i="3"/>
  <c r="K26" i="3"/>
  <c r="L26" i="3"/>
  <c r="M26" i="3"/>
  <c r="N26" i="3"/>
  <c r="O26" i="3"/>
  <c r="P26" i="3"/>
  <c r="E26" i="3"/>
  <c r="F19" i="3"/>
  <c r="G19" i="3"/>
  <c r="H19" i="3"/>
  <c r="I19" i="3"/>
  <c r="J19" i="3"/>
  <c r="K19" i="3"/>
  <c r="L19" i="3"/>
  <c r="M19" i="3"/>
  <c r="N19" i="3"/>
  <c r="O19" i="3"/>
  <c r="P19" i="3"/>
  <c r="E19" i="3"/>
  <c r="F16" i="3"/>
  <c r="G16" i="3"/>
  <c r="P16" i="3"/>
  <c r="E16" i="3"/>
  <c r="F15" i="3"/>
  <c r="G15" i="3"/>
  <c r="H15" i="3"/>
  <c r="I15" i="3"/>
  <c r="J15" i="3"/>
  <c r="K15" i="3"/>
  <c r="L15" i="3"/>
  <c r="M15" i="3"/>
  <c r="N15" i="3"/>
  <c r="O15" i="3"/>
  <c r="P15" i="3"/>
  <c r="E15" i="3"/>
  <c r="Q20" i="3"/>
  <c r="Q21" i="3"/>
  <c r="Q22" i="3"/>
  <c r="Q23" i="3"/>
  <c r="Q24" i="3"/>
  <c r="Q25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R15" i="3"/>
  <c r="R19" i="3"/>
  <c r="R21" i="3"/>
  <c r="R23" i="3"/>
  <c r="R29" i="3"/>
  <c r="R31" i="3"/>
  <c r="R35" i="3"/>
  <c r="R37" i="3"/>
  <c r="R39" i="3"/>
  <c r="R41" i="3"/>
  <c r="R45" i="3"/>
  <c r="R47" i="3"/>
  <c r="R49" i="3"/>
  <c r="R51" i="3"/>
  <c r="F14" i="3"/>
  <c r="G14" i="3"/>
  <c r="H14" i="3"/>
  <c r="I14" i="3"/>
  <c r="J14" i="3"/>
  <c r="K14" i="3"/>
  <c r="L14" i="3"/>
  <c r="M14" i="3"/>
  <c r="N14" i="3"/>
  <c r="O14" i="3"/>
  <c r="P14" i="3"/>
  <c r="E14" i="3"/>
  <c r="Q8" i="3"/>
  <c r="F5" i="3"/>
  <c r="J5" i="3"/>
  <c r="D7" i="10"/>
  <c r="D8" i="10"/>
  <c r="D9" i="10"/>
  <c r="D10" i="10"/>
  <c r="D6" i="10"/>
  <c r="D7" i="9"/>
  <c r="D8" i="9"/>
  <c r="D9" i="9"/>
  <c r="D10" i="9"/>
  <c r="D6" i="9"/>
  <c r="L13" i="12"/>
  <c r="M7" i="3" s="1"/>
  <c r="M13" i="11"/>
  <c r="M6" i="3" s="1"/>
  <c r="M13" i="10"/>
  <c r="M5" i="3" s="1"/>
  <c r="M13" i="9"/>
  <c r="M4" i="3" s="1"/>
  <c r="O13" i="12"/>
  <c r="P7" i="3" s="1"/>
  <c r="N13" i="12"/>
  <c r="O7" i="3" s="1"/>
  <c r="M13" i="12"/>
  <c r="N7" i="3" s="1"/>
  <c r="K13" i="12"/>
  <c r="L7" i="3" s="1"/>
  <c r="J13" i="12"/>
  <c r="K7" i="3" s="1"/>
  <c r="I13" i="12"/>
  <c r="J7" i="3" s="1"/>
  <c r="H13" i="12"/>
  <c r="I7" i="3" s="1"/>
  <c r="G13" i="12"/>
  <c r="H7" i="3" s="1"/>
  <c r="F13" i="12"/>
  <c r="G7" i="3" s="1"/>
  <c r="E13" i="12"/>
  <c r="F7" i="3" s="1"/>
  <c r="D13" i="12"/>
  <c r="P13" i="12" s="1"/>
  <c r="P10" i="12"/>
  <c r="P9" i="12"/>
  <c r="P8" i="12"/>
  <c r="P7" i="12"/>
  <c r="P6" i="12"/>
  <c r="P13" i="11"/>
  <c r="P6" i="3" s="1"/>
  <c r="O13" i="11"/>
  <c r="O6" i="3" s="1"/>
  <c r="N13" i="11"/>
  <c r="N6" i="3" s="1"/>
  <c r="L13" i="11"/>
  <c r="L6" i="3" s="1"/>
  <c r="K13" i="11"/>
  <c r="K6" i="3" s="1"/>
  <c r="J13" i="11"/>
  <c r="J6" i="3" s="1"/>
  <c r="I13" i="11"/>
  <c r="I6" i="3" s="1"/>
  <c r="H13" i="11"/>
  <c r="H6" i="3" s="1"/>
  <c r="G13" i="11"/>
  <c r="G6" i="3" s="1"/>
  <c r="F13" i="11"/>
  <c r="F6" i="3" s="1"/>
  <c r="E13" i="11"/>
  <c r="E6" i="3" s="1"/>
  <c r="Q10" i="11"/>
  <c r="D10" i="11" s="1"/>
  <c r="Q9" i="11"/>
  <c r="D9" i="11" s="1"/>
  <c r="Q8" i="11"/>
  <c r="D8" i="11" s="1"/>
  <c r="Q7" i="11"/>
  <c r="D7" i="11" s="1"/>
  <c r="Q6" i="11"/>
  <c r="D6" i="11" s="1"/>
  <c r="P13" i="10"/>
  <c r="P5" i="3" s="1"/>
  <c r="O13" i="10"/>
  <c r="O5" i="3" s="1"/>
  <c r="N13" i="10"/>
  <c r="N5" i="3" s="1"/>
  <c r="L13" i="10"/>
  <c r="L5" i="3" s="1"/>
  <c r="K13" i="10"/>
  <c r="K5" i="3" s="1"/>
  <c r="J13" i="10"/>
  <c r="I13" i="10"/>
  <c r="I5" i="3" s="1"/>
  <c r="H13" i="10"/>
  <c r="H5" i="3" s="1"/>
  <c r="G13" i="10"/>
  <c r="G5" i="3" s="1"/>
  <c r="F13" i="10"/>
  <c r="E13" i="10"/>
  <c r="E5" i="3" s="1"/>
  <c r="Q10" i="10"/>
  <c r="Q9" i="10"/>
  <c r="Q8" i="10"/>
  <c r="Q7" i="10"/>
  <c r="Q6" i="10"/>
  <c r="P13" i="9"/>
  <c r="P4" i="3" s="1"/>
  <c r="O13" i="9"/>
  <c r="O4" i="3" s="1"/>
  <c r="N13" i="9"/>
  <c r="N4" i="3" s="1"/>
  <c r="L13" i="9"/>
  <c r="L4" i="3" s="1"/>
  <c r="K13" i="9"/>
  <c r="K4" i="3" s="1"/>
  <c r="J13" i="9"/>
  <c r="J4" i="3" s="1"/>
  <c r="I13" i="9"/>
  <c r="I4" i="3" s="1"/>
  <c r="H13" i="9"/>
  <c r="H4" i="3" s="1"/>
  <c r="G13" i="9"/>
  <c r="G4" i="3" s="1"/>
  <c r="F13" i="9"/>
  <c r="F4" i="3" s="1"/>
  <c r="E13" i="9"/>
  <c r="E4" i="3" s="1"/>
  <c r="Q10" i="9"/>
  <c r="Q9" i="9"/>
  <c r="Q8" i="9"/>
  <c r="Q7" i="9"/>
  <c r="Q6" i="9"/>
  <c r="O72" i="1"/>
  <c r="P72" i="1"/>
  <c r="N72" i="1"/>
  <c r="Q67" i="1"/>
  <c r="B19" i="2" s="1"/>
  <c r="Q63" i="1"/>
  <c r="B17" i="2" s="1"/>
  <c r="Q58" i="1"/>
  <c r="Q56" i="1"/>
  <c r="E17" i="3"/>
  <c r="D45" i="3"/>
  <c r="D49" i="3"/>
  <c r="D51" i="3"/>
  <c r="M7" i="1"/>
  <c r="O13" i="8"/>
  <c r="P7" i="1" s="1"/>
  <c r="N13" i="8"/>
  <c r="O7" i="1" s="1"/>
  <c r="M13" i="8"/>
  <c r="N7" i="1" s="1"/>
  <c r="K13" i="8"/>
  <c r="L7" i="1" s="1"/>
  <c r="J13" i="8"/>
  <c r="K7" i="1" s="1"/>
  <c r="I13" i="8"/>
  <c r="J7" i="1" s="1"/>
  <c r="H13" i="8"/>
  <c r="I7" i="1" s="1"/>
  <c r="G13" i="8"/>
  <c r="H7" i="1" s="1"/>
  <c r="F13" i="8"/>
  <c r="G7" i="1" s="1"/>
  <c r="E13" i="8"/>
  <c r="F7" i="1" s="1"/>
  <c r="D13" i="8"/>
  <c r="E7" i="1" s="1"/>
  <c r="P10" i="8"/>
  <c r="P9" i="8"/>
  <c r="P8" i="8"/>
  <c r="P7" i="8"/>
  <c r="P6" i="8"/>
  <c r="M6" i="1"/>
  <c r="O13" i="7"/>
  <c r="P6" i="1" s="1"/>
  <c r="N13" i="7"/>
  <c r="O6" i="1" s="1"/>
  <c r="M13" i="7"/>
  <c r="N6" i="1" s="1"/>
  <c r="K13" i="7"/>
  <c r="L6" i="1" s="1"/>
  <c r="J13" i="7"/>
  <c r="K6" i="1" s="1"/>
  <c r="I13" i="7"/>
  <c r="J6" i="1" s="1"/>
  <c r="H13" i="7"/>
  <c r="I6" i="1" s="1"/>
  <c r="G13" i="7"/>
  <c r="H6" i="1" s="1"/>
  <c r="F13" i="7"/>
  <c r="G6" i="1" s="1"/>
  <c r="E13" i="7"/>
  <c r="F6" i="1" s="1"/>
  <c r="D13" i="7"/>
  <c r="E6" i="1" s="1"/>
  <c r="P10" i="7"/>
  <c r="P9" i="7"/>
  <c r="P8" i="7"/>
  <c r="P7" i="7"/>
  <c r="P6" i="7"/>
  <c r="M5" i="1"/>
  <c r="E5" i="1"/>
  <c r="O13" i="6"/>
  <c r="P5" i="1" s="1"/>
  <c r="N13" i="6"/>
  <c r="O5" i="1" s="1"/>
  <c r="M13" i="6"/>
  <c r="N5" i="1" s="1"/>
  <c r="K13" i="6"/>
  <c r="L5" i="1" s="1"/>
  <c r="J13" i="6"/>
  <c r="K5" i="1" s="1"/>
  <c r="I13" i="6"/>
  <c r="J5" i="1" s="1"/>
  <c r="H13" i="6"/>
  <c r="I5" i="1" s="1"/>
  <c r="G13" i="6"/>
  <c r="H5" i="1" s="1"/>
  <c r="F13" i="6"/>
  <c r="G5" i="1" s="1"/>
  <c r="E13" i="6"/>
  <c r="F5" i="1" s="1"/>
  <c r="D13" i="6"/>
  <c r="P10" i="6"/>
  <c r="P9" i="6"/>
  <c r="P8" i="6"/>
  <c r="P7" i="6"/>
  <c r="P6" i="6"/>
  <c r="F4" i="1"/>
  <c r="H4" i="1"/>
  <c r="J4" i="1"/>
  <c r="Q8" i="1"/>
  <c r="Q14" i="1"/>
  <c r="Q15" i="1"/>
  <c r="R16" i="3" s="1"/>
  <c r="Q16" i="1"/>
  <c r="R17" i="3" s="1"/>
  <c r="Q17" i="1"/>
  <c r="R18" i="3" s="1"/>
  <c r="Q18" i="1"/>
  <c r="Q19" i="1"/>
  <c r="R20" i="3" s="1"/>
  <c r="Q20" i="1"/>
  <c r="Q21" i="1"/>
  <c r="R22" i="3" s="1"/>
  <c r="Q22" i="1"/>
  <c r="Q23" i="1"/>
  <c r="R24" i="3" s="1"/>
  <c r="Q24" i="1"/>
  <c r="R25" i="3" s="1"/>
  <c r="Q25" i="1"/>
  <c r="R26" i="3" s="1"/>
  <c r="Q26" i="1"/>
  <c r="R27" i="3" s="1"/>
  <c r="Q27" i="1"/>
  <c r="R28" i="3" s="1"/>
  <c r="Q28" i="1"/>
  <c r="Q29" i="1"/>
  <c r="R30" i="3" s="1"/>
  <c r="Q30" i="1"/>
  <c r="D31" i="3" s="1"/>
  <c r="Q31" i="1"/>
  <c r="R32" i="3" s="1"/>
  <c r="Q32" i="1"/>
  <c r="Q33" i="1"/>
  <c r="R34" i="3" s="1"/>
  <c r="Q34" i="1"/>
  <c r="D35" i="3" s="1"/>
  <c r="Q35" i="1"/>
  <c r="R36" i="3" s="1"/>
  <c r="Q36" i="1"/>
  <c r="D37" i="3" s="1"/>
  <c r="Q37" i="1"/>
  <c r="R38" i="3" s="1"/>
  <c r="Q38" i="1"/>
  <c r="D39" i="3" s="1"/>
  <c r="Q39" i="1"/>
  <c r="R40" i="3" s="1"/>
  <c r="Q40" i="1"/>
  <c r="D41" i="3" s="1"/>
  <c r="Q41" i="1"/>
  <c r="R42" i="3" s="1"/>
  <c r="Q42" i="1"/>
  <c r="R43" i="3" s="1"/>
  <c r="Q43" i="1"/>
  <c r="R44" i="3" s="1"/>
  <c r="Q44" i="1"/>
  <c r="Q45" i="1"/>
  <c r="R46" i="3" s="1"/>
  <c r="Q46" i="1"/>
  <c r="D47" i="3" s="1"/>
  <c r="Q47" i="1"/>
  <c r="R48" i="3" s="1"/>
  <c r="Q48" i="1"/>
  <c r="Q49" i="1"/>
  <c r="R50" i="3" s="1"/>
  <c r="Q50" i="1"/>
  <c r="Q51" i="1"/>
  <c r="R52" i="3" s="1"/>
  <c r="Q52" i="1"/>
  <c r="R53" i="3" s="1"/>
  <c r="Q13" i="1"/>
  <c r="R14" i="3" s="1"/>
  <c r="F54" i="1"/>
  <c r="G54" i="1"/>
  <c r="H54" i="1"/>
  <c r="I54" i="1"/>
  <c r="J54" i="1"/>
  <c r="K54" i="1"/>
  <c r="L54" i="1"/>
  <c r="E54" i="1"/>
  <c r="N54" i="1"/>
  <c r="O54" i="1"/>
  <c r="P54" i="1"/>
  <c r="M54" i="1"/>
  <c r="M4" i="1"/>
  <c r="J13" i="5"/>
  <c r="K4" i="1" s="1"/>
  <c r="K13" i="5"/>
  <c r="L4" i="1" s="1"/>
  <c r="E13" i="5"/>
  <c r="F13" i="5"/>
  <c r="G4" i="1" s="1"/>
  <c r="G13" i="5"/>
  <c r="H13" i="5"/>
  <c r="I4" i="1" s="1"/>
  <c r="I13" i="5"/>
  <c r="D13" i="5"/>
  <c r="E4" i="1" s="1"/>
  <c r="N13" i="5"/>
  <c r="O4" i="1" s="1"/>
  <c r="O13" i="5"/>
  <c r="P4" i="1" s="1"/>
  <c r="P7" i="5"/>
  <c r="P8" i="5"/>
  <c r="P9" i="5"/>
  <c r="P10" i="5"/>
  <c r="P6" i="5"/>
  <c r="M13" i="5"/>
  <c r="N4" i="1" s="1"/>
  <c r="Q14" i="3" l="1"/>
  <c r="Q16" i="3"/>
  <c r="J8" i="17"/>
  <c r="L8" i="17"/>
  <c r="F9" i="17" s="1"/>
  <c r="Q27" i="3"/>
  <c r="Q19" i="3"/>
  <c r="R33" i="3"/>
  <c r="R55" i="3" s="1"/>
  <c r="Q7" i="1"/>
  <c r="E10" i="1"/>
  <c r="E60" i="1" s="1"/>
  <c r="E65" i="1" s="1"/>
  <c r="E68" i="1" s="1"/>
  <c r="Q6" i="1"/>
  <c r="H10" i="1"/>
  <c r="H60" i="1" s="1"/>
  <c r="H65" i="1" s="1"/>
  <c r="H68" i="1" s="1"/>
  <c r="L10" i="1"/>
  <c r="L60" i="1" s="1"/>
  <c r="L65" i="1" s="1"/>
  <c r="L68" i="1" s="1"/>
  <c r="J10" i="1"/>
  <c r="J60" i="1" s="1"/>
  <c r="J65" i="1" s="1"/>
  <c r="J68" i="1" s="1"/>
  <c r="F10" i="1"/>
  <c r="F60" i="1" s="1"/>
  <c r="Q5" i="1"/>
  <c r="Q26" i="3"/>
  <c r="Q15" i="3"/>
  <c r="E7" i="3"/>
  <c r="Q7" i="3" s="1"/>
  <c r="Q6" i="3"/>
  <c r="G10" i="3"/>
  <c r="G28" i="3" s="1"/>
  <c r="G55" i="3" s="1"/>
  <c r="I10" i="3"/>
  <c r="I28" i="3" s="1"/>
  <c r="I55" i="3" s="1"/>
  <c r="K10" i="3"/>
  <c r="K28" i="3" s="1"/>
  <c r="K55" i="3" s="1"/>
  <c r="N10" i="3"/>
  <c r="N28" i="3" s="1"/>
  <c r="N55" i="3" s="1"/>
  <c r="P10" i="3"/>
  <c r="P28" i="3" s="1"/>
  <c r="P55" i="3" s="1"/>
  <c r="Q5" i="3"/>
  <c r="J10" i="3"/>
  <c r="J28" i="3" s="1"/>
  <c r="J55" i="3" s="1"/>
  <c r="F10" i="3"/>
  <c r="F28" i="3" s="1"/>
  <c r="F55" i="3" s="1"/>
  <c r="O10" i="3"/>
  <c r="O28" i="3" s="1"/>
  <c r="O55" i="3" s="1"/>
  <c r="M10" i="3"/>
  <c r="M28" i="3" s="1"/>
  <c r="M55" i="3" s="1"/>
  <c r="L10" i="3"/>
  <c r="L28" i="3" s="1"/>
  <c r="L55" i="3" s="1"/>
  <c r="H10" i="3"/>
  <c r="G57" i="3"/>
  <c r="I57" i="3"/>
  <c r="P57" i="3"/>
  <c r="Q4" i="3"/>
  <c r="Q13" i="9"/>
  <c r="P10" i="1"/>
  <c r="P60" i="1" s="1"/>
  <c r="P65" i="1" s="1"/>
  <c r="P68" i="1" s="1"/>
  <c r="N10" i="1"/>
  <c r="N60" i="1" s="1"/>
  <c r="N65" i="1" s="1"/>
  <c r="N68" i="1" s="1"/>
  <c r="P13" i="5"/>
  <c r="Q17" i="3"/>
  <c r="Q54" i="1"/>
  <c r="B11" i="2" s="1"/>
  <c r="D42" i="3"/>
  <c r="D40" i="3"/>
  <c r="D38" i="3"/>
  <c r="D36" i="3"/>
  <c r="D34" i="3"/>
  <c r="D32" i="3"/>
  <c r="F65" i="1"/>
  <c r="D50" i="3"/>
  <c r="E18" i="3"/>
  <c r="Q18" i="3" s="1"/>
  <c r="B7" i="2"/>
  <c r="R57" i="3"/>
  <c r="Q13" i="11"/>
  <c r="Q13" i="10"/>
  <c r="P13" i="8"/>
  <c r="O10" i="1"/>
  <c r="O60" i="1" s="1"/>
  <c r="M10" i="1"/>
  <c r="M60" i="1" s="1"/>
  <c r="M65" i="1" s="1"/>
  <c r="M68" i="1" s="1"/>
  <c r="K10" i="1"/>
  <c r="K60" i="1" s="1"/>
  <c r="K65" i="1" s="1"/>
  <c r="K68" i="1" s="1"/>
  <c r="I10" i="1"/>
  <c r="I60" i="1" s="1"/>
  <c r="I65" i="1" s="1"/>
  <c r="I68" i="1" s="1"/>
  <c r="G10" i="1"/>
  <c r="G60" i="1" s="1"/>
  <c r="G65" i="1" s="1"/>
  <c r="G68" i="1" s="1"/>
  <c r="P13" i="7"/>
  <c r="P13" i="6"/>
  <c r="Q4" i="1"/>
  <c r="B12" i="4"/>
  <c r="G3" i="4"/>
  <c r="J3" i="4" s="1"/>
  <c r="L3" i="4" s="1"/>
  <c r="E10" i="3" l="1"/>
  <c r="C5" i="2" s="1"/>
  <c r="O57" i="3"/>
  <c r="D5" i="2"/>
  <c r="I9" i="17"/>
  <c r="H40" i="4"/>
  <c r="H42" i="4"/>
  <c r="H44" i="4"/>
  <c r="H46" i="4"/>
  <c r="H48" i="4"/>
  <c r="H50" i="4"/>
  <c r="H52" i="4"/>
  <c r="H54" i="4"/>
  <c r="H56" i="4"/>
  <c r="H58" i="4"/>
  <c r="H60" i="4"/>
  <c r="H62" i="4"/>
  <c r="H39" i="4"/>
  <c r="H41" i="4"/>
  <c r="H43" i="4"/>
  <c r="H45" i="4"/>
  <c r="H47" i="4"/>
  <c r="H49" i="4"/>
  <c r="H51" i="4"/>
  <c r="H53" i="4"/>
  <c r="H55" i="4"/>
  <c r="H57" i="4"/>
  <c r="H59" i="4"/>
  <c r="H61" i="4"/>
  <c r="F57" i="3"/>
  <c r="M57" i="3"/>
  <c r="H28" i="3"/>
  <c r="F5" i="2"/>
  <c r="J57" i="3"/>
  <c r="L57" i="3"/>
  <c r="E5" i="2"/>
  <c r="N57" i="3"/>
  <c r="F7" i="2" s="1"/>
  <c r="F11" i="2"/>
  <c r="K57" i="3"/>
  <c r="E11" i="2"/>
  <c r="E28" i="3"/>
  <c r="O65" i="1"/>
  <c r="O68" i="1" s="1"/>
  <c r="Q60" i="1"/>
  <c r="B15" i="2" s="1"/>
  <c r="F68" i="1"/>
  <c r="Q68" i="1" s="1"/>
  <c r="B9" i="2"/>
  <c r="G61" i="3"/>
  <c r="I61" i="3"/>
  <c r="M61" i="3"/>
  <c r="O61" i="3"/>
  <c r="F61" i="3"/>
  <c r="J61" i="3"/>
  <c r="L61" i="3"/>
  <c r="P61" i="3"/>
  <c r="Q10" i="1"/>
  <c r="B5" i="2" s="1"/>
  <c r="H38" i="4"/>
  <c r="H36" i="4"/>
  <c r="H34" i="4"/>
  <c r="H32" i="4"/>
  <c r="H30" i="4"/>
  <c r="H28" i="4"/>
  <c r="H26" i="4"/>
  <c r="H24" i="4"/>
  <c r="H22" i="4"/>
  <c r="H20" i="4"/>
  <c r="H17" i="4"/>
  <c r="H15" i="4"/>
  <c r="H12" i="4"/>
  <c r="H14" i="4"/>
  <c r="H16" i="4"/>
  <c r="H3" i="4"/>
  <c r="I3" i="4" s="1"/>
  <c r="K3" i="4" s="1"/>
  <c r="H5" i="4"/>
  <c r="H7" i="4"/>
  <c r="H9" i="4"/>
  <c r="H11" i="4"/>
  <c r="H21" i="4"/>
  <c r="H25" i="4"/>
  <c r="H29" i="4"/>
  <c r="H33" i="4"/>
  <c r="H37" i="4"/>
  <c r="H4" i="4"/>
  <c r="H6" i="4"/>
  <c r="H8" i="4"/>
  <c r="H10" i="4"/>
  <c r="H13" i="4"/>
  <c r="H18" i="4"/>
  <c r="H19" i="4"/>
  <c r="H23" i="4"/>
  <c r="H27" i="4"/>
  <c r="H31" i="4"/>
  <c r="H35" i="4"/>
  <c r="H57" i="3" l="1"/>
  <c r="H55" i="3"/>
  <c r="Q10" i="3"/>
  <c r="D11" i="2"/>
  <c r="K9" i="17"/>
  <c r="H9" i="17"/>
  <c r="Q65" i="1"/>
  <c r="E7" i="2"/>
  <c r="E9" i="2" s="1"/>
  <c r="G5" i="2"/>
  <c r="D7" i="2"/>
  <c r="F9" i="2"/>
  <c r="Q28" i="3"/>
  <c r="E61" i="3"/>
  <c r="C15" i="2" s="1"/>
  <c r="E57" i="3"/>
  <c r="C7" i="2" s="1"/>
  <c r="Q59" i="3"/>
  <c r="N61" i="3"/>
  <c r="F15" i="2" s="1"/>
  <c r="K61" i="3"/>
  <c r="E15" i="2" s="1"/>
  <c r="M3" i="4"/>
  <c r="G4" i="4" s="1"/>
  <c r="D9" i="2" l="1"/>
  <c r="H61" i="3"/>
  <c r="D15" i="2" s="1"/>
  <c r="G15" i="2" s="1"/>
  <c r="J9" i="17"/>
  <c r="L9" i="17"/>
  <c r="F10" i="17" s="1"/>
  <c r="G7" i="2"/>
  <c r="Q57" i="3"/>
  <c r="Q55" i="3"/>
  <c r="C11" i="2"/>
  <c r="G13" i="2"/>
  <c r="J4" i="4"/>
  <c r="Q61" i="3" l="1"/>
  <c r="I10" i="17"/>
  <c r="G11" i="2"/>
  <c r="C9" i="2"/>
  <c r="G9" i="2" s="1"/>
  <c r="L4" i="4"/>
  <c r="I4" i="4"/>
  <c r="K10" i="17" l="1"/>
  <c r="H10" i="17"/>
  <c r="K4" i="4"/>
  <c r="M4" i="4"/>
  <c r="G5" i="4" s="1"/>
  <c r="J10" i="17" l="1"/>
  <c r="L10" i="17"/>
  <c r="F11" i="17" s="1"/>
  <c r="J5" i="4"/>
  <c r="I11" i="17" l="1"/>
  <c r="L5" i="4"/>
  <c r="I5" i="4"/>
  <c r="K11" i="17" l="1"/>
  <c r="H11" i="17"/>
  <c r="K5" i="4"/>
  <c r="M5" i="4"/>
  <c r="G6" i="4" s="1"/>
  <c r="J11" i="17" l="1"/>
  <c r="L11" i="17"/>
  <c r="F12" i="17" s="1"/>
  <c r="J6" i="4"/>
  <c r="I12" i="17" l="1"/>
  <c r="L6" i="4"/>
  <c r="I6" i="4"/>
  <c r="K12" i="17" l="1"/>
  <c r="H12" i="17"/>
  <c r="K6" i="4"/>
  <c r="M6" i="4"/>
  <c r="G7" i="4" s="1"/>
  <c r="J12" i="17" l="1"/>
  <c r="L12" i="17"/>
  <c r="F13" i="17" s="1"/>
  <c r="J7" i="4"/>
  <c r="I13" i="17" l="1"/>
  <c r="L7" i="4"/>
  <c r="I7" i="4"/>
  <c r="K13" i="17" l="1"/>
  <c r="H13" i="17"/>
  <c r="K7" i="4"/>
  <c r="M7" i="4"/>
  <c r="G8" i="4" s="1"/>
  <c r="J13" i="17" l="1"/>
  <c r="L13" i="17"/>
  <c r="F14" i="17" s="1"/>
  <c r="J8" i="4"/>
  <c r="I14" i="17" l="1"/>
  <c r="L8" i="4"/>
  <c r="I8" i="4"/>
  <c r="K14" i="17" l="1"/>
  <c r="H14" i="17"/>
  <c r="K8" i="4"/>
  <c r="M8" i="4"/>
  <c r="G9" i="4" s="1"/>
  <c r="J14" i="17" l="1"/>
  <c r="L14" i="17"/>
  <c r="F15" i="17" s="1"/>
  <c r="J9" i="4"/>
  <c r="I15" i="17" l="1"/>
  <c r="L9" i="4"/>
  <c r="I9" i="4"/>
  <c r="K15" i="17" l="1"/>
  <c r="H15" i="17"/>
  <c r="K9" i="4"/>
  <c r="M9" i="4"/>
  <c r="G10" i="4" s="1"/>
  <c r="J15" i="17" l="1"/>
  <c r="L15" i="17"/>
  <c r="F16" i="17" s="1"/>
  <c r="J10" i="4"/>
  <c r="I16" i="17" l="1"/>
  <c r="L10" i="4"/>
  <c r="I10" i="4"/>
  <c r="K16" i="17" l="1"/>
  <c r="H16" i="17"/>
  <c r="K10" i="4"/>
  <c r="M10" i="4"/>
  <c r="G11" i="4" s="1"/>
  <c r="J16" i="17" l="1"/>
  <c r="L16" i="17"/>
  <c r="F17" i="17" s="1"/>
  <c r="J11" i="4"/>
  <c r="I17" i="17" l="1"/>
  <c r="L11" i="4"/>
  <c r="I11" i="4"/>
  <c r="K17" i="17" l="1"/>
  <c r="H17" i="17"/>
  <c r="K11" i="4"/>
  <c r="M11" i="4"/>
  <c r="G12" i="4" s="1"/>
  <c r="J17" i="17" l="1"/>
  <c r="L17" i="17"/>
  <c r="F18" i="17" s="1"/>
  <c r="J12" i="4"/>
  <c r="I18" i="17" l="1"/>
  <c r="L12" i="4"/>
  <c r="I12" i="4"/>
  <c r="K18" i="17" l="1"/>
  <c r="H18" i="17"/>
  <c r="K12" i="4"/>
  <c r="M12" i="4"/>
  <c r="G13" i="4" s="1"/>
  <c r="J18" i="17" l="1"/>
  <c r="L18" i="17"/>
  <c r="F19" i="17" s="1"/>
  <c r="J13" i="4"/>
  <c r="I19" i="17" l="1"/>
  <c r="L13" i="4"/>
  <c r="I13" i="4"/>
  <c r="K19" i="17" l="1"/>
  <c r="H19" i="17"/>
  <c r="K13" i="4"/>
  <c r="M13" i="4"/>
  <c r="G14" i="4" s="1"/>
  <c r="J19" i="17" l="1"/>
  <c r="L19" i="17"/>
  <c r="F20" i="17" s="1"/>
  <c r="J14" i="4"/>
  <c r="I20" i="17" l="1"/>
  <c r="L14" i="4"/>
  <c r="I14" i="4"/>
  <c r="K20" i="17" l="1"/>
  <c r="H20" i="17"/>
  <c r="K14" i="4"/>
  <c r="M14" i="4"/>
  <c r="G15" i="4" s="1"/>
  <c r="J20" i="17" l="1"/>
  <c r="L20" i="17"/>
  <c r="F21" i="17" s="1"/>
  <c r="J15" i="4"/>
  <c r="I21" i="17" l="1"/>
  <c r="L15" i="4"/>
  <c r="I15" i="4"/>
  <c r="K21" i="17" l="1"/>
  <c r="H21" i="17"/>
  <c r="K15" i="4"/>
  <c r="M15" i="4"/>
  <c r="G16" i="4" s="1"/>
  <c r="J21" i="17" l="1"/>
  <c r="L21" i="17"/>
  <c r="F22" i="17" s="1"/>
  <c r="J16" i="4"/>
  <c r="I22" i="17" l="1"/>
  <c r="L16" i="4"/>
  <c r="I16" i="4"/>
  <c r="K22" i="17" l="1"/>
  <c r="H22" i="17"/>
  <c r="K16" i="4"/>
  <c r="M16" i="4"/>
  <c r="G17" i="4" s="1"/>
  <c r="J22" i="17" l="1"/>
  <c r="L22" i="17"/>
  <c r="F23" i="17" s="1"/>
  <c r="J17" i="4"/>
  <c r="I23" i="17" l="1"/>
  <c r="L17" i="4"/>
  <c r="I17" i="4"/>
  <c r="K23" i="17" l="1"/>
  <c r="H23" i="17"/>
  <c r="K17" i="4"/>
  <c r="M17" i="4"/>
  <c r="G18" i="4" s="1"/>
  <c r="J23" i="17" l="1"/>
  <c r="L23" i="17"/>
  <c r="F24" i="17" s="1"/>
  <c r="J18" i="4"/>
  <c r="I24" i="17" l="1"/>
  <c r="L18" i="4"/>
  <c r="I18" i="4"/>
  <c r="K24" i="17" l="1"/>
  <c r="H24" i="17"/>
  <c r="K18" i="4"/>
  <c r="M18" i="4"/>
  <c r="G19" i="4" s="1"/>
  <c r="J24" i="17" l="1"/>
  <c r="L24" i="17"/>
  <c r="F25" i="17" s="1"/>
  <c r="J19" i="4"/>
  <c r="I25" i="17" l="1"/>
  <c r="L19" i="4"/>
  <c r="I19" i="4"/>
  <c r="K25" i="17" l="1"/>
  <c r="H25" i="17"/>
  <c r="K19" i="4"/>
  <c r="M19" i="4"/>
  <c r="G20" i="4" s="1"/>
  <c r="J25" i="17" l="1"/>
  <c r="L25" i="17"/>
  <c r="F26" i="17" s="1"/>
  <c r="J20" i="4"/>
  <c r="I26" i="17" l="1"/>
  <c r="L20" i="4"/>
  <c r="I20" i="4"/>
  <c r="K26" i="17" l="1"/>
  <c r="H26" i="17"/>
  <c r="K20" i="4"/>
  <c r="M20" i="4"/>
  <c r="G21" i="4" s="1"/>
  <c r="J26" i="17" l="1"/>
  <c r="L26" i="17"/>
  <c r="F27" i="17" s="1"/>
  <c r="J21" i="4"/>
  <c r="I27" i="17" l="1"/>
  <c r="L21" i="4"/>
  <c r="I21" i="4"/>
  <c r="K27" i="17" l="1"/>
  <c r="H27" i="17"/>
  <c r="K21" i="4"/>
  <c r="M21" i="4"/>
  <c r="G22" i="4" s="1"/>
  <c r="J27" i="17" l="1"/>
  <c r="L27" i="17"/>
  <c r="F28" i="17" s="1"/>
  <c r="J22" i="4"/>
  <c r="I28" i="17" l="1"/>
  <c r="L22" i="4"/>
  <c r="I22" i="4"/>
  <c r="K28" i="17" l="1"/>
  <c r="H28" i="17"/>
  <c r="K22" i="4"/>
  <c r="M22" i="4"/>
  <c r="G23" i="4" s="1"/>
  <c r="J28" i="17" l="1"/>
  <c r="L28" i="17"/>
  <c r="F29" i="17" s="1"/>
  <c r="J23" i="4"/>
  <c r="I29" i="17" l="1"/>
  <c r="L23" i="4"/>
  <c r="I23" i="4"/>
  <c r="K29" i="17" l="1"/>
  <c r="H29" i="17"/>
  <c r="K23" i="4"/>
  <c r="M23" i="4"/>
  <c r="G24" i="4" s="1"/>
  <c r="J29" i="17" l="1"/>
  <c r="L29" i="17"/>
  <c r="F30" i="17" s="1"/>
  <c r="J24" i="4"/>
  <c r="I30" i="17" l="1"/>
  <c r="L24" i="4"/>
  <c r="I24" i="4"/>
  <c r="K30" i="17" l="1"/>
  <c r="H30" i="17"/>
  <c r="K24" i="4"/>
  <c r="M24" i="4"/>
  <c r="G25" i="4" s="1"/>
  <c r="J30" i="17" l="1"/>
  <c r="L30" i="17"/>
  <c r="F31" i="17" s="1"/>
  <c r="J25" i="4"/>
  <c r="I31" i="17" l="1"/>
  <c r="L25" i="4"/>
  <c r="I25" i="4"/>
  <c r="K31" i="17" l="1"/>
  <c r="H31" i="17"/>
  <c r="K25" i="4"/>
  <c r="M25" i="4"/>
  <c r="G26" i="4" s="1"/>
  <c r="J31" i="17" l="1"/>
  <c r="L31" i="17"/>
  <c r="F32" i="17" s="1"/>
  <c r="J26" i="4"/>
  <c r="I32" i="17" l="1"/>
  <c r="L26" i="4"/>
  <c r="I26" i="4"/>
  <c r="K32" i="17" l="1"/>
  <c r="H32" i="17"/>
  <c r="K26" i="4"/>
  <c r="M26" i="4"/>
  <c r="G27" i="4" s="1"/>
  <c r="J32" i="17" l="1"/>
  <c r="L32" i="17"/>
  <c r="F33" i="17" s="1"/>
  <c r="J27" i="4"/>
  <c r="I33" i="17" l="1"/>
  <c r="L27" i="4"/>
  <c r="I27" i="4"/>
  <c r="K33" i="17" l="1"/>
  <c r="H33" i="17"/>
  <c r="K27" i="4"/>
  <c r="M27" i="4"/>
  <c r="G28" i="4" s="1"/>
  <c r="J33" i="17" l="1"/>
  <c r="L33" i="17"/>
  <c r="F34" i="17" s="1"/>
  <c r="J28" i="4"/>
  <c r="I34" i="17" l="1"/>
  <c r="L28" i="4"/>
  <c r="I28" i="4"/>
  <c r="K34" i="17" l="1"/>
  <c r="H34" i="17"/>
  <c r="K28" i="4"/>
  <c r="M28" i="4"/>
  <c r="G29" i="4" s="1"/>
  <c r="J34" i="17" l="1"/>
  <c r="L34" i="17"/>
  <c r="F35" i="17" s="1"/>
  <c r="J29" i="4"/>
  <c r="I35" i="17" l="1"/>
  <c r="L29" i="4"/>
  <c r="I29" i="4"/>
  <c r="K35" i="17" l="1"/>
  <c r="H35" i="17"/>
  <c r="K29" i="4"/>
  <c r="M29" i="4"/>
  <c r="G30" i="4" s="1"/>
  <c r="J35" i="17" l="1"/>
  <c r="L35" i="17"/>
  <c r="F36" i="17" s="1"/>
  <c r="J30" i="4"/>
  <c r="I36" i="17" l="1"/>
  <c r="L30" i="4"/>
  <c r="I30" i="4"/>
  <c r="K36" i="17" l="1"/>
  <c r="H36" i="17"/>
  <c r="E66" i="3"/>
  <c r="E71" i="3" s="1"/>
  <c r="K30" i="4"/>
  <c r="M30" i="4"/>
  <c r="G31" i="4" s="1"/>
  <c r="J36" i="17" l="1"/>
  <c r="L36" i="17"/>
  <c r="F37" i="17" s="1"/>
  <c r="J31" i="4"/>
  <c r="I37" i="17" l="1"/>
  <c r="F75" i="3"/>
  <c r="L31" i="4"/>
  <c r="I31" i="4"/>
  <c r="K37" i="17" l="1"/>
  <c r="H37" i="17"/>
  <c r="F66" i="3"/>
  <c r="F71" i="3" s="1"/>
  <c r="K31" i="4"/>
  <c r="M31" i="4"/>
  <c r="G32" i="4" s="1"/>
  <c r="J37" i="17" l="1"/>
  <c r="L37" i="17"/>
  <c r="F38" i="17" s="1"/>
  <c r="J32" i="4"/>
  <c r="I38" i="17" l="1"/>
  <c r="G75" i="3"/>
  <c r="L32" i="4"/>
  <c r="I32" i="4"/>
  <c r="K38" i="17" l="1"/>
  <c r="H38" i="17"/>
  <c r="G66" i="3"/>
  <c r="G71" i="3" s="1"/>
  <c r="C17" i="2"/>
  <c r="K32" i="4"/>
  <c r="M32" i="4"/>
  <c r="G33" i="4" s="1"/>
  <c r="J38" i="17" l="1"/>
  <c r="L38" i="17"/>
  <c r="F39" i="17" s="1"/>
  <c r="J33" i="4"/>
  <c r="I39" i="17" l="1"/>
  <c r="G76" i="3"/>
  <c r="L33" i="4"/>
  <c r="I33" i="4"/>
  <c r="K39" i="17" l="1"/>
  <c r="H39" i="17"/>
  <c r="H66" i="3"/>
  <c r="H71" i="3" s="1"/>
  <c r="C22" i="2"/>
  <c r="H75" i="3"/>
  <c r="D21" i="2" s="1"/>
  <c r="K33" i="4"/>
  <c r="M33" i="4"/>
  <c r="G34" i="4" s="1"/>
  <c r="J39" i="17" l="1"/>
  <c r="L39" i="17"/>
  <c r="F40" i="17" s="1"/>
  <c r="J34" i="4"/>
  <c r="I40" i="17" l="1"/>
  <c r="H76" i="3"/>
  <c r="I75" i="3" s="1"/>
  <c r="L34" i="4"/>
  <c r="I34" i="4"/>
  <c r="K40" i="17" l="1"/>
  <c r="H40" i="17"/>
  <c r="I66" i="3"/>
  <c r="I71" i="3" s="1"/>
  <c r="K34" i="4"/>
  <c r="M34" i="4"/>
  <c r="G35" i="4" s="1"/>
  <c r="J40" i="17" l="1"/>
  <c r="L40" i="17"/>
  <c r="F41" i="17" s="1"/>
  <c r="J35" i="4"/>
  <c r="I41" i="17" l="1"/>
  <c r="I76" i="3"/>
  <c r="J75" i="3" s="1"/>
  <c r="L35" i="4"/>
  <c r="I35" i="4"/>
  <c r="K41" i="17" l="1"/>
  <c r="H41" i="17"/>
  <c r="J66" i="3"/>
  <c r="D17" i="2"/>
  <c r="K35" i="4"/>
  <c r="M35" i="4"/>
  <c r="G36" i="4" s="1"/>
  <c r="J71" i="3" l="1"/>
  <c r="J76" i="3" s="1"/>
  <c r="J41" i="17"/>
  <c r="L41" i="17"/>
  <c r="F42" i="17" s="1"/>
  <c r="J36" i="4"/>
  <c r="D22" i="2" l="1"/>
  <c r="K75" i="3"/>
  <c r="E21" i="2" s="1"/>
  <c r="I42" i="17"/>
  <c r="L36" i="4"/>
  <c r="I36" i="4"/>
  <c r="K42" i="17" l="1"/>
  <c r="H42" i="17"/>
  <c r="K66" i="3"/>
  <c r="K36" i="4"/>
  <c r="M36" i="4"/>
  <c r="G37" i="4" s="1"/>
  <c r="K71" i="3" l="1"/>
  <c r="K76" i="3" s="1"/>
  <c r="L75" i="3" s="1"/>
  <c r="J42" i="17"/>
  <c r="L42" i="17"/>
  <c r="F43" i="17" s="1"/>
  <c r="J37" i="4"/>
  <c r="I43" i="17" l="1"/>
  <c r="L37" i="4"/>
  <c r="I37" i="4"/>
  <c r="K43" i="17" l="1"/>
  <c r="H43" i="17"/>
  <c r="L66" i="3"/>
  <c r="K37" i="4"/>
  <c r="M37" i="4"/>
  <c r="G38" i="4" s="1"/>
  <c r="L71" i="3" l="1"/>
  <c r="L76" i="3" s="1"/>
  <c r="M75" i="3" s="1"/>
  <c r="J43" i="17"/>
  <c r="L43" i="17"/>
  <c r="F44" i="17" s="1"/>
  <c r="J38" i="4"/>
  <c r="I44" i="17" l="1"/>
  <c r="L38" i="4"/>
  <c r="I38" i="4"/>
  <c r="K44" i="17" l="1"/>
  <c r="H44" i="17"/>
  <c r="M66" i="3"/>
  <c r="E17" i="2"/>
  <c r="K38" i="4"/>
  <c r="M38" i="4"/>
  <c r="G39" i="4" s="1"/>
  <c r="J39" i="4" s="1"/>
  <c r="M71" i="3" l="1"/>
  <c r="M76" i="3" s="1"/>
  <c r="J44" i="17"/>
  <c r="L44" i="17"/>
  <c r="F45" i="17" s="1"/>
  <c r="E22" i="2" l="1"/>
  <c r="N75" i="3"/>
  <c r="F21" i="2" s="1"/>
  <c r="I45" i="17"/>
  <c r="L39" i="4"/>
  <c r="I39" i="4"/>
  <c r="K45" i="17" l="1"/>
  <c r="H45" i="17"/>
  <c r="N66" i="3"/>
  <c r="K39" i="4"/>
  <c r="M39" i="4"/>
  <c r="G40" i="4" s="1"/>
  <c r="J40" i="4" s="1"/>
  <c r="N71" i="3" l="1"/>
  <c r="N76" i="3" s="1"/>
  <c r="O75" i="3" s="1"/>
  <c r="J45" i="17"/>
  <c r="L45" i="17"/>
  <c r="F46" i="17" s="1"/>
  <c r="I46" i="17" l="1"/>
  <c r="L40" i="4"/>
  <c r="I40" i="4"/>
  <c r="K46" i="17" l="1"/>
  <c r="H46" i="17"/>
  <c r="O66" i="3"/>
  <c r="K40" i="4"/>
  <c r="M40" i="4"/>
  <c r="G41" i="4" s="1"/>
  <c r="J41" i="4" s="1"/>
  <c r="O71" i="3" l="1"/>
  <c r="O76" i="3" s="1"/>
  <c r="P75" i="3" s="1"/>
  <c r="J46" i="17"/>
  <c r="L46" i="17"/>
  <c r="F47" i="17" s="1"/>
  <c r="Q64" i="3"/>
  <c r="I47" i="17" l="1"/>
  <c r="L41" i="4"/>
  <c r="I41" i="4"/>
  <c r="K47" i="17" l="1"/>
  <c r="H47" i="17"/>
  <c r="P66" i="3"/>
  <c r="P71" i="3" s="1"/>
  <c r="Q63" i="3"/>
  <c r="F17" i="2"/>
  <c r="G17" i="2" s="1"/>
  <c r="K41" i="4"/>
  <c r="M41" i="4"/>
  <c r="G42" i="4" s="1"/>
  <c r="J42" i="4" s="1"/>
  <c r="J47" i="17" l="1"/>
  <c r="L47" i="17"/>
  <c r="F48" i="17" s="1"/>
  <c r="Q66" i="3"/>
  <c r="I48" i="17" l="1"/>
  <c r="Q71" i="3"/>
  <c r="P76" i="3"/>
  <c r="F22" i="2" s="1"/>
  <c r="G22" i="2" s="1"/>
  <c r="L42" i="4"/>
  <c r="I42" i="4"/>
  <c r="K48" i="17" l="1"/>
  <c r="H48" i="17"/>
  <c r="K42" i="4"/>
  <c r="M42" i="4"/>
  <c r="G43" i="4" s="1"/>
  <c r="J43" i="4" s="1"/>
  <c r="J48" i="17" l="1"/>
  <c r="L48" i="17"/>
  <c r="F49" i="17" s="1"/>
  <c r="L43" i="4"/>
  <c r="I43" i="4"/>
  <c r="I49" i="17" l="1"/>
  <c r="K43" i="4"/>
  <c r="M43" i="4"/>
  <c r="G44" i="4" s="1"/>
  <c r="J44" i="4" s="1"/>
  <c r="K49" i="17" l="1"/>
  <c r="H49" i="17"/>
  <c r="L44" i="4"/>
  <c r="I44" i="4"/>
  <c r="J49" i="17" l="1"/>
  <c r="L49" i="17"/>
  <c r="F50" i="17" s="1"/>
  <c r="K44" i="4"/>
  <c r="M44" i="4"/>
  <c r="G45" i="4" s="1"/>
  <c r="J45" i="4" s="1"/>
  <c r="I50" i="17" l="1"/>
  <c r="L45" i="4"/>
  <c r="I45" i="4"/>
  <c r="K50" i="17" l="1"/>
  <c r="H50" i="17"/>
  <c r="K45" i="4"/>
  <c r="M45" i="4"/>
  <c r="G46" i="4" s="1"/>
  <c r="J46" i="4" s="1"/>
  <c r="J50" i="17" l="1"/>
  <c r="L50" i="17"/>
  <c r="F51" i="17" s="1"/>
  <c r="L46" i="4"/>
  <c r="I46" i="4"/>
  <c r="I51" i="17" l="1"/>
  <c r="K46" i="4"/>
  <c r="M46" i="4"/>
  <c r="G47" i="4" s="1"/>
  <c r="J47" i="4" s="1"/>
  <c r="K51" i="17" l="1"/>
  <c r="H51" i="17"/>
  <c r="L47" i="4"/>
  <c r="I47" i="4"/>
  <c r="J51" i="17" l="1"/>
  <c r="L51" i="17"/>
  <c r="F52" i="17" s="1"/>
  <c r="K47" i="4"/>
  <c r="M47" i="4"/>
  <c r="G48" i="4" s="1"/>
  <c r="J48" i="4" s="1"/>
  <c r="I52" i="17" l="1"/>
  <c r="L48" i="4"/>
  <c r="I48" i="4"/>
  <c r="K52" i="17" l="1"/>
  <c r="H52" i="17"/>
  <c r="K48" i="4"/>
  <c r="M48" i="4"/>
  <c r="G49" i="4" s="1"/>
  <c r="J49" i="4" s="1"/>
  <c r="J52" i="17" l="1"/>
  <c r="L52" i="17"/>
  <c r="F53" i="17" s="1"/>
  <c r="L49" i="4"/>
  <c r="I49" i="4"/>
  <c r="I53" i="17" l="1"/>
  <c r="K49" i="4"/>
  <c r="M49" i="4"/>
  <c r="G50" i="4" s="1"/>
  <c r="J50" i="4" s="1"/>
  <c r="K53" i="17" l="1"/>
  <c r="H53" i="17"/>
  <c r="L50" i="4"/>
  <c r="I50" i="4"/>
  <c r="J53" i="17" l="1"/>
  <c r="L53" i="17"/>
  <c r="F54" i="17" s="1"/>
  <c r="K50" i="4"/>
  <c r="M50" i="4"/>
  <c r="G51" i="4" s="1"/>
  <c r="J51" i="4" s="1"/>
  <c r="I54" i="17" l="1"/>
  <c r="L51" i="4"/>
  <c r="I51" i="4"/>
  <c r="K54" i="17" l="1"/>
  <c r="H54" i="17"/>
  <c r="K51" i="4"/>
  <c r="M51" i="4"/>
  <c r="G52" i="4" s="1"/>
  <c r="J52" i="4" s="1"/>
  <c r="J54" i="17" l="1"/>
  <c r="L54" i="17"/>
  <c r="L52" i="4"/>
  <c r="I52" i="4"/>
  <c r="K52" i="4" l="1"/>
  <c r="M52" i="4"/>
  <c r="G53" i="4" s="1"/>
  <c r="J53" i="4" s="1"/>
  <c r="L53" i="4" l="1"/>
  <c r="I53" i="4"/>
  <c r="K53" i="4" l="1"/>
  <c r="M53" i="4"/>
  <c r="G54" i="4" s="1"/>
  <c r="J54" i="4" s="1"/>
  <c r="L54" i="4" l="1"/>
  <c r="I54" i="4"/>
  <c r="K54" i="4" l="1"/>
  <c r="M54" i="4"/>
  <c r="G55" i="4" s="1"/>
  <c r="J55" i="4" s="1"/>
  <c r="L55" i="4" l="1"/>
  <c r="I55" i="4"/>
  <c r="K55" i="4" l="1"/>
  <c r="M55" i="4"/>
  <c r="G56" i="4" s="1"/>
  <c r="J56" i="4" s="1"/>
  <c r="L56" i="4" l="1"/>
  <c r="I56" i="4"/>
  <c r="K56" i="4" l="1"/>
  <c r="M56" i="4"/>
  <c r="G57" i="4" s="1"/>
  <c r="J57" i="4" s="1"/>
  <c r="L57" i="4" l="1"/>
  <c r="I57" i="4"/>
  <c r="K57" i="4" l="1"/>
  <c r="M57" i="4"/>
  <c r="G58" i="4" s="1"/>
  <c r="J58" i="4" s="1"/>
  <c r="L58" i="4" l="1"/>
  <c r="I58" i="4"/>
  <c r="K58" i="4" l="1"/>
  <c r="M58" i="4"/>
  <c r="G59" i="4" s="1"/>
  <c r="J59" i="4" s="1"/>
  <c r="L59" i="4" l="1"/>
  <c r="I59" i="4"/>
  <c r="K59" i="4" l="1"/>
  <c r="M59" i="4"/>
  <c r="G60" i="4" s="1"/>
  <c r="J60" i="4" s="1"/>
  <c r="L60" i="4" l="1"/>
  <c r="I60" i="4"/>
  <c r="K60" i="4" l="1"/>
  <c r="M60" i="4"/>
  <c r="G61" i="4" s="1"/>
  <c r="J61" i="4" s="1"/>
  <c r="L61" i="4" l="1"/>
  <c r="I61" i="4"/>
  <c r="K61" i="4" l="1"/>
  <c r="M61" i="4"/>
  <c r="G62" i="4" s="1"/>
  <c r="J62" i="4" s="1"/>
  <c r="L62" i="4" l="1"/>
  <c r="I62" i="4"/>
  <c r="K62" i="4" l="1"/>
  <c r="M62" i="4"/>
</calcChain>
</file>

<file path=xl/sharedStrings.xml><?xml version="1.0" encoding="utf-8"?>
<sst xmlns="http://schemas.openxmlformats.org/spreadsheetml/2006/main" count="454" uniqueCount="211">
  <si>
    <t>Total Base Rent</t>
  </si>
  <si>
    <t>4500-0000</t>
  </si>
  <si>
    <t>Total CAM Revenue</t>
  </si>
  <si>
    <t>5200-0000</t>
  </si>
  <si>
    <t>Total RETAX Revenue</t>
  </si>
  <si>
    <t>5220-0000</t>
  </si>
  <si>
    <t>Total Insurance Revenue</t>
  </si>
  <si>
    <t>5210-0000</t>
  </si>
  <si>
    <t>Total Other Extra Revenue</t>
  </si>
  <si>
    <t>5230-0000</t>
  </si>
  <si>
    <t>Total Tenant Revenue</t>
  </si>
  <si>
    <t>CAM - LANDSCAPING</t>
  </si>
  <si>
    <t>6211-0000</t>
  </si>
  <si>
    <t>CAM - CLEANING</t>
  </si>
  <si>
    <t>6215-0000</t>
  </si>
  <si>
    <t>CAM - PARKING LOT</t>
  </si>
  <si>
    <t>6220-0000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</si>
  <si>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</si>
  <si>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</si>
  <si>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</si>
  <si>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</si>
  <si>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</si>
  <si>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</si>
  <si>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</si>
  <si>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6240-0000</t>
  </si>
  <si>
    <t>CAM - RUBBISH</t>
  </si>
  <si>
    <t>6245-0000</t>
  </si>
  <si>
    <t>6250-0000</t>
  </si>
  <si>
    <t>CAM - BUILDING SUPPLIES</t>
  </si>
  <si>
    <t>6255-0000</t>
  </si>
  <si>
    <t>6265-0000</t>
  </si>
  <si>
    <t>CAM - INSURANCE</t>
  </si>
  <si>
    <t>6270-0000</t>
  </si>
  <si>
    <t>CAM - ELECTRICITY</t>
  </si>
  <si>
    <t>6275-0000</t>
  </si>
  <si>
    <t>6285-0000</t>
  </si>
  <si>
    <t>6400-0000</t>
  </si>
  <si>
    <t>6425-0000</t>
  </si>
  <si>
    <t>CAM - MANAGEMENT FEES</t>
  </si>
  <si>
    <t>6290-0000</t>
  </si>
  <si>
    <t>6430-0000</t>
  </si>
  <si>
    <t>6500-0000</t>
  </si>
  <si>
    <t>6450-0000</t>
  </si>
  <si>
    <t>TAXES - OTHER</t>
  </si>
  <si>
    <t>6505-0000</t>
  </si>
  <si>
    <t>6520-0000</t>
  </si>
  <si>
    <t>6525-0000</t>
  </si>
  <si>
    <t>ADVERTISING EXPENSES</t>
  </si>
  <si>
    <t>6530-0000</t>
  </si>
  <si>
    <t>BANK CHARGES</t>
  </si>
  <si>
    <t>6565-0000</t>
  </si>
  <si>
    <t>6605-0000</t>
  </si>
  <si>
    <t>6610-0000</t>
  </si>
  <si>
    <t>PROFESSIONAL ACCOUNTING FEES</t>
  </si>
  <si>
    <t>6615-0000</t>
  </si>
  <si>
    <t>6625-0000</t>
  </si>
  <si>
    <t>CHARITABLE</t>
  </si>
  <si>
    <t>6630-0000</t>
  </si>
  <si>
    <t>7120-0000</t>
  </si>
  <si>
    <t>OFFICE CAR INSURANCE</t>
  </si>
  <si>
    <t>7200-0000</t>
  </si>
  <si>
    <t>OFFICE COMPUTER EXPENSE</t>
  </si>
  <si>
    <t>7215-0000</t>
  </si>
  <si>
    <t>OFFICE HOLIDAY EXPENSE</t>
  </si>
  <si>
    <t>7315-0000</t>
  </si>
  <si>
    <t>OFFICE SUPPLIES</t>
  </si>
  <si>
    <t>7420-0000</t>
  </si>
  <si>
    <t>OFFICE CHARITABLE</t>
  </si>
  <si>
    <t>7405-0000</t>
  </si>
  <si>
    <t>OFFICE POSTAGE</t>
  </si>
  <si>
    <t>7425-0000</t>
  </si>
  <si>
    <t>TELEPHONE</t>
  </si>
  <si>
    <t>6550-0000</t>
  </si>
  <si>
    <t>CAM - LICENCES &amp; PERMITS</t>
  </si>
  <si>
    <t>CAM - ALARM &amp; SPRINKLER</t>
  </si>
  <si>
    <t>CAM - WATER &amp; SEWER</t>
  </si>
  <si>
    <t>TAXES - REAL ESTATE</t>
  </si>
  <si>
    <t>FINES &amp; VIOLATIONS</t>
  </si>
  <si>
    <t>ADTERTISING EXPENSES</t>
  </si>
  <si>
    <t>PROFESSIONAL FEES - CONSULTANT</t>
  </si>
  <si>
    <t>PROFESSIONAL &amp; LEGAL FEES</t>
  </si>
  <si>
    <t>LICENCES &amp; PERMITS</t>
  </si>
  <si>
    <t>OFFICE AUTO &amp; LOCAL FARE</t>
  </si>
  <si>
    <t>MISCELLANEOUS</t>
  </si>
  <si>
    <t>Total Operating Expenses</t>
  </si>
  <si>
    <t>Category of Expense</t>
  </si>
  <si>
    <t>Property</t>
  </si>
  <si>
    <t>Account Code</t>
  </si>
  <si>
    <t>Reserves/Contingency</t>
  </si>
  <si>
    <t>Net Operating Income</t>
  </si>
  <si>
    <t>Principal Payments</t>
  </si>
  <si>
    <t>Interest Payments</t>
  </si>
  <si>
    <t>Net Cash After Principal &amp; Interest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</si>
  <si>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</si>
  <si>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</si>
  <si>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</si>
  <si>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</si>
  <si>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</si>
  <si>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Base</t>
  </si>
  <si>
    <t>Total 2015</t>
  </si>
  <si>
    <t>Variance</t>
  </si>
  <si>
    <t>Comments</t>
  </si>
  <si>
    <t>PLUMBING MAINTENANCE</t>
  </si>
  <si>
    <t>REPAIRS - EXTERIORS</t>
  </si>
  <si>
    <t>REPAIRS HVAC, BOILER &amp; EQUIPMENT</t>
  </si>
  <si>
    <t>SECURITY SERVICES - OUTSIDE</t>
  </si>
  <si>
    <t>Total 2016</t>
  </si>
  <si>
    <t>Total Minimum Rent</t>
  </si>
  <si>
    <t>Period</t>
  </si>
  <si>
    <t>Beginning Balance</t>
  </si>
  <si>
    <t>Payment</t>
  </si>
  <si>
    <t>Principal</t>
  </si>
  <si>
    <t>Interest</t>
  </si>
  <si>
    <t>Cumulative Principal</t>
  </si>
  <si>
    <t>Cumulative Interest</t>
  </si>
  <si>
    <t>Ending Balance</t>
  </si>
  <si>
    <t>Projected Inflation 2016</t>
  </si>
  <si>
    <t>Loan Amount</t>
  </si>
  <si>
    <t>Interest Rate</t>
  </si>
  <si>
    <t>Months</t>
  </si>
  <si>
    <t>Payments</t>
  </si>
  <si>
    <t>BASE RENTAL CHARGES</t>
  </si>
  <si>
    <t>Tenant Name</t>
  </si>
  <si>
    <t>Sq Ft</t>
  </si>
  <si>
    <t>Total Rent Revenue</t>
  </si>
  <si>
    <t>Total 2014</t>
  </si>
  <si>
    <t>2105-0000</t>
  </si>
  <si>
    <t>8505-0000</t>
  </si>
  <si>
    <t>MESSENGER &amp; DELIVERY</t>
  </si>
  <si>
    <t>6555-0000</t>
  </si>
  <si>
    <t>CAM CHARGES</t>
  </si>
  <si>
    <t>REAL ESTATE TAX CHARGES</t>
  </si>
  <si>
    <t>Revenue</t>
  </si>
  <si>
    <t>INSURANCE CHARGES</t>
  </si>
  <si>
    <t>Total Real Estate Taxes Revenue</t>
  </si>
  <si>
    <t>Rent PSF</t>
  </si>
  <si>
    <t>CAM PSF</t>
  </si>
  <si>
    <t>RETax PSF</t>
  </si>
  <si>
    <t>CAM Only</t>
  </si>
  <si>
    <t>Expenses</t>
  </si>
  <si>
    <t>CAM Expenses</t>
  </si>
  <si>
    <t>Reserves</t>
  </si>
  <si>
    <t>Period Debt Service</t>
  </si>
  <si>
    <t>Cash Balance Beginning of Period</t>
  </si>
  <si>
    <t>Cash Balance End of Period</t>
  </si>
  <si>
    <t>Q1 - 2016</t>
  </si>
  <si>
    <t>Q2 - 2016</t>
  </si>
  <si>
    <t>Q3 - 2016</t>
  </si>
  <si>
    <t>Q4 - 2016</t>
  </si>
  <si>
    <t>Non-CAM Expenses</t>
  </si>
  <si>
    <t xml:space="preserve">Property value increase, </t>
  </si>
  <si>
    <t>BROKERS COMMISSION</t>
  </si>
  <si>
    <t>526-528 86th STREET BUDGET SUMMARY</t>
  </si>
  <si>
    <t>2015 OPERATING BUDGET - 526-528 86th STREET</t>
  </si>
  <si>
    <t>2016 OPERATING BUDGET - 526-528 86th STREET</t>
  </si>
  <si>
    <t>FedEx</t>
  </si>
  <si>
    <t>Commercial Floor 2</t>
  </si>
  <si>
    <t>Commercial Floor 3</t>
  </si>
  <si>
    <t>Apartment 1 (Floor 4)</t>
  </si>
  <si>
    <t>Apartment 2 (Floor 4)</t>
  </si>
  <si>
    <t>Proj Overall</t>
  </si>
  <si>
    <t xml:space="preserve">7/2015 YTD </t>
  </si>
  <si>
    <t>Total Projected 2015</t>
  </si>
  <si>
    <t xml:space="preserve">     Rental Revenue (Fedex)</t>
  </si>
  <si>
    <t>Agreed upon rental commencement date June 29 2015</t>
  </si>
  <si>
    <t xml:space="preserve">     Commerical Floor 2</t>
  </si>
  <si>
    <t xml:space="preserve">     Commercial Floor 3</t>
  </si>
  <si>
    <t xml:space="preserve">     Apartment 1 Revenue (Floor 4)</t>
  </si>
  <si>
    <t xml:space="preserve">     Apartment 2 Revenue (Floor 4)</t>
  </si>
  <si>
    <t>TOTAL REVENUE</t>
  </si>
  <si>
    <t>Development Expenses</t>
  </si>
  <si>
    <t xml:space="preserve">       Demolition Expense</t>
  </si>
  <si>
    <t>No demo costs apply to 2015 or beyond.</t>
  </si>
  <si>
    <t xml:space="preserve">       GK&amp;A Contract </t>
  </si>
  <si>
    <t>Includes completion of base contract and retainage</t>
  </si>
  <si>
    <t xml:space="preserve">       GK&amp;A Elevator Add On</t>
  </si>
  <si>
    <t>Assumption based on cost estimates from GKA alternative 4</t>
  </si>
  <si>
    <t xml:space="preserve">       GK&amp;A Professional Fees</t>
  </si>
  <si>
    <t xml:space="preserve">        Net Tenant Allowance (TI)</t>
  </si>
  <si>
    <t xml:space="preserve">       Broker Fees (Fedex)</t>
  </si>
  <si>
    <t>Additional $15K due 7 mo after rent commencement date and $15K due 11  mo following rent comm date in 2016</t>
  </si>
  <si>
    <t xml:space="preserve">       Broker Fees (Commercial)</t>
  </si>
  <si>
    <t>Additional payment will be due in Feb 16 and May 16</t>
  </si>
  <si>
    <t xml:space="preserve">       Broker Fees (Residential)</t>
  </si>
  <si>
    <t>Accounting</t>
  </si>
  <si>
    <t>Legal and Professional</t>
  </si>
  <si>
    <t>Electric/Gas (Con Ed/Nat Grid)</t>
  </si>
  <si>
    <t>RE Taxes</t>
  </si>
  <si>
    <t>Management Fees</t>
  </si>
  <si>
    <t>Other Utility Charges (NY Water Board)</t>
  </si>
  <si>
    <t>Other Operating Expenses (See worksheet 2015)</t>
  </si>
  <si>
    <t>Financing and Tax Escrow</t>
  </si>
  <si>
    <t xml:space="preserve">  Mortgage Principal</t>
  </si>
  <si>
    <t>Based on last seven (7) months of billings from Signature Bank including mortgage, interest, tax escrow</t>
  </si>
  <si>
    <t xml:space="preserve">  Mortgage Interest</t>
  </si>
  <si>
    <t>TOTAL DEVELOPMENT EXPENSE</t>
  </si>
  <si>
    <t>Cash Flow Balance Forward (+/-)</t>
  </si>
  <si>
    <t>Net Cash after Capital Distributions</t>
  </si>
  <si>
    <t>Annual Payments</t>
  </si>
  <si>
    <t>Total Payments</t>
  </si>
  <si>
    <t>REFINANCING NUMBERS</t>
  </si>
  <si>
    <t>Repayment of Previous Loan</t>
  </si>
  <si>
    <t>Prepayment Cost (1/2 of 1%)</t>
  </si>
  <si>
    <t>Title Agency</t>
  </si>
  <si>
    <t>Attorney Fees Lender</t>
  </si>
  <si>
    <t>Attorney Fees Borrower</t>
  </si>
  <si>
    <t>Building Improvements</t>
  </si>
  <si>
    <t>1720-0000</t>
  </si>
  <si>
    <t>CAM - PLUMBING MAINTENANCE</t>
  </si>
  <si>
    <t>6210-0000</t>
  </si>
  <si>
    <t>Water &amp; Sewer (alexf) - Plumbing work consisted of 2 installments $3,250/each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</si>
</sst>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409]mmm\-yy;@"/>
    <numFmt numFmtId="165" formatCode="_(&quot;$&quot;* #,##0_);_(&quot;$&quot;* \(#,##0\);_(&quot;$&quot;* &quot;-&quot;??_);_(@_)"/>
    <numFmt numFmtId="166" formatCode="mm/dd/yy;@"/>
  </numFmts>
  <fonts count="22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</font>
    <font>
      <b/>
      <sz val="11"/>
      <color theme="4" tint="-0.249977111117893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4"/>
      <color theme="1"/>
      <name val="Calibri"/>
      <family val="2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165" fontId="3" fillId="0" borderId="0" xfId="1" applyNumberFormat="1" applyFont="1"/>
    <xf numFmtId="164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44" fontId="6" fillId="0" borderId="0" xfId="0" applyNumberFormat="1" applyFont="1" applyFill="1"/>
    <xf numFmtId="44" fontId="6" fillId="0" borderId="0" xfId="1" applyFont="1" applyFill="1"/>
    <xf numFmtId="3" fontId="4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5" fontId="6" fillId="0" borderId="0" xfId="1" applyNumberFormat="1" applyFont="1"/>
    <xf numFmtId="165" fontId="4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5" fontId="7" fillId="0" borderId="0" xfId="1" applyNumberFormat="1" applyFont="1"/>
    <xf numFmtId="0" fontId="8" fillId="0" borderId="0" xfId="1" applyNumberFormat="1" applyFont="1" applyAlignment="1">
      <alignment horizontal="center"/>
    </xf>
    <xf numFmtId="0" fontId="9" fillId="0" borderId="0" xfId="0" applyFont="1"/>
    <xf numFmtId="165" fontId="9" fillId="0" borderId="0" xfId="1" applyNumberFormat="1" applyFont="1"/>
    <xf numFmtId="0" fontId="9" fillId="0" borderId="0" xfId="0" applyNumberFormat="1" applyFont="1" applyAlignment="1">
      <alignment horizontal="center"/>
    </xf>
    <xf numFmtId="0" fontId="9" fillId="0" borderId="0" xfId="1" applyNumberFormat="1" applyFont="1" applyBorder="1" applyAlignment="1">
      <alignment horizontal="center"/>
    </xf>
    <xf numFmtId="165" fontId="9" fillId="0" borderId="0" xfId="1" applyNumberFormat="1" applyFont="1" applyBorder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165" fontId="3" fillId="2" borderId="0" xfId="1" applyNumberFormat="1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165" fontId="5" fillId="3" borderId="0" xfId="1" applyNumberFormat="1" applyFont="1" applyFill="1" applyAlignment="1">
      <alignment horizontal="center"/>
    </xf>
    <xf numFmtId="165" fontId="5" fillId="3" borderId="0" xfId="1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165" fontId="3" fillId="3" borderId="0" xfId="1" applyNumberFormat="1" applyFont="1" applyFill="1"/>
    <xf numFmtId="0" fontId="9" fillId="3" borderId="0" xfId="0" applyFont="1" applyFill="1"/>
    <xf numFmtId="165" fontId="9" fillId="3" borderId="0" xfId="1" applyNumberFormat="1" applyFont="1" applyFill="1" applyBorder="1"/>
    <xf numFmtId="0" fontId="10" fillId="3" borderId="0" xfId="0" applyFont="1" applyFill="1"/>
    <xf numFmtId="165" fontId="10" fillId="3" borderId="0" xfId="1" applyNumberFormat="1" applyFont="1" applyFill="1" applyBorder="1"/>
    <xf numFmtId="165" fontId="8" fillId="3" borderId="0" xfId="1" applyNumberFormat="1" applyFont="1" applyFill="1"/>
    <xf numFmtId="165" fontId="7" fillId="2" borderId="0" xfId="1" applyNumberFormat="1" applyFont="1" applyFill="1"/>
    <xf numFmtId="165" fontId="7" fillId="3" borderId="0" xfId="1" applyNumberFormat="1" applyFont="1" applyFill="1"/>
    <xf numFmtId="0" fontId="6" fillId="3" borderId="0" xfId="0" applyFont="1" applyFill="1"/>
    <xf numFmtId="10" fontId="6" fillId="3" borderId="0" xfId="2" applyNumberFormat="1" applyFont="1" applyFill="1"/>
    <xf numFmtId="44" fontId="6" fillId="3" borderId="0" xfId="1" applyFont="1" applyFill="1"/>
    <xf numFmtId="8" fontId="6" fillId="3" borderId="0" xfId="0" applyNumberFormat="1" applyFont="1" applyFill="1"/>
    <xf numFmtId="0" fontId="6" fillId="0" borderId="0" xfId="0" applyFont="1" applyFill="1"/>
    <xf numFmtId="166" fontId="6" fillId="0" borderId="0" xfId="0" applyNumberFormat="1" applyFont="1" applyFill="1"/>
    <xf numFmtId="0" fontId="6" fillId="0" borderId="0" xfId="0" applyFont="1" applyFill="1" applyAlignment="1">
      <alignment horizontal="center" vertical="center" wrapText="1"/>
    </xf>
    <xf numFmtId="3" fontId="6" fillId="2" borderId="0" xfId="0" applyNumberFormat="1" applyFont="1" applyFill="1" applyAlignment="1">
      <alignment horizontal="center"/>
    </xf>
    <xf numFmtId="165" fontId="6" fillId="2" borderId="0" xfId="1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5" fontId="4" fillId="3" borderId="0" xfId="1" applyNumberFormat="1" applyFont="1" applyFill="1"/>
    <xf numFmtId="44" fontId="6" fillId="2" borderId="0" xfId="1" applyFont="1" applyFill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center"/>
    </xf>
    <xf numFmtId="3" fontId="12" fillId="3" borderId="0" xfId="0" applyNumberFormat="1" applyFont="1" applyFill="1" applyAlignment="1">
      <alignment horizontal="center"/>
    </xf>
    <xf numFmtId="165" fontId="12" fillId="3" borderId="0" xfId="1" applyNumberFormat="1" applyFont="1" applyFill="1"/>
    <xf numFmtId="0" fontId="11" fillId="0" borderId="0" xfId="1" applyNumberFormat="1" applyFont="1" applyBorder="1" applyAlignment="1">
      <alignment horizontal="center"/>
    </xf>
    <xf numFmtId="0" fontId="11" fillId="0" borderId="1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65" fontId="9" fillId="3" borderId="2" xfId="1" applyNumberFormat="1" applyFont="1" applyFill="1" applyBorder="1"/>
    <xf numFmtId="165" fontId="9" fillId="0" borderId="2" xfId="1" applyNumberFormat="1" applyFont="1" applyBorder="1"/>
    <xf numFmtId="165" fontId="10" fillId="3" borderId="2" xfId="1" applyNumberFormat="1" applyFont="1" applyFill="1" applyBorder="1"/>
    <xf numFmtId="165" fontId="9" fillId="3" borderId="3" xfId="1" applyNumberFormat="1" applyFont="1" applyFill="1" applyBorder="1"/>
    <xf numFmtId="165" fontId="3" fillId="0" borderId="4" xfId="1" applyNumberFormat="1" applyFont="1" applyBorder="1"/>
    <xf numFmtId="164" fontId="5" fillId="0" borderId="4" xfId="1" quotePrefix="1" applyNumberFormat="1" applyFont="1" applyBorder="1" applyAlignment="1">
      <alignment horizontal="center"/>
    </xf>
    <xf numFmtId="165" fontId="3" fillId="2" borderId="4" xfId="1" applyNumberFormat="1" applyFont="1" applyFill="1" applyBorder="1"/>
    <xf numFmtId="165" fontId="5" fillId="3" borderId="4" xfId="1" applyNumberFormat="1" applyFont="1" applyFill="1" applyBorder="1"/>
    <xf numFmtId="165" fontId="3" fillId="3" borderId="4" xfId="1" applyNumberFormat="1" applyFont="1" applyFill="1" applyBorder="1"/>
    <xf numFmtId="165" fontId="3" fillId="0" borderId="5" xfId="1" applyNumberFormat="1" applyFon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165" fontId="6" fillId="2" borderId="5" xfId="1" applyNumberFormat="1" applyFont="1" applyFill="1" applyBorder="1" applyAlignment="1">
      <alignment horizontal="center"/>
    </xf>
    <xf numFmtId="165" fontId="6" fillId="0" borderId="5" xfId="1" applyNumberFormat="1" applyFont="1" applyBorder="1" applyAlignment="1">
      <alignment horizontal="center"/>
    </xf>
    <xf numFmtId="165" fontId="5" fillId="3" borderId="5" xfId="1" applyNumberFormat="1" applyFont="1" applyFill="1" applyBorder="1" applyAlignment="1">
      <alignment horizontal="center"/>
    </xf>
    <xf numFmtId="165" fontId="5" fillId="2" borderId="5" xfId="1" applyNumberFormat="1" applyFont="1" applyFill="1" applyBorder="1" applyAlignment="1">
      <alignment horizontal="center"/>
    </xf>
    <xf numFmtId="165" fontId="3" fillId="2" borderId="5" xfId="1" applyNumberFormat="1" applyFont="1" applyFill="1" applyBorder="1" applyAlignment="1">
      <alignment horizontal="center"/>
    </xf>
    <xf numFmtId="165" fontId="3" fillId="3" borderId="5" xfId="1" applyNumberFormat="1" applyFont="1" applyFill="1" applyBorder="1" applyAlignment="1">
      <alignment horizontal="center"/>
    </xf>
    <xf numFmtId="166" fontId="6" fillId="0" borderId="0" xfId="0" applyNumberFormat="1" applyFont="1" applyFill="1" applyAlignment="1">
      <alignment horizontal="center" vertical="center" wrapText="1"/>
    </xf>
    <xf numFmtId="44" fontId="6" fillId="0" borderId="0" xfId="1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44" fontId="6" fillId="0" borderId="0" xfId="0" applyNumberFormat="1" applyFont="1" applyFill="1" applyBorder="1"/>
    <xf numFmtId="44" fontId="6" fillId="0" borderId="0" xfId="1" applyFont="1" applyFill="1" applyBorder="1"/>
    <xf numFmtId="0" fontId="1" fillId="0" borderId="0" xfId="0" applyFont="1"/>
    <xf numFmtId="0" fontId="13" fillId="0" borderId="6" xfId="0" applyFont="1" applyBorder="1" applyAlignment="1">
      <alignment wrapText="1"/>
    </xf>
    <xf numFmtId="0" fontId="13" fillId="0" borderId="6" xfId="0" applyFont="1" applyBorder="1" applyAlignment="1">
      <alignment horizontal="center" wrapText="1"/>
    </xf>
    <xf numFmtId="164" fontId="13" fillId="0" borderId="6" xfId="0" applyNumberFormat="1" applyFont="1" applyBorder="1" applyAlignment="1">
      <alignment horizontal="center" wrapText="1"/>
    </xf>
    <xf numFmtId="164" fontId="13" fillId="4" borderId="6" xfId="0" applyNumberFormat="1" applyFont="1" applyFill="1" applyBorder="1" applyAlignment="1">
      <alignment horizontal="center" wrapText="1"/>
    </xf>
    <xf numFmtId="164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wrapText="1"/>
    </xf>
    <xf numFmtId="0" fontId="0" fillId="0" borderId="6" xfId="0" applyBorder="1"/>
    <xf numFmtId="0" fontId="4" fillId="4" borderId="6" xfId="0" applyFont="1" applyFill="1" applyBorder="1"/>
    <xf numFmtId="0" fontId="14" fillId="0" borderId="6" xfId="0" applyFont="1" applyBorder="1"/>
    <xf numFmtId="42" fontId="15" fillId="0" borderId="6" xfId="0" applyNumberFormat="1" applyFont="1" applyBorder="1"/>
    <xf numFmtId="0" fontId="15" fillId="0" borderId="6" xfId="0" applyFont="1" applyBorder="1"/>
    <xf numFmtId="0" fontId="16" fillId="4" borderId="6" xfId="0" applyFont="1" applyFill="1" applyBorder="1"/>
    <xf numFmtId="42" fontId="17" fillId="0" borderId="6" xfId="0" applyNumberFormat="1" applyFont="1" applyBorder="1"/>
    <xf numFmtId="42" fontId="16" fillId="4" borderId="6" xfId="0" applyNumberFormat="1" applyFont="1" applyFill="1" applyBorder="1"/>
    <xf numFmtId="42" fontId="0" fillId="0" borderId="6" xfId="0" applyNumberFormat="1" applyBorder="1"/>
    <xf numFmtId="42" fontId="4" fillId="0" borderId="6" xfId="0" applyNumberFormat="1" applyFont="1" applyFill="1" applyBorder="1"/>
    <xf numFmtId="42" fontId="18" fillId="0" borderId="6" xfId="0" applyNumberFormat="1" applyFont="1" applyBorder="1"/>
    <xf numFmtId="42" fontId="19" fillId="0" borderId="6" xfId="0" applyNumberFormat="1" applyFont="1" applyBorder="1"/>
    <xf numFmtId="42" fontId="20" fillId="0" borderId="6" xfId="0" applyNumberFormat="1" applyFont="1" applyFill="1" applyBorder="1"/>
    <xf numFmtId="0" fontId="16" fillId="0" borderId="6" xfId="0" applyFont="1" applyBorder="1"/>
    <xf numFmtId="0" fontId="0" fillId="0" borderId="0" xfId="0" applyBorder="1"/>
    <xf numFmtId="0" fontId="0" fillId="0" borderId="6" xfId="0" applyBorder="1" applyAlignment="1">
      <alignment wrapText="1"/>
    </xf>
    <xf numFmtId="0" fontId="0" fillId="5" borderId="0" xfId="0" applyFill="1"/>
    <xf numFmtId="42" fontId="21" fillId="4" borderId="6" xfId="0" applyNumberFormat="1" applyFont="1" applyFill="1" applyBorder="1"/>
    <xf numFmtId="165" fontId="16" fillId="0" borderId="6" xfId="1" applyNumberFormat="1" applyFont="1" applyBorder="1"/>
    <xf numFmtId="165" fontId="15" fillId="0" borderId="6" xfId="1" applyNumberFormat="1" applyFont="1" applyBorder="1"/>
    <xf numFmtId="165" fontId="0" fillId="0" borderId="6" xfId="1" applyNumberFormat="1" applyFont="1" applyBorder="1"/>
    <xf numFmtId="165" fontId="0" fillId="0" borderId="0" xfId="1" applyNumberFormat="1" applyFont="1"/>
    <xf numFmtId="165" fontId="4" fillId="0" borderId="6" xfId="1" applyNumberFormat="1" applyFont="1" applyBorder="1"/>
    <xf numFmtId="165" fontId="4" fillId="0" borderId="0" xfId="1" applyNumberFormat="1" applyFont="1"/>
    <xf numFmtId="42" fontId="4" fillId="0" borderId="0" xfId="0" applyNumberFormat="1" applyFont="1"/>
    <xf numFmtId="165" fontId="3" fillId="0" borderId="0" xfId="1" applyNumberFormat="1" applyFont="1" applyFill="1"/>
    <xf numFmtId="0" fontId="6" fillId="0" borderId="0" xfId="0" applyFont="1" applyFill="1" applyBorder="1"/>
    <xf numFmtId="166" fontId="6" fillId="0" borderId="0" xfId="0" applyNumberFormat="1" applyFont="1"/>
    <xf numFmtId="44" fontId="6" fillId="0" borderId="0" xfId="1" applyFont="1"/>
    <xf numFmtId="0" fontId="6" fillId="0" borderId="7" xfId="0" applyFont="1" applyBorder="1"/>
    <xf numFmtId="44" fontId="6" fillId="0" borderId="7" xfId="1" applyFont="1" applyBorder="1"/>
    <xf numFmtId="10" fontId="6" fillId="0" borderId="0" xfId="2" applyNumberFormat="1" applyFont="1"/>
    <xf numFmtId="10" fontId="6" fillId="0" borderId="7" xfId="2" applyNumberFormat="1" applyFont="1" applyBorder="1"/>
    <xf numFmtId="8" fontId="6" fillId="0" borderId="0" xfId="0" applyNumberFormat="1" applyFont="1"/>
    <xf numFmtId="0" fontId="6" fillId="0" borderId="0" xfId="0" applyFont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 wrapText="1"/>
    </xf>
    <xf numFmtId="44" fontId="6" fillId="0" borderId="0" xfId="1" applyFont="1" applyAlignment="1">
      <alignment horizontal="center" vertical="center" wrapText="1"/>
    </xf>
    <xf numFmtId="14" fontId="6" fillId="0" borderId="7" xfId="0" applyNumberFormat="1" applyFont="1" applyBorder="1"/>
    <xf numFmtId="44" fontId="6" fillId="0" borderId="7" xfId="0" applyNumberFormat="1" applyFont="1" applyBorder="1"/>
    <xf numFmtId="44" fontId="6" fillId="0" borderId="0" xfId="0" applyNumberFormat="1" applyFont="1"/>
    <xf numFmtId="8" fontId="6" fillId="0" borderId="0" xfId="1" applyNumberFormat="1" applyFont="1"/>
    <xf numFmtId="0" fontId="9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90" zoomScaleNormal="90" workbookViewId="0">
      <selection sqref="A1:G1"/>
    </sheetView>
  </sheetViews>
  <sheetFormatPr defaultRowHeight="18.75" x14ac:dyDescent="0.3"/>
  <cols>
    <col min="1" max="1" width="30.5546875" style="22" bestFit="1" customWidth="1"/>
    <col min="2" max="7" width="10.6640625" style="23" bestFit="1" customWidth="1"/>
    <col min="8" max="16384" width="8.88671875" style="22"/>
  </cols>
  <sheetData>
    <row r="1" spans="1:7" x14ac:dyDescent="0.3">
      <c r="A1" s="138" t="s">
        <v>152</v>
      </c>
      <c r="B1" s="138"/>
      <c r="C1" s="138"/>
      <c r="D1" s="138"/>
      <c r="E1" s="138"/>
      <c r="F1" s="138"/>
      <c r="G1" s="138"/>
    </row>
    <row r="3" spans="1:7" s="24" customFormat="1" x14ac:dyDescent="0.3">
      <c r="B3" s="66" t="s">
        <v>99</v>
      </c>
      <c r="C3" s="65" t="s">
        <v>145</v>
      </c>
      <c r="D3" s="65" t="s">
        <v>146</v>
      </c>
      <c r="E3" s="65" t="s">
        <v>147</v>
      </c>
      <c r="F3" s="65" t="s">
        <v>148</v>
      </c>
      <c r="G3" s="66" t="s">
        <v>106</v>
      </c>
    </row>
    <row r="4" spans="1:7" s="24" customFormat="1" x14ac:dyDescent="0.3">
      <c r="B4" s="67"/>
      <c r="C4" s="25"/>
      <c r="D4" s="25"/>
      <c r="E4" s="25"/>
      <c r="F4" s="25"/>
      <c r="G4" s="67"/>
    </row>
    <row r="5" spans="1:7" x14ac:dyDescent="0.3">
      <c r="A5" s="40" t="s">
        <v>132</v>
      </c>
      <c r="B5" s="68">
        <f>'Op Budget 2015'!Q10</f>
        <v>83000</v>
      </c>
      <c r="C5" s="41">
        <f>SUM('Op Budget 2016'!E10:G10)</f>
        <v>52500</v>
      </c>
      <c r="D5" s="41">
        <f>SUM('Op Budget 2016'!H10:J10)</f>
        <v>86900</v>
      </c>
      <c r="E5" s="41">
        <f>SUM('Op Budget 2016'!K10:M10)</f>
        <v>101400</v>
      </c>
      <c r="F5" s="41">
        <f>SUM('Op Budget 2016'!N10:P10)</f>
        <v>101400</v>
      </c>
      <c r="G5" s="68">
        <f>SUM(C5:F5)</f>
        <v>342200</v>
      </c>
    </row>
    <row r="6" spans="1:7" x14ac:dyDescent="0.3">
      <c r="B6" s="69"/>
      <c r="C6" s="26"/>
      <c r="D6" s="26"/>
      <c r="E6" s="26"/>
      <c r="F6" s="26"/>
      <c r="G6" s="69"/>
    </row>
    <row r="7" spans="1:7" x14ac:dyDescent="0.3">
      <c r="A7" s="40" t="s">
        <v>140</v>
      </c>
      <c r="B7" s="68">
        <f>'Op Budget 2015'!Q56</f>
        <v>13516.49</v>
      </c>
      <c r="C7" s="41">
        <f>SUM('Op Budget 2016'!E57:G57)</f>
        <v>6504.6169999999993</v>
      </c>
      <c r="D7" s="41">
        <f>SUM('Op Budget 2016'!H57:J57)</f>
        <v>10124.616999999998</v>
      </c>
      <c r="E7" s="41">
        <f>SUM('Op Budget 2016'!K57:M57)</f>
        <v>10649.616999999998</v>
      </c>
      <c r="F7" s="41">
        <f>SUM('Op Budget 2016'!N57:P57)</f>
        <v>10649.616999999998</v>
      </c>
      <c r="G7" s="68">
        <f>SUM(C7:F7)</f>
        <v>37928.467999999993</v>
      </c>
    </row>
    <row r="8" spans="1:7" x14ac:dyDescent="0.3">
      <c r="B8" s="69"/>
      <c r="C8" s="26"/>
      <c r="D8" s="26"/>
      <c r="E8" s="26"/>
      <c r="F8" s="26"/>
      <c r="G8" s="69"/>
    </row>
    <row r="9" spans="1:7" x14ac:dyDescent="0.3">
      <c r="A9" s="40" t="s">
        <v>149</v>
      </c>
      <c r="B9" s="68">
        <f>B11-B7</f>
        <v>85479.179999999978</v>
      </c>
      <c r="C9" s="41">
        <f>C11-C7</f>
        <v>24467.351300000002</v>
      </c>
      <c r="D9" s="41">
        <f t="shared" ref="D9:F9" si="0">D11-D7</f>
        <v>69676.321299999981</v>
      </c>
      <c r="E9" s="41">
        <f t="shared" si="0"/>
        <v>21167.351300000002</v>
      </c>
      <c r="F9" s="41">
        <f t="shared" si="0"/>
        <v>36476.321299999996</v>
      </c>
      <c r="G9" s="68">
        <f>SUM(C9:F9)</f>
        <v>151787.34519999998</v>
      </c>
    </row>
    <row r="10" spans="1:7" x14ac:dyDescent="0.3">
      <c r="B10" s="69"/>
      <c r="C10" s="26"/>
      <c r="D10" s="26"/>
      <c r="E10" s="26"/>
      <c r="F10" s="26"/>
      <c r="G10" s="69"/>
    </row>
    <row r="11" spans="1:7" x14ac:dyDescent="0.3">
      <c r="A11" s="40" t="s">
        <v>139</v>
      </c>
      <c r="B11" s="68">
        <f>'Op Budget 2015'!Q54</f>
        <v>98995.669999999984</v>
      </c>
      <c r="C11" s="41">
        <f>SUM('Op Budget 2016'!E55:G55)</f>
        <v>30971.9683</v>
      </c>
      <c r="D11" s="41">
        <f>SUM('Op Budget 2016'!H55:J55)</f>
        <v>79800.93829999998</v>
      </c>
      <c r="E11" s="41">
        <f>SUM('Op Budget 2016'!K55:M55)</f>
        <v>31816.9683</v>
      </c>
      <c r="F11" s="41">
        <f>SUM('Op Budget 2016'!N55:P55)</f>
        <v>47125.938299999994</v>
      </c>
      <c r="G11" s="68">
        <f>SUM(C11:F11)</f>
        <v>189715.81319999998</v>
      </c>
    </row>
    <row r="12" spans="1:7" x14ac:dyDescent="0.3">
      <c r="B12" s="69"/>
      <c r="C12" s="26"/>
      <c r="D12" s="26"/>
      <c r="E12" s="26"/>
      <c r="F12" s="26"/>
      <c r="G12" s="69"/>
    </row>
    <row r="13" spans="1:7" x14ac:dyDescent="0.3">
      <c r="A13" s="40" t="s">
        <v>141</v>
      </c>
      <c r="B13" s="68">
        <f>'Op Budget 2015'!Q58</f>
        <v>0</v>
      </c>
      <c r="C13" s="41">
        <f>SUM('Op Budget 2016'!E59:G59)</f>
        <v>1238.125</v>
      </c>
      <c r="D13" s="41">
        <f>SUM('Op Budget 2016'!H59:J59)</f>
        <v>1238.125</v>
      </c>
      <c r="E13" s="41">
        <f>SUM('Op Budget 2016'!K59:M59)</f>
        <v>1238.125</v>
      </c>
      <c r="F13" s="41">
        <f>SUM('Op Budget 2016'!N59:P59)</f>
        <v>1238.125</v>
      </c>
      <c r="G13" s="68">
        <f>SUM(C13:F13)</f>
        <v>4952.5</v>
      </c>
    </row>
    <row r="14" spans="1:7" x14ac:dyDescent="0.3">
      <c r="B14" s="69"/>
      <c r="C14" s="26"/>
      <c r="D14" s="26"/>
      <c r="E14" s="26"/>
      <c r="F14" s="26"/>
      <c r="G14" s="69"/>
    </row>
    <row r="15" spans="1:7" x14ac:dyDescent="0.3">
      <c r="A15" s="42" t="s">
        <v>89</v>
      </c>
      <c r="B15" s="70">
        <f>'Op Budget 2015'!Q60</f>
        <v>-15995.669999999991</v>
      </c>
      <c r="C15" s="43">
        <f>SUM('Op Budget 2016'!E61:G61)</f>
        <v>20289.9067</v>
      </c>
      <c r="D15" s="43">
        <f>SUM('Op Budget 2016'!H61:J61)</f>
        <v>5860.9367000000111</v>
      </c>
      <c r="E15" s="43">
        <f>SUM('Op Budget 2016'!K61:M61)</f>
        <v>68344.906700000007</v>
      </c>
      <c r="F15" s="43">
        <f>SUM('Op Budget 2016'!N61:P61)</f>
        <v>53035.936700000006</v>
      </c>
      <c r="G15" s="70">
        <f>SUM(C15:F15)</f>
        <v>147531.68680000002</v>
      </c>
    </row>
    <row r="16" spans="1:7" x14ac:dyDescent="0.3">
      <c r="B16" s="69"/>
      <c r="C16" s="26"/>
      <c r="D16" s="26"/>
      <c r="E16" s="26"/>
      <c r="F16" s="26"/>
      <c r="G16" s="69"/>
    </row>
    <row r="17" spans="1:7" x14ac:dyDescent="0.3">
      <c r="A17" s="40" t="s">
        <v>142</v>
      </c>
      <c r="B17" s="68">
        <f>'Op Budget 2015'!Q62+'Op Budget 2015'!Q63</f>
        <v>155606.88</v>
      </c>
      <c r="C17" s="41">
        <f>SUM('Op Budget 2016'!E63:G64)</f>
        <v>38901.72</v>
      </c>
      <c r="D17" s="41">
        <f>SUM('Op Budget 2016'!H63:J64)</f>
        <v>37499.999999999993</v>
      </c>
      <c r="E17" s="41">
        <f>SUM('Op Budget 2016'!K63:M64)</f>
        <v>37499.999999999993</v>
      </c>
      <c r="F17" s="41">
        <f>SUM('Op Budget 2016'!N63:P64)</f>
        <v>37499.999999999993</v>
      </c>
      <c r="G17" s="68">
        <f>SUM(C17:F17)</f>
        <v>151401.72</v>
      </c>
    </row>
    <row r="18" spans="1:7" x14ac:dyDescent="0.3">
      <c r="B18" s="69"/>
      <c r="C18" s="26"/>
      <c r="D18" s="26"/>
      <c r="E18" s="26"/>
      <c r="F18" s="26"/>
      <c r="G18" s="69"/>
    </row>
    <row r="19" spans="1:7" x14ac:dyDescent="0.3">
      <c r="A19" s="40" t="s">
        <v>93</v>
      </c>
      <c r="B19" s="68">
        <f>'Op Budget 2015'!Q67</f>
        <v>0</v>
      </c>
      <c r="C19" s="41">
        <f>SUM('Op Budget 2016'!E70:G70)</f>
        <v>0</v>
      </c>
      <c r="D19" s="41">
        <f>SUM('Op Budget 2016'!H70:J70)</f>
        <v>0</v>
      </c>
      <c r="E19" s="41">
        <f>SUM('Op Budget 2016'!K70:M70)</f>
        <v>0</v>
      </c>
      <c r="F19" s="41">
        <f>SUM('Op Budget 2016'!N70:P70)</f>
        <v>0</v>
      </c>
      <c r="G19" s="68">
        <f>SUM(C19:F19)</f>
        <v>0</v>
      </c>
    </row>
    <row r="20" spans="1:7" x14ac:dyDescent="0.3">
      <c r="B20" s="69"/>
      <c r="C20" s="26"/>
      <c r="D20" s="26"/>
      <c r="E20" s="26"/>
      <c r="F20" s="26"/>
      <c r="G20" s="69"/>
    </row>
    <row r="21" spans="1:7" x14ac:dyDescent="0.3">
      <c r="A21" s="40" t="s">
        <v>143</v>
      </c>
      <c r="B21" s="68">
        <v>0</v>
      </c>
      <c r="C21" s="41">
        <f>'Op Budget 2016'!E75</f>
        <v>329583.49</v>
      </c>
      <c r="D21" s="41">
        <f>'Op Budget 2016'!H75</f>
        <v>218653.99556666668</v>
      </c>
      <c r="E21" s="41">
        <f>'Op Budget 2016'!K75</f>
        <v>202741.10226666665</v>
      </c>
      <c r="F21" s="41">
        <f>'Op Budget 2016'!N75</f>
        <v>215803.20896666663</v>
      </c>
      <c r="G21" s="68">
        <f>C21</f>
        <v>329583.49</v>
      </c>
    </row>
    <row r="22" spans="1:7" x14ac:dyDescent="0.3">
      <c r="A22" s="40" t="s">
        <v>144</v>
      </c>
      <c r="B22" s="71">
        <f>'Op Budget 2015'!P73</f>
        <v>329583.49</v>
      </c>
      <c r="C22" s="41">
        <f>'Op Budget 2016'!G76</f>
        <v>218653.99556666668</v>
      </c>
      <c r="D22" s="41">
        <f>'Op Budget 2016'!J76</f>
        <v>202741.10226666665</v>
      </c>
      <c r="E22" s="41">
        <f>'Op Budget 2016'!M76</f>
        <v>215803.20896666663</v>
      </c>
      <c r="F22" s="41">
        <f>'Op Budget 2016'!P76</f>
        <v>247065.3156666666</v>
      </c>
      <c r="G22" s="71">
        <f>F22</f>
        <v>247065.3156666666</v>
      </c>
    </row>
  </sheetData>
  <mergeCells count="1">
    <mergeCell ref="A1:G1"/>
  </mergeCells>
  <printOptions horizontalCentered="1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" sqref="A6:C10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153</v>
      </c>
    </row>
    <row r="2" spans="1:19" x14ac:dyDescent="0.25">
      <c r="A2" s="2" t="s">
        <v>133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155</v>
      </c>
      <c r="B6" s="28">
        <v>526</v>
      </c>
      <c r="C6" s="54">
        <v>2485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f>SUM(D6:O6)</f>
        <v>0</v>
      </c>
      <c r="Q6" s="55"/>
    </row>
    <row r="7" spans="1:19" x14ac:dyDescent="0.25">
      <c r="A7" s="5" t="s">
        <v>156</v>
      </c>
      <c r="B7" s="6">
        <v>526</v>
      </c>
      <c r="C7" s="16">
        <v>2485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f t="shared" ref="P7:P10" si="0">SUM(D7:O7)</f>
        <v>0</v>
      </c>
    </row>
    <row r="8" spans="1:19" s="27" customFormat="1" x14ac:dyDescent="0.25">
      <c r="A8" s="27" t="s">
        <v>157</v>
      </c>
      <c r="B8" s="28">
        <v>526</v>
      </c>
      <c r="C8" s="54">
        <v>2485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f t="shared" si="0"/>
        <v>0</v>
      </c>
      <c r="Q8" s="55"/>
    </row>
    <row r="9" spans="1:19" x14ac:dyDescent="0.25">
      <c r="A9" s="5" t="s">
        <v>158</v>
      </c>
      <c r="B9" s="6">
        <v>526</v>
      </c>
      <c r="C9" s="16">
        <v>1225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f t="shared" si="0"/>
        <v>0</v>
      </c>
    </row>
    <row r="10" spans="1:19" s="27" customFormat="1" x14ac:dyDescent="0.25">
      <c r="A10" s="27" t="s">
        <v>159</v>
      </c>
      <c r="B10" s="28">
        <v>526</v>
      </c>
      <c r="C10" s="54">
        <v>1225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f t="shared" si="0"/>
        <v>0</v>
      </c>
      <c r="Q10" s="55"/>
    </row>
    <row r="12" spans="1:19" x14ac:dyDescent="0.25">
      <c r="C12" s="15">
        <f>SUM(C6:C11)</f>
        <v>9905</v>
      </c>
    </row>
    <row r="13" spans="1:19" s="56" customFormat="1" x14ac:dyDescent="0.25">
      <c r="A13" s="56" t="s">
        <v>6</v>
      </c>
      <c r="B13" s="57"/>
      <c r="C13" s="58"/>
      <c r="D13" s="59">
        <f t="shared" ref="D13:M13" si="1">SUM(D6:D12)</f>
        <v>0</v>
      </c>
      <c r="E13" s="59">
        <f t="shared" si="1"/>
        <v>0</v>
      </c>
      <c r="F13" s="59">
        <f t="shared" si="1"/>
        <v>0</v>
      </c>
      <c r="G13" s="59">
        <f t="shared" si="1"/>
        <v>0</v>
      </c>
      <c r="H13" s="59">
        <f t="shared" si="1"/>
        <v>0</v>
      </c>
      <c r="I13" s="59">
        <f t="shared" si="1"/>
        <v>0</v>
      </c>
      <c r="J13" s="59">
        <f t="shared" si="1"/>
        <v>0</v>
      </c>
      <c r="K13" s="59">
        <f t="shared" si="1"/>
        <v>0</v>
      </c>
      <c r="L13" s="59">
        <f t="shared" si="1"/>
        <v>0</v>
      </c>
      <c r="M13" s="59">
        <f t="shared" si="1"/>
        <v>0</v>
      </c>
      <c r="N13" s="59">
        <f t="shared" ref="N13:O13" si="2">SUM(N6:N12)</f>
        <v>0</v>
      </c>
      <c r="O13" s="59">
        <f t="shared" si="2"/>
        <v>0</v>
      </c>
      <c r="P13" s="59">
        <f>SUM(D13:O13)</f>
        <v>0</v>
      </c>
      <c r="Q13" s="5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10" sqref="H10"/>
    </sheetView>
  </sheetViews>
  <sheetFormatPr defaultRowHeight="15" x14ac:dyDescent="0.25"/>
  <cols>
    <col min="1" max="1" width="31.44140625" style="5" customWidth="1"/>
    <col min="2" max="2" width="8.88671875" style="6"/>
    <col min="3" max="4" width="8.88671875" style="16"/>
    <col min="5" max="16" width="8.88671875" style="17"/>
    <col min="17" max="17" width="9.44140625" style="17" bestFit="1" customWidth="1"/>
    <col min="18" max="18" width="8.88671875" style="17"/>
    <col min="19" max="19" width="8.88671875" style="5"/>
    <col min="20" max="20" width="50.77734375" style="5" customWidth="1"/>
    <col min="21" max="16384" width="8.88671875" style="5"/>
  </cols>
  <sheetData>
    <row r="1" spans="1:20" x14ac:dyDescent="0.25">
      <c r="A1" s="2" t="s">
        <v>154</v>
      </c>
    </row>
    <row r="2" spans="1:20" x14ac:dyDescent="0.25">
      <c r="A2" s="2" t="s">
        <v>121</v>
      </c>
    </row>
    <row r="4" spans="1:20" s="3" customFormat="1" x14ac:dyDescent="0.25">
      <c r="A4" s="3" t="s">
        <v>122</v>
      </c>
      <c r="B4" s="3" t="s">
        <v>86</v>
      </c>
      <c r="C4" s="15" t="s">
        <v>123</v>
      </c>
      <c r="D4" s="15" t="s">
        <v>135</v>
      </c>
      <c r="E4" s="19">
        <v>42370</v>
      </c>
      <c r="F4" s="19">
        <v>42401</v>
      </c>
      <c r="G4" s="19">
        <v>42430</v>
      </c>
      <c r="H4" s="19">
        <v>42461</v>
      </c>
      <c r="I4" s="19">
        <v>42491</v>
      </c>
      <c r="J4" s="19">
        <v>42522</v>
      </c>
      <c r="K4" s="19">
        <v>42552</v>
      </c>
      <c r="L4" s="19">
        <v>42583</v>
      </c>
      <c r="M4" s="19">
        <v>42614</v>
      </c>
      <c r="N4" s="19">
        <v>42644</v>
      </c>
      <c r="O4" s="19">
        <v>42675</v>
      </c>
      <c r="P4" s="19">
        <v>42705</v>
      </c>
      <c r="Q4" s="18" t="s">
        <v>106</v>
      </c>
      <c r="R4" s="18" t="s">
        <v>99</v>
      </c>
      <c r="S4" s="3" t="s">
        <v>100</v>
      </c>
      <c r="T4" s="3" t="s">
        <v>101</v>
      </c>
    </row>
    <row r="6" spans="1:20" s="27" customFormat="1" x14ac:dyDescent="0.25">
      <c r="A6" s="27" t="s">
        <v>155</v>
      </c>
      <c r="B6" s="28">
        <v>526</v>
      </c>
      <c r="C6" s="54">
        <v>2485</v>
      </c>
      <c r="D6" s="60">
        <f>(P6*12)/C6</f>
        <v>80.160965794768615</v>
      </c>
      <c r="E6" s="55">
        <v>16600</v>
      </c>
      <c r="F6" s="55">
        <v>16600</v>
      </c>
      <c r="G6" s="55">
        <v>16600</v>
      </c>
      <c r="H6" s="55">
        <v>16600</v>
      </c>
      <c r="I6" s="55">
        <v>16600</v>
      </c>
      <c r="J6" s="55">
        <v>16600</v>
      </c>
      <c r="K6" s="55">
        <v>16600</v>
      </c>
      <c r="L6" s="55">
        <v>16600</v>
      </c>
      <c r="M6" s="55">
        <v>16600</v>
      </c>
      <c r="N6" s="55">
        <v>16600</v>
      </c>
      <c r="O6" s="55">
        <v>16600</v>
      </c>
      <c r="P6" s="55">
        <v>16600</v>
      </c>
      <c r="Q6" s="55">
        <f>SUM(E6:P6)</f>
        <v>199200</v>
      </c>
      <c r="R6" s="55"/>
    </row>
    <row r="7" spans="1:20" x14ac:dyDescent="0.25">
      <c r="A7" s="5" t="s">
        <v>156</v>
      </c>
      <c r="B7" s="6">
        <v>526</v>
      </c>
      <c r="C7" s="16">
        <v>2485</v>
      </c>
      <c r="D7" s="8">
        <f t="shared" ref="D7:D10" si="0">(P7*12)/C7</f>
        <v>33.802816901408448</v>
      </c>
      <c r="E7" s="17">
        <v>0</v>
      </c>
      <c r="F7" s="17">
        <v>0</v>
      </c>
      <c r="G7" s="17">
        <v>0</v>
      </c>
      <c r="H7" s="17">
        <v>0</v>
      </c>
      <c r="I7" s="17">
        <v>7000</v>
      </c>
      <c r="J7" s="17">
        <v>7000</v>
      </c>
      <c r="K7" s="17">
        <v>7000</v>
      </c>
      <c r="L7" s="17">
        <v>7000</v>
      </c>
      <c r="M7" s="17">
        <v>7000</v>
      </c>
      <c r="N7" s="17">
        <v>7000</v>
      </c>
      <c r="O7" s="17">
        <v>7000</v>
      </c>
      <c r="P7" s="17">
        <v>7000</v>
      </c>
      <c r="Q7" s="17">
        <f t="shared" ref="Q7:Q10" si="1">SUM(E7:P7)</f>
        <v>56000</v>
      </c>
    </row>
    <row r="8" spans="1:20" s="27" customFormat="1" x14ac:dyDescent="0.25">
      <c r="A8" s="27" t="s">
        <v>157</v>
      </c>
      <c r="B8" s="28">
        <v>526</v>
      </c>
      <c r="C8" s="54">
        <v>2485</v>
      </c>
      <c r="D8" s="60">
        <f t="shared" si="0"/>
        <v>24.144869215291749</v>
      </c>
      <c r="E8" s="55">
        <v>0</v>
      </c>
      <c r="F8" s="55">
        <v>0</v>
      </c>
      <c r="G8" s="55">
        <v>0</v>
      </c>
      <c r="H8" s="55">
        <v>0</v>
      </c>
      <c r="I8" s="55">
        <v>5000</v>
      </c>
      <c r="J8" s="55">
        <v>5000</v>
      </c>
      <c r="K8" s="55">
        <v>5000</v>
      </c>
      <c r="L8" s="55">
        <v>5000</v>
      </c>
      <c r="M8" s="55">
        <v>5000</v>
      </c>
      <c r="N8" s="55">
        <v>5000</v>
      </c>
      <c r="O8" s="55">
        <v>5000</v>
      </c>
      <c r="P8" s="55">
        <v>5000</v>
      </c>
      <c r="Q8" s="55">
        <f t="shared" si="1"/>
        <v>40000</v>
      </c>
      <c r="R8" s="55"/>
    </row>
    <row r="9" spans="1:20" x14ac:dyDescent="0.25">
      <c r="A9" s="5" t="s">
        <v>158</v>
      </c>
      <c r="B9" s="6">
        <v>526</v>
      </c>
      <c r="C9" s="16">
        <v>1225</v>
      </c>
      <c r="D9" s="8">
        <f t="shared" si="0"/>
        <v>26.448979591836736</v>
      </c>
      <c r="E9" s="17">
        <v>0</v>
      </c>
      <c r="F9" s="17">
        <v>0</v>
      </c>
      <c r="G9" s="17">
        <v>2700</v>
      </c>
      <c r="H9" s="17">
        <v>2700</v>
      </c>
      <c r="I9" s="17">
        <v>2700</v>
      </c>
      <c r="J9" s="17">
        <v>2700</v>
      </c>
      <c r="K9" s="17">
        <v>2700</v>
      </c>
      <c r="L9" s="17">
        <v>2700</v>
      </c>
      <c r="M9" s="17">
        <v>2700</v>
      </c>
      <c r="N9" s="17">
        <v>2700</v>
      </c>
      <c r="O9" s="17">
        <v>2700</v>
      </c>
      <c r="P9" s="17">
        <v>2700</v>
      </c>
      <c r="Q9" s="17">
        <f t="shared" si="1"/>
        <v>27000</v>
      </c>
    </row>
    <row r="10" spans="1:20" s="27" customFormat="1" x14ac:dyDescent="0.25">
      <c r="A10" s="27" t="s">
        <v>159</v>
      </c>
      <c r="B10" s="28">
        <v>526</v>
      </c>
      <c r="C10" s="54">
        <v>1225</v>
      </c>
      <c r="D10" s="60">
        <f t="shared" si="0"/>
        <v>24.489795918367346</v>
      </c>
      <c r="E10" s="55">
        <v>0</v>
      </c>
      <c r="F10" s="55">
        <v>0</v>
      </c>
      <c r="G10" s="55">
        <v>0</v>
      </c>
      <c r="H10" s="55">
        <v>0</v>
      </c>
      <c r="I10" s="55">
        <v>2500</v>
      </c>
      <c r="J10" s="55">
        <v>2500</v>
      </c>
      <c r="K10" s="55">
        <v>2500</v>
      </c>
      <c r="L10" s="55">
        <v>2500</v>
      </c>
      <c r="M10" s="55">
        <v>2500</v>
      </c>
      <c r="N10" s="55">
        <v>2500</v>
      </c>
      <c r="O10" s="55">
        <v>2500</v>
      </c>
      <c r="P10" s="55">
        <v>2500</v>
      </c>
      <c r="Q10" s="55">
        <f t="shared" si="1"/>
        <v>20000</v>
      </c>
      <c r="R10" s="55"/>
    </row>
    <row r="12" spans="1:20" x14ac:dyDescent="0.25">
      <c r="C12" s="15">
        <f>SUM(C6:C11)</f>
        <v>9905</v>
      </c>
    </row>
    <row r="13" spans="1:20" s="61" customFormat="1" x14ac:dyDescent="0.25">
      <c r="A13" s="61" t="s">
        <v>124</v>
      </c>
      <c r="B13" s="62"/>
      <c r="C13" s="63"/>
      <c r="D13" s="63"/>
      <c r="E13" s="64">
        <f t="shared" ref="E13:N13" si="2">SUM(E6:E12)</f>
        <v>16600</v>
      </c>
      <c r="F13" s="64">
        <f t="shared" si="2"/>
        <v>16600</v>
      </c>
      <c r="G13" s="64">
        <f t="shared" si="2"/>
        <v>19300</v>
      </c>
      <c r="H13" s="64">
        <f t="shared" si="2"/>
        <v>19300</v>
      </c>
      <c r="I13" s="64">
        <f t="shared" si="2"/>
        <v>33800</v>
      </c>
      <c r="J13" s="64">
        <f t="shared" si="2"/>
        <v>33800</v>
      </c>
      <c r="K13" s="64">
        <f t="shared" si="2"/>
        <v>33800</v>
      </c>
      <c r="L13" s="64">
        <f t="shared" si="2"/>
        <v>33800</v>
      </c>
      <c r="M13" s="64">
        <f t="shared" si="2"/>
        <v>33800</v>
      </c>
      <c r="N13" s="64">
        <f t="shared" si="2"/>
        <v>33800</v>
      </c>
      <c r="O13" s="64">
        <f t="shared" ref="O13:P13" si="3">SUM(O6:O12)</f>
        <v>33800</v>
      </c>
      <c r="P13" s="64">
        <f t="shared" si="3"/>
        <v>33800</v>
      </c>
      <c r="Q13" s="64">
        <f>SUM(E13:P13)</f>
        <v>342200</v>
      </c>
      <c r="R13" s="6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20" sqref="F20"/>
    </sheetView>
  </sheetViews>
  <sheetFormatPr defaultRowHeight="15" x14ac:dyDescent="0.25"/>
  <cols>
    <col min="1" max="1" width="31.44140625" style="5" customWidth="1"/>
    <col min="2" max="2" width="8.88671875" style="6"/>
    <col min="3" max="4" width="8.88671875" style="16"/>
    <col min="5" max="18" width="8.88671875" style="17"/>
    <col min="19" max="19" width="8.88671875" style="5"/>
    <col min="20" max="20" width="50.77734375" style="5" customWidth="1"/>
    <col min="21" max="16384" width="8.88671875" style="5"/>
  </cols>
  <sheetData>
    <row r="1" spans="1:20" x14ac:dyDescent="0.25">
      <c r="A1" s="2" t="s">
        <v>154</v>
      </c>
    </row>
    <row r="2" spans="1:20" x14ac:dyDescent="0.25">
      <c r="A2" s="2" t="s">
        <v>130</v>
      </c>
    </row>
    <row r="4" spans="1:20" s="3" customFormat="1" x14ac:dyDescent="0.25">
      <c r="A4" s="3" t="s">
        <v>122</v>
      </c>
      <c r="B4" s="3" t="s">
        <v>86</v>
      </c>
      <c r="C4" s="15" t="s">
        <v>123</v>
      </c>
      <c r="D4" s="15" t="s">
        <v>136</v>
      </c>
      <c r="E4" s="19">
        <v>42370</v>
      </c>
      <c r="F4" s="19">
        <v>42401</v>
      </c>
      <c r="G4" s="19">
        <v>42430</v>
      </c>
      <c r="H4" s="19">
        <v>42461</v>
      </c>
      <c r="I4" s="19">
        <v>42491</v>
      </c>
      <c r="J4" s="19">
        <v>42522</v>
      </c>
      <c r="K4" s="19">
        <v>42552</v>
      </c>
      <c r="L4" s="19">
        <v>42583</v>
      </c>
      <c r="M4" s="19">
        <v>42614</v>
      </c>
      <c r="N4" s="19">
        <v>42644</v>
      </c>
      <c r="O4" s="19">
        <v>42675</v>
      </c>
      <c r="P4" s="19">
        <v>42705</v>
      </c>
      <c r="Q4" s="18" t="s">
        <v>106</v>
      </c>
      <c r="R4" s="18" t="s">
        <v>99</v>
      </c>
      <c r="S4" s="3" t="s">
        <v>100</v>
      </c>
      <c r="T4" s="3" t="s">
        <v>101</v>
      </c>
    </row>
    <row r="6" spans="1:20" s="27" customFormat="1" x14ac:dyDescent="0.25">
      <c r="A6" s="27" t="s">
        <v>155</v>
      </c>
      <c r="B6" s="28">
        <v>526</v>
      </c>
      <c r="C6" s="54">
        <v>2485</v>
      </c>
      <c r="D6" s="60">
        <f>(P6*12)/C6</f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f>SUM(E6:P6)</f>
        <v>0</v>
      </c>
      <c r="R6" s="55"/>
    </row>
    <row r="7" spans="1:20" x14ac:dyDescent="0.25">
      <c r="A7" s="5" t="s">
        <v>156</v>
      </c>
      <c r="B7" s="6">
        <v>526</v>
      </c>
      <c r="C7" s="16">
        <v>2485</v>
      </c>
      <c r="D7" s="8">
        <f t="shared" ref="D7:D10" si="0">(P7*12)/C7</f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f t="shared" ref="Q7:Q10" si="1">SUM(E7:P7)</f>
        <v>0</v>
      </c>
    </row>
    <row r="8" spans="1:20" s="27" customFormat="1" x14ac:dyDescent="0.25">
      <c r="A8" s="27" t="s">
        <v>157</v>
      </c>
      <c r="B8" s="28">
        <v>526</v>
      </c>
      <c r="C8" s="54">
        <v>2485</v>
      </c>
      <c r="D8" s="60">
        <f t="shared" si="0"/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f t="shared" si="1"/>
        <v>0</v>
      </c>
      <c r="R8" s="55"/>
    </row>
    <row r="9" spans="1:20" x14ac:dyDescent="0.25">
      <c r="A9" s="5" t="s">
        <v>158</v>
      </c>
      <c r="B9" s="6">
        <v>526</v>
      </c>
      <c r="C9" s="16">
        <v>1225</v>
      </c>
      <c r="D9" s="8">
        <f t="shared" si="0"/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f t="shared" si="1"/>
        <v>0</v>
      </c>
    </row>
    <row r="10" spans="1:20" s="27" customFormat="1" x14ac:dyDescent="0.25">
      <c r="A10" s="27" t="s">
        <v>159</v>
      </c>
      <c r="B10" s="28">
        <v>526</v>
      </c>
      <c r="C10" s="54">
        <v>1225</v>
      </c>
      <c r="D10" s="60">
        <f t="shared" si="0"/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f t="shared" si="1"/>
        <v>0</v>
      </c>
      <c r="R10" s="55"/>
    </row>
    <row r="12" spans="1:20" x14ac:dyDescent="0.25">
      <c r="C12" s="15">
        <f>SUM(C6:C11)</f>
        <v>9905</v>
      </c>
    </row>
    <row r="13" spans="1:20" s="56" customFormat="1" x14ac:dyDescent="0.25">
      <c r="A13" s="56" t="s">
        <v>2</v>
      </c>
      <c r="B13" s="57"/>
      <c r="C13" s="58"/>
      <c r="D13" s="58"/>
      <c r="E13" s="59">
        <f t="shared" ref="E13:N13" si="2">SUM(E6:E12)</f>
        <v>0</v>
      </c>
      <c r="F13" s="59">
        <f t="shared" si="2"/>
        <v>0</v>
      </c>
      <c r="G13" s="59">
        <f t="shared" si="2"/>
        <v>0</v>
      </c>
      <c r="H13" s="59">
        <f t="shared" si="2"/>
        <v>0</v>
      </c>
      <c r="I13" s="59">
        <f t="shared" si="2"/>
        <v>0</v>
      </c>
      <c r="J13" s="59">
        <f t="shared" si="2"/>
        <v>0</v>
      </c>
      <c r="K13" s="59">
        <f t="shared" si="2"/>
        <v>0</v>
      </c>
      <c r="L13" s="59">
        <f t="shared" si="2"/>
        <v>0</v>
      </c>
      <c r="M13" s="59">
        <f t="shared" si="2"/>
        <v>0</v>
      </c>
      <c r="N13" s="59">
        <f t="shared" si="2"/>
        <v>0</v>
      </c>
      <c r="O13" s="59">
        <f t="shared" ref="O13:P13" si="3">SUM(O6:O12)</f>
        <v>0</v>
      </c>
      <c r="P13" s="59">
        <f t="shared" si="3"/>
        <v>0</v>
      </c>
      <c r="Q13" s="59">
        <f>SUM(E13:P13)</f>
        <v>0</v>
      </c>
      <c r="R13" s="5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" sqref="A6:C10"/>
    </sheetView>
  </sheetViews>
  <sheetFormatPr defaultRowHeight="15" x14ac:dyDescent="0.25"/>
  <cols>
    <col min="1" max="1" width="31.44140625" style="5" customWidth="1"/>
    <col min="2" max="2" width="8.88671875" style="6"/>
    <col min="3" max="4" width="8.88671875" style="16"/>
    <col min="5" max="18" width="8.88671875" style="17"/>
    <col min="19" max="19" width="8.88671875" style="5"/>
    <col min="20" max="20" width="50.77734375" style="5" customWidth="1"/>
    <col min="21" max="16384" width="8.88671875" style="5"/>
  </cols>
  <sheetData>
    <row r="1" spans="1:20" x14ac:dyDescent="0.25">
      <c r="A1" s="2" t="s">
        <v>154</v>
      </c>
    </row>
    <row r="2" spans="1:20" x14ac:dyDescent="0.25">
      <c r="A2" s="2" t="s">
        <v>131</v>
      </c>
    </row>
    <row r="4" spans="1:20" s="3" customFormat="1" x14ac:dyDescent="0.25">
      <c r="A4" s="3" t="s">
        <v>122</v>
      </c>
      <c r="B4" s="3" t="s">
        <v>86</v>
      </c>
      <c r="C4" s="15" t="s">
        <v>123</v>
      </c>
      <c r="D4" s="15" t="s">
        <v>137</v>
      </c>
      <c r="E4" s="19">
        <v>42370</v>
      </c>
      <c r="F4" s="19">
        <v>42401</v>
      </c>
      <c r="G4" s="19">
        <v>42430</v>
      </c>
      <c r="H4" s="19">
        <v>42461</v>
      </c>
      <c r="I4" s="19">
        <v>42491</v>
      </c>
      <c r="J4" s="19">
        <v>42522</v>
      </c>
      <c r="K4" s="19">
        <v>42552</v>
      </c>
      <c r="L4" s="19">
        <v>42583</v>
      </c>
      <c r="M4" s="19">
        <v>42614</v>
      </c>
      <c r="N4" s="19">
        <v>42644</v>
      </c>
      <c r="O4" s="19">
        <v>42675</v>
      </c>
      <c r="P4" s="19">
        <v>42705</v>
      </c>
      <c r="Q4" s="18" t="s">
        <v>106</v>
      </c>
      <c r="R4" s="18" t="s">
        <v>99</v>
      </c>
      <c r="S4" s="3" t="s">
        <v>100</v>
      </c>
      <c r="T4" s="3" t="s">
        <v>101</v>
      </c>
    </row>
    <row r="6" spans="1:20" s="27" customFormat="1" x14ac:dyDescent="0.25">
      <c r="A6" s="27" t="s">
        <v>155</v>
      </c>
      <c r="B6" s="28">
        <v>526</v>
      </c>
      <c r="C6" s="54">
        <v>2485</v>
      </c>
      <c r="D6" s="60">
        <f>Q6/C6</f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f>SUM(E6:P6)</f>
        <v>0</v>
      </c>
      <c r="R6" s="55"/>
    </row>
    <row r="7" spans="1:20" x14ac:dyDescent="0.25">
      <c r="A7" s="5" t="s">
        <v>156</v>
      </c>
      <c r="B7" s="6">
        <v>526</v>
      </c>
      <c r="C7" s="16">
        <v>2485</v>
      </c>
      <c r="D7" s="8">
        <f t="shared" ref="D7:D10" si="0">Q7/C7</f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f t="shared" ref="Q7:Q10" si="1">SUM(E7:P7)</f>
        <v>0</v>
      </c>
    </row>
    <row r="8" spans="1:20" s="27" customFormat="1" x14ac:dyDescent="0.25">
      <c r="A8" s="27" t="s">
        <v>157</v>
      </c>
      <c r="B8" s="28">
        <v>526</v>
      </c>
      <c r="C8" s="54">
        <v>2485</v>
      </c>
      <c r="D8" s="60">
        <f t="shared" si="0"/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f t="shared" si="1"/>
        <v>0</v>
      </c>
      <c r="R8" s="55"/>
    </row>
    <row r="9" spans="1:20" x14ac:dyDescent="0.25">
      <c r="A9" s="5" t="s">
        <v>158</v>
      </c>
      <c r="B9" s="6">
        <v>526</v>
      </c>
      <c r="C9" s="16">
        <v>1225</v>
      </c>
      <c r="D9" s="8">
        <f t="shared" si="0"/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f t="shared" si="1"/>
        <v>0</v>
      </c>
    </row>
    <row r="10" spans="1:20" s="27" customFormat="1" x14ac:dyDescent="0.25">
      <c r="A10" s="27" t="s">
        <v>159</v>
      </c>
      <c r="B10" s="28">
        <v>526</v>
      </c>
      <c r="C10" s="54">
        <v>1225</v>
      </c>
      <c r="D10" s="60">
        <f t="shared" si="0"/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f t="shared" si="1"/>
        <v>0</v>
      </c>
      <c r="R10" s="55"/>
    </row>
    <row r="12" spans="1:20" x14ac:dyDescent="0.25">
      <c r="C12" s="15">
        <f>SUM(C6:C11)</f>
        <v>9905</v>
      </c>
    </row>
    <row r="13" spans="1:20" s="56" customFormat="1" x14ac:dyDescent="0.25">
      <c r="A13" s="56" t="s">
        <v>134</v>
      </c>
      <c r="B13" s="57"/>
      <c r="C13" s="58"/>
      <c r="D13" s="58"/>
      <c r="E13" s="59">
        <f t="shared" ref="E13:N13" si="2">SUM(E6:E12)</f>
        <v>0</v>
      </c>
      <c r="F13" s="59">
        <f t="shared" si="2"/>
        <v>0</v>
      </c>
      <c r="G13" s="59">
        <f t="shared" si="2"/>
        <v>0</v>
      </c>
      <c r="H13" s="59">
        <f t="shared" si="2"/>
        <v>0</v>
      </c>
      <c r="I13" s="59">
        <f t="shared" si="2"/>
        <v>0</v>
      </c>
      <c r="J13" s="59">
        <f t="shared" si="2"/>
        <v>0</v>
      </c>
      <c r="K13" s="59">
        <f t="shared" si="2"/>
        <v>0</v>
      </c>
      <c r="L13" s="59">
        <f t="shared" si="2"/>
        <v>0</v>
      </c>
      <c r="M13" s="59">
        <f t="shared" si="2"/>
        <v>0</v>
      </c>
      <c r="N13" s="59">
        <f t="shared" si="2"/>
        <v>0</v>
      </c>
      <c r="O13" s="59">
        <f t="shared" ref="O13:P13" si="3">SUM(O6:O12)</f>
        <v>0</v>
      </c>
      <c r="P13" s="59">
        <f t="shared" si="3"/>
        <v>0</v>
      </c>
      <c r="Q13" s="59">
        <f>SUM(E13:P13)</f>
        <v>0</v>
      </c>
      <c r="R13" s="5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" sqref="A6:C10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153</v>
      </c>
    </row>
    <row r="2" spans="1:19" x14ac:dyDescent="0.25">
      <c r="A2" s="2" t="s">
        <v>133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42370</v>
      </c>
      <c r="E4" s="19">
        <v>42401</v>
      </c>
      <c r="F4" s="19">
        <v>42430</v>
      </c>
      <c r="G4" s="19">
        <v>42461</v>
      </c>
      <c r="H4" s="19">
        <v>42491</v>
      </c>
      <c r="I4" s="19">
        <v>42522</v>
      </c>
      <c r="J4" s="19">
        <v>42552</v>
      </c>
      <c r="K4" s="19">
        <v>42583</v>
      </c>
      <c r="L4" s="19">
        <v>42614</v>
      </c>
      <c r="M4" s="19">
        <v>42644</v>
      </c>
      <c r="N4" s="19">
        <v>42675</v>
      </c>
      <c r="O4" s="19">
        <v>42705</v>
      </c>
      <c r="P4" s="18" t="s">
        <v>106</v>
      </c>
      <c r="Q4" s="18" t="s">
        <v>99</v>
      </c>
      <c r="R4" s="3" t="s">
        <v>100</v>
      </c>
      <c r="S4" s="3" t="s">
        <v>101</v>
      </c>
    </row>
    <row r="6" spans="1:19" s="27" customFormat="1" x14ac:dyDescent="0.25">
      <c r="A6" s="27" t="s">
        <v>155</v>
      </c>
      <c r="B6" s="28">
        <v>526</v>
      </c>
      <c r="C6" s="54">
        <v>2485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f>SUM(D6:O6)</f>
        <v>0</v>
      </c>
      <c r="Q6" s="55"/>
    </row>
    <row r="7" spans="1:19" x14ac:dyDescent="0.25">
      <c r="A7" s="5" t="s">
        <v>156</v>
      </c>
      <c r="B7" s="6">
        <v>526</v>
      </c>
      <c r="C7" s="16">
        <v>2485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f t="shared" ref="P7:P10" si="0">SUM(D7:O7)</f>
        <v>0</v>
      </c>
    </row>
    <row r="8" spans="1:19" s="27" customFormat="1" x14ac:dyDescent="0.25">
      <c r="A8" s="27" t="s">
        <v>157</v>
      </c>
      <c r="B8" s="28">
        <v>526</v>
      </c>
      <c r="C8" s="54">
        <v>2485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f t="shared" si="0"/>
        <v>0</v>
      </c>
      <c r="Q8" s="55"/>
    </row>
    <row r="9" spans="1:19" x14ac:dyDescent="0.25">
      <c r="A9" s="5" t="s">
        <v>158</v>
      </c>
      <c r="B9" s="6">
        <v>526</v>
      </c>
      <c r="C9" s="16">
        <v>1225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f t="shared" si="0"/>
        <v>0</v>
      </c>
    </row>
    <row r="10" spans="1:19" s="27" customFormat="1" x14ac:dyDescent="0.25">
      <c r="A10" s="27" t="s">
        <v>159</v>
      </c>
      <c r="B10" s="28">
        <v>526</v>
      </c>
      <c r="C10" s="54">
        <v>1225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f t="shared" si="0"/>
        <v>0</v>
      </c>
      <c r="Q10" s="55"/>
    </row>
    <row r="12" spans="1:19" x14ac:dyDescent="0.25">
      <c r="C12" s="15">
        <f>SUM(C6:C11)</f>
        <v>9905</v>
      </c>
    </row>
    <row r="13" spans="1:19" s="56" customFormat="1" x14ac:dyDescent="0.25">
      <c r="A13" s="56" t="s">
        <v>6</v>
      </c>
      <c r="B13" s="57"/>
      <c r="C13" s="58"/>
      <c r="D13" s="59">
        <f t="shared" ref="D13:M13" si="1">SUM(D6:D12)</f>
        <v>0</v>
      </c>
      <c r="E13" s="59">
        <f t="shared" si="1"/>
        <v>0</v>
      </c>
      <c r="F13" s="59">
        <f t="shared" si="1"/>
        <v>0</v>
      </c>
      <c r="G13" s="59">
        <f t="shared" si="1"/>
        <v>0</v>
      </c>
      <c r="H13" s="59">
        <f t="shared" si="1"/>
        <v>0</v>
      </c>
      <c r="I13" s="59">
        <f t="shared" si="1"/>
        <v>0</v>
      </c>
      <c r="J13" s="59">
        <f t="shared" si="1"/>
        <v>0</v>
      </c>
      <c r="K13" s="59">
        <f t="shared" si="1"/>
        <v>0</v>
      </c>
      <c r="L13" s="59">
        <f t="shared" si="1"/>
        <v>0</v>
      </c>
      <c r="M13" s="59">
        <f t="shared" si="1"/>
        <v>0</v>
      </c>
      <c r="N13" s="59">
        <f t="shared" ref="N13:O13" si="2">SUM(N6:N12)</f>
        <v>0</v>
      </c>
      <c r="O13" s="59">
        <f t="shared" si="2"/>
        <v>0</v>
      </c>
      <c r="P13" s="59">
        <f>SUM(D13:O13)</f>
        <v>0</v>
      </c>
      <c r="Q13" s="5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4" sqref="D14"/>
    </sheetView>
  </sheetViews>
  <sheetFormatPr defaultRowHeight="15" x14ac:dyDescent="0.25"/>
  <cols>
    <col min="1" max="1" width="33.44140625" style="1" customWidth="1"/>
    <col min="2" max="2" width="8.88671875" style="4"/>
    <col min="3" max="3" width="10.21875" style="4" bestFit="1" customWidth="1"/>
    <col min="4" max="4" width="10.21875" style="77" customWidth="1"/>
    <col min="5" max="16" width="8.88671875" style="9"/>
    <col min="17" max="17" width="8.88671875" style="72"/>
    <col min="18" max="19" width="8.88671875" style="9"/>
    <col min="20" max="20" width="50.77734375" style="1" customWidth="1"/>
    <col min="21" max="16384" width="8.88671875" style="1"/>
  </cols>
  <sheetData>
    <row r="1" spans="1:20" x14ac:dyDescent="0.25">
      <c r="A1" s="2" t="s">
        <v>153</v>
      </c>
    </row>
    <row r="3" spans="1:20" s="7" customFormat="1" x14ac:dyDescent="0.25">
      <c r="A3" s="7" t="s">
        <v>132</v>
      </c>
      <c r="D3" s="78" t="s">
        <v>98</v>
      </c>
      <c r="E3" s="10">
        <v>42005</v>
      </c>
      <c r="F3" s="10">
        <v>42036</v>
      </c>
      <c r="G3" s="10">
        <v>42064</v>
      </c>
      <c r="H3" s="10">
        <v>42095</v>
      </c>
      <c r="I3" s="10">
        <v>42125</v>
      </c>
      <c r="J3" s="10">
        <v>42156</v>
      </c>
      <c r="K3" s="10">
        <v>42186</v>
      </c>
      <c r="L3" s="10">
        <v>42217</v>
      </c>
      <c r="M3" s="10">
        <v>42248</v>
      </c>
      <c r="N3" s="10">
        <v>42278</v>
      </c>
      <c r="O3" s="10">
        <v>42309</v>
      </c>
      <c r="P3" s="10">
        <v>42339</v>
      </c>
      <c r="Q3" s="73" t="s">
        <v>99</v>
      </c>
      <c r="R3" s="11">
        <v>2014</v>
      </c>
      <c r="S3" s="10" t="s">
        <v>100</v>
      </c>
      <c r="T3" s="7" t="s">
        <v>101</v>
      </c>
    </row>
    <row r="4" spans="1:20" s="30" customFormat="1" x14ac:dyDescent="0.25">
      <c r="A4" s="27" t="s">
        <v>107</v>
      </c>
      <c r="B4" s="28">
        <v>526</v>
      </c>
      <c r="C4" s="28" t="s">
        <v>1</v>
      </c>
      <c r="D4" s="79"/>
      <c r="E4" s="29">
        <f>'Min Rent 2015'!D13</f>
        <v>0</v>
      </c>
      <c r="F4" s="29">
        <f>'Min Rent 2015'!E13</f>
        <v>0</v>
      </c>
      <c r="G4" s="29">
        <f>'Min Rent 2015'!F13</f>
        <v>0</v>
      </c>
      <c r="H4" s="29">
        <f>'Min Rent 2015'!G13</f>
        <v>0</v>
      </c>
      <c r="I4" s="29">
        <f>'Min Rent 2015'!H13</f>
        <v>0</v>
      </c>
      <c r="J4" s="29">
        <f>'Min Rent 2015'!I13</f>
        <v>0</v>
      </c>
      <c r="K4" s="29">
        <f>'Min Rent 2015'!J13</f>
        <v>0</v>
      </c>
      <c r="L4" s="29">
        <f>'Min Rent 2015'!K13</f>
        <v>0</v>
      </c>
      <c r="M4" s="29">
        <f>'Min Rent 2015'!L13</f>
        <v>33200</v>
      </c>
      <c r="N4" s="29">
        <f>'Min Rent 2015'!M13</f>
        <v>16600</v>
      </c>
      <c r="O4" s="29">
        <f>'Min Rent 2015'!N13</f>
        <v>16600</v>
      </c>
      <c r="P4" s="29">
        <f>'Min Rent 2015'!O13</f>
        <v>16600</v>
      </c>
      <c r="Q4" s="74">
        <f>SUM(E4:P4)</f>
        <v>83000</v>
      </c>
      <c r="R4" s="29"/>
      <c r="S4" s="29"/>
    </row>
    <row r="5" spans="1:20" x14ac:dyDescent="0.25">
      <c r="A5" s="5" t="s">
        <v>2</v>
      </c>
      <c r="B5" s="6">
        <v>526</v>
      </c>
      <c r="C5" s="6" t="s">
        <v>3</v>
      </c>
      <c r="D5" s="80"/>
      <c r="E5" s="9">
        <f>'CAM 2015'!D13</f>
        <v>0</v>
      </c>
      <c r="F5" s="9">
        <f>'CAM 2015'!E13</f>
        <v>0</v>
      </c>
      <c r="G5" s="9">
        <f>'CAM 2015'!F13</f>
        <v>0</v>
      </c>
      <c r="H5" s="9">
        <f>'CAM 2015'!G13</f>
        <v>0</v>
      </c>
      <c r="I5" s="9">
        <f>'CAM 2015'!H13</f>
        <v>0</v>
      </c>
      <c r="J5" s="9">
        <f>'CAM 2015'!I13</f>
        <v>0</v>
      </c>
      <c r="K5" s="9">
        <f>'CAM 2015'!J13</f>
        <v>0</v>
      </c>
      <c r="L5" s="9">
        <f>'CAM 2015'!K13</f>
        <v>0</v>
      </c>
      <c r="M5" s="9">
        <f>'CAM 2015'!L13</f>
        <v>0</v>
      </c>
      <c r="N5" s="9">
        <f>'CAM 2015'!M13</f>
        <v>0</v>
      </c>
      <c r="O5" s="9">
        <f>'CAM 2015'!N13</f>
        <v>0</v>
      </c>
      <c r="P5" s="9">
        <f>'CAM 2015'!O13</f>
        <v>0</v>
      </c>
      <c r="Q5" s="72">
        <f t="shared" ref="Q5:Q8" si="0">SUM(E5:P5)</f>
        <v>0</v>
      </c>
    </row>
    <row r="6" spans="1:20" s="30" customFormat="1" x14ac:dyDescent="0.25">
      <c r="A6" s="27" t="s">
        <v>4</v>
      </c>
      <c r="B6" s="28">
        <v>526</v>
      </c>
      <c r="C6" s="28" t="s">
        <v>5</v>
      </c>
      <c r="D6" s="79"/>
      <c r="E6" s="29">
        <f>'RETaxes 2015'!D13</f>
        <v>0</v>
      </c>
      <c r="F6" s="29">
        <f>'RETaxes 2015'!E13</f>
        <v>0</v>
      </c>
      <c r="G6" s="29">
        <f>'RETaxes 2015'!F13</f>
        <v>0</v>
      </c>
      <c r="H6" s="29">
        <f>'RETaxes 2015'!G13</f>
        <v>0</v>
      </c>
      <c r="I6" s="29">
        <f>'RETaxes 2015'!H13</f>
        <v>0</v>
      </c>
      <c r="J6" s="29">
        <f>'RETaxes 2015'!I13</f>
        <v>0</v>
      </c>
      <c r="K6" s="29">
        <f>'RETaxes 2015'!J13</f>
        <v>0</v>
      </c>
      <c r="L6" s="29">
        <f>'RETaxes 2015'!K13</f>
        <v>0</v>
      </c>
      <c r="M6" s="29">
        <f>'RETaxes 2015'!L13</f>
        <v>0</v>
      </c>
      <c r="N6" s="29">
        <f>'RETaxes 2015'!M13</f>
        <v>0</v>
      </c>
      <c r="O6" s="29">
        <f>'RETaxes 2015'!N13</f>
        <v>0</v>
      </c>
      <c r="P6" s="29">
        <f>'RETaxes 2015'!O13</f>
        <v>0</v>
      </c>
      <c r="Q6" s="74">
        <f t="shared" si="0"/>
        <v>0</v>
      </c>
      <c r="R6" s="29"/>
      <c r="S6" s="29"/>
    </row>
    <row r="7" spans="1:20" x14ac:dyDescent="0.25">
      <c r="A7" s="5" t="s">
        <v>6</v>
      </c>
      <c r="B7" s="6">
        <v>526</v>
      </c>
      <c r="C7" s="6" t="s">
        <v>7</v>
      </c>
      <c r="D7" s="80"/>
      <c r="E7" s="9">
        <f>'Ins 2015'!D13</f>
        <v>0</v>
      </c>
      <c r="F7" s="9">
        <f>'Ins 2015'!E13</f>
        <v>0</v>
      </c>
      <c r="G7" s="9">
        <f>'Ins 2015'!F13</f>
        <v>0</v>
      </c>
      <c r="H7" s="9">
        <f>'Ins 2015'!G13</f>
        <v>0</v>
      </c>
      <c r="I7" s="9">
        <f>'Ins 2015'!H13</f>
        <v>0</v>
      </c>
      <c r="J7" s="9">
        <f>'Ins 2015'!I13</f>
        <v>0</v>
      </c>
      <c r="K7" s="9">
        <f>'Ins 2015'!J13</f>
        <v>0</v>
      </c>
      <c r="L7" s="9">
        <f>'Ins 2015'!K13</f>
        <v>0</v>
      </c>
      <c r="M7" s="9">
        <f>'Ins 2015'!L13</f>
        <v>0</v>
      </c>
      <c r="N7" s="9">
        <f>'Ins 2015'!M13</f>
        <v>0</v>
      </c>
      <c r="O7" s="9">
        <f>'Ins 2015'!N13</f>
        <v>0</v>
      </c>
      <c r="P7" s="9">
        <f>'Ins 2015'!O13</f>
        <v>0</v>
      </c>
      <c r="Q7" s="72">
        <f t="shared" si="0"/>
        <v>0</v>
      </c>
    </row>
    <row r="8" spans="1:20" s="30" customFormat="1" x14ac:dyDescent="0.25">
      <c r="A8" s="27" t="s">
        <v>8</v>
      </c>
      <c r="B8" s="28">
        <v>526</v>
      </c>
      <c r="C8" s="28" t="s">
        <v>9</v>
      </c>
      <c r="D8" s="79"/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74">
        <f t="shared" si="0"/>
        <v>0</v>
      </c>
      <c r="R8" s="29"/>
      <c r="S8" s="29"/>
    </row>
    <row r="10" spans="1:20" s="33" customFormat="1" x14ac:dyDescent="0.25">
      <c r="A10" s="33" t="s">
        <v>10</v>
      </c>
      <c r="B10" s="34"/>
      <c r="C10" s="34"/>
      <c r="D10" s="81"/>
      <c r="E10" s="36">
        <f>SUM(E4:E9)</f>
        <v>0</v>
      </c>
      <c r="F10" s="36">
        <f t="shared" ref="F10:P10" si="1">SUM(F4:F9)</f>
        <v>0</v>
      </c>
      <c r="G10" s="36">
        <f t="shared" si="1"/>
        <v>0</v>
      </c>
      <c r="H10" s="36">
        <f t="shared" si="1"/>
        <v>0</v>
      </c>
      <c r="I10" s="36">
        <f t="shared" si="1"/>
        <v>0</v>
      </c>
      <c r="J10" s="36">
        <f t="shared" si="1"/>
        <v>0</v>
      </c>
      <c r="K10" s="36">
        <f t="shared" si="1"/>
        <v>0</v>
      </c>
      <c r="L10" s="36">
        <f t="shared" si="1"/>
        <v>0</v>
      </c>
      <c r="M10" s="36">
        <f t="shared" si="1"/>
        <v>33200</v>
      </c>
      <c r="N10" s="36">
        <f t="shared" si="1"/>
        <v>16600</v>
      </c>
      <c r="O10" s="36">
        <f t="shared" si="1"/>
        <v>16600</v>
      </c>
      <c r="P10" s="36">
        <f t="shared" si="1"/>
        <v>16600</v>
      </c>
      <c r="Q10" s="75">
        <f>SUM(E10:P10)</f>
        <v>83000</v>
      </c>
      <c r="R10" s="36"/>
      <c r="S10" s="36"/>
    </row>
    <row r="12" spans="1:20" s="30" customFormat="1" x14ac:dyDescent="0.25">
      <c r="A12" s="31" t="s">
        <v>85</v>
      </c>
      <c r="B12" s="31" t="s">
        <v>86</v>
      </c>
      <c r="C12" s="31" t="s">
        <v>87</v>
      </c>
      <c r="D12" s="82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74"/>
      <c r="R12" s="29"/>
      <c r="S12" s="29"/>
    </row>
    <row r="13" spans="1:20" x14ac:dyDescent="0.25">
      <c r="A13" s="1" t="s">
        <v>11</v>
      </c>
      <c r="B13" s="4">
        <v>526</v>
      </c>
      <c r="C13" s="4" t="s">
        <v>12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72">
        <f>SUM(E13:P13)</f>
        <v>0</v>
      </c>
    </row>
    <row r="14" spans="1:20" s="30" customFormat="1" x14ac:dyDescent="0.25">
      <c r="A14" s="30" t="s">
        <v>13</v>
      </c>
      <c r="B14" s="32">
        <v>526</v>
      </c>
      <c r="C14" s="32" t="s">
        <v>14</v>
      </c>
      <c r="D14" s="83">
        <v>275</v>
      </c>
      <c r="E14" s="29">
        <f>$D14</f>
        <v>275</v>
      </c>
      <c r="F14" s="29">
        <f t="shared" ref="F14:P14" si="2">$D14</f>
        <v>275</v>
      </c>
      <c r="G14" s="29">
        <f t="shared" si="2"/>
        <v>275</v>
      </c>
      <c r="H14" s="29">
        <f t="shared" si="2"/>
        <v>275</v>
      </c>
      <c r="I14" s="29">
        <f t="shared" si="2"/>
        <v>275</v>
      </c>
      <c r="J14" s="29">
        <f t="shared" si="2"/>
        <v>275</v>
      </c>
      <c r="K14" s="29">
        <f t="shared" si="2"/>
        <v>275</v>
      </c>
      <c r="L14" s="29">
        <f t="shared" si="2"/>
        <v>275</v>
      </c>
      <c r="M14" s="29">
        <f t="shared" si="2"/>
        <v>275</v>
      </c>
      <c r="N14" s="29">
        <f t="shared" si="2"/>
        <v>275</v>
      </c>
      <c r="O14" s="29">
        <f t="shared" si="2"/>
        <v>275</v>
      </c>
      <c r="P14" s="29">
        <f t="shared" si="2"/>
        <v>275</v>
      </c>
      <c r="Q14" s="74">
        <f t="shared" ref="Q14:Q52" si="3">SUM(E14:P14)</f>
        <v>3300</v>
      </c>
      <c r="R14" s="29"/>
      <c r="S14" s="29"/>
    </row>
    <row r="15" spans="1:20" x14ac:dyDescent="0.25">
      <c r="A15" s="1" t="s">
        <v>15</v>
      </c>
      <c r="B15" s="4">
        <v>526</v>
      </c>
      <c r="C15" s="4" t="s">
        <v>16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72">
        <f t="shared" si="3"/>
        <v>0</v>
      </c>
    </row>
    <row r="16" spans="1:20" s="30" customFormat="1" x14ac:dyDescent="0.25">
      <c r="A16" s="30" t="s">
        <v>17</v>
      </c>
      <c r="B16" s="32">
        <v>526</v>
      </c>
      <c r="C16" s="32" t="s">
        <v>18</v>
      </c>
      <c r="D16" s="83"/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125</v>
      </c>
      <c r="N16" s="29">
        <v>0</v>
      </c>
      <c r="O16" s="29">
        <v>0</v>
      </c>
      <c r="P16" s="29">
        <v>0</v>
      </c>
      <c r="Q16" s="74">
        <f t="shared" si="3"/>
        <v>125</v>
      </c>
      <c r="R16" s="29"/>
      <c r="S16" s="29"/>
    </row>
    <row r="17" spans="1:19" x14ac:dyDescent="0.25">
      <c r="A17" s="1" t="s">
        <v>19</v>
      </c>
      <c r="B17" s="4">
        <v>526</v>
      </c>
      <c r="C17" s="4" t="s">
        <v>20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72">
        <f t="shared" si="3"/>
        <v>0</v>
      </c>
    </row>
    <row r="18" spans="1:19" s="30" customFormat="1" x14ac:dyDescent="0.25">
      <c r="A18" s="30" t="s">
        <v>21</v>
      </c>
      <c r="B18" s="32">
        <v>526</v>
      </c>
      <c r="C18" s="32" t="s">
        <v>22</v>
      </c>
      <c r="D18" s="83"/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250</v>
      </c>
      <c r="N18" s="29">
        <v>0</v>
      </c>
      <c r="O18" s="29">
        <v>0</v>
      </c>
      <c r="P18" s="29">
        <v>0</v>
      </c>
      <c r="Q18" s="74">
        <f t="shared" si="3"/>
        <v>250</v>
      </c>
      <c r="R18" s="29"/>
      <c r="S18" s="29"/>
    </row>
    <row r="19" spans="1:19" x14ac:dyDescent="0.25">
      <c r="A19" s="1" t="s">
        <v>23</v>
      </c>
      <c r="B19" s="4">
        <v>526</v>
      </c>
      <c r="C19" s="4" t="s">
        <v>24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1200</v>
      </c>
      <c r="N19" s="9">
        <v>0</v>
      </c>
      <c r="O19" s="9">
        <v>0</v>
      </c>
      <c r="P19" s="9">
        <v>0</v>
      </c>
      <c r="Q19" s="72">
        <f t="shared" si="3"/>
        <v>1200</v>
      </c>
    </row>
    <row r="20" spans="1:19" s="30" customFormat="1" x14ac:dyDescent="0.25">
      <c r="A20" s="30" t="s">
        <v>25</v>
      </c>
      <c r="B20" s="32">
        <v>526</v>
      </c>
      <c r="C20" s="32" t="s">
        <v>26</v>
      </c>
      <c r="D20" s="83"/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74">
        <f t="shared" si="3"/>
        <v>0</v>
      </c>
      <c r="R20" s="29"/>
      <c r="S20" s="29"/>
    </row>
    <row r="21" spans="1:19" x14ac:dyDescent="0.25">
      <c r="A21" s="1" t="s">
        <v>73</v>
      </c>
      <c r="B21" s="4">
        <v>526</v>
      </c>
      <c r="C21" s="4" t="s">
        <v>27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72">
        <f t="shared" si="3"/>
        <v>0</v>
      </c>
    </row>
    <row r="22" spans="1:19" s="30" customFormat="1" x14ac:dyDescent="0.25">
      <c r="A22" s="30" t="s">
        <v>28</v>
      </c>
      <c r="B22" s="32">
        <v>526</v>
      </c>
      <c r="C22" s="32" t="s">
        <v>29</v>
      </c>
      <c r="D22" s="83"/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74">
        <f t="shared" si="3"/>
        <v>0</v>
      </c>
      <c r="R22" s="29"/>
      <c r="S22" s="29"/>
    </row>
    <row r="23" spans="1:19" x14ac:dyDescent="0.25">
      <c r="A23" s="1" t="s">
        <v>74</v>
      </c>
      <c r="B23" s="4">
        <v>526</v>
      </c>
      <c r="C23" s="4" t="s">
        <v>30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350</v>
      </c>
      <c r="N23" s="9">
        <v>0</v>
      </c>
      <c r="O23" s="9">
        <v>0</v>
      </c>
      <c r="P23" s="9">
        <v>0</v>
      </c>
      <c r="Q23" s="72">
        <f t="shared" si="3"/>
        <v>350</v>
      </c>
    </row>
    <row r="24" spans="1:19" s="30" customFormat="1" x14ac:dyDescent="0.25">
      <c r="A24" s="30" t="s">
        <v>31</v>
      </c>
      <c r="B24" s="32">
        <v>526</v>
      </c>
      <c r="C24" s="32" t="s">
        <v>32</v>
      </c>
      <c r="D24" s="83"/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5981</v>
      </c>
      <c r="N24" s="29">
        <v>0</v>
      </c>
      <c r="O24" s="29">
        <v>1558.46</v>
      </c>
      <c r="P24" s="29">
        <v>0</v>
      </c>
      <c r="Q24" s="74">
        <f t="shared" si="3"/>
        <v>7539.46</v>
      </c>
      <c r="R24" s="29"/>
      <c r="S24" s="29"/>
    </row>
    <row r="25" spans="1:19" x14ac:dyDescent="0.25">
      <c r="A25" s="1" t="s">
        <v>33</v>
      </c>
      <c r="B25" s="4">
        <v>526</v>
      </c>
      <c r="C25" s="4" t="s">
        <v>34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73.58</v>
      </c>
      <c r="O25" s="9">
        <v>56.96</v>
      </c>
      <c r="P25" s="9">
        <v>29.42</v>
      </c>
      <c r="Q25" s="72">
        <f t="shared" si="3"/>
        <v>159.95999999999998</v>
      </c>
    </row>
    <row r="26" spans="1:19" s="30" customFormat="1" x14ac:dyDescent="0.25">
      <c r="A26" s="30" t="s">
        <v>75</v>
      </c>
      <c r="B26" s="32">
        <v>526</v>
      </c>
      <c r="C26" s="32" t="s">
        <v>35</v>
      </c>
      <c r="D26" s="83"/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592.07000000000005</v>
      </c>
      <c r="Q26" s="74">
        <f t="shared" si="3"/>
        <v>592.07000000000005</v>
      </c>
      <c r="R26" s="29"/>
      <c r="S26" s="29"/>
    </row>
    <row r="27" spans="1:19" x14ac:dyDescent="0.25">
      <c r="A27" s="1" t="s">
        <v>38</v>
      </c>
      <c r="B27" s="4">
        <v>526</v>
      </c>
      <c r="C27" s="4" t="s">
        <v>39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72">
        <f t="shared" si="3"/>
        <v>0</v>
      </c>
    </row>
    <row r="28" spans="1:19" s="30" customFormat="1" x14ac:dyDescent="0.25">
      <c r="A28" s="30" t="s">
        <v>102</v>
      </c>
      <c r="B28" s="32">
        <v>526</v>
      </c>
      <c r="C28" s="32" t="s">
        <v>36</v>
      </c>
      <c r="D28" s="83"/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74">
        <f t="shared" si="3"/>
        <v>0</v>
      </c>
      <c r="R28" s="29"/>
      <c r="S28" s="29"/>
    </row>
    <row r="29" spans="1:19" x14ac:dyDescent="0.25">
      <c r="A29" s="1" t="s">
        <v>103</v>
      </c>
      <c r="B29" s="4">
        <v>526</v>
      </c>
      <c r="C29" s="4" t="s">
        <v>37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250</v>
      </c>
      <c r="N29" s="9">
        <v>0</v>
      </c>
      <c r="O29" s="9">
        <v>0</v>
      </c>
      <c r="P29" s="9">
        <v>0</v>
      </c>
      <c r="Q29" s="72">
        <f t="shared" si="3"/>
        <v>250</v>
      </c>
    </row>
    <row r="30" spans="1:19" s="30" customFormat="1" x14ac:dyDescent="0.25">
      <c r="A30" s="30" t="s">
        <v>104</v>
      </c>
      <c r="B30" s="32">
        <v>526</v>
      </c>
      <c r="C30" s="32" t="s">
        <v>40</v>
      </c>
      <c r="D30" s="83"/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74">
        <f t="shared" si="3"/>
        <v>0</v>
      </c>
      <c r="R30" s="29"/>
      <c r="S30" s="29"/>
    </row>
    <row r="31" spans="1:19" x14ac:dyDescent="0.25">
      <c r="A31" s="1" t="s">
        <v>105</v>
      </c>
      <c r="B31" s="4">
        <v>526</v>
      </c>
      <c r="C31" s="4" t="s">
        <v>42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72">
        <f t="shared" si="3"/>
        <v>0</v>
      </c>
    </row>
    <row r="32" spans="1:19" s="30" customFormat="1" x14ac:dyDescent="0.25">
      <c r="A32" s="30" t="s">
        <v>76</v>
      </c>
      <c r="B32" s="32">
        <v>526</v>
      </c>
      <c r="C32" s="32" t="s">
        <v>41</v>
      </c>
      <c r="D32" s="83"/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35775.68</v>
      </c>
      <c r="N32" s="29">
        <v>0</v>
      </c>
      <c r="O32" s="29">
        <v>0</v>
      </c>
      <c r="P32" s="29">
        <v>33116.019999999997</v>
      </c>
      <c r="Q32" s="74">
        <f t="shared" si="3"/>
        <v>68891.7</v>
      </c>
      <c r="R32" s="29"/>
      <c r="S32" s="29"/>
    </row>
    <row r="33" spans="1:19" x14ac:dyDescent="0.25">
      <c r="A33" s="1" t="s">
        <v>43</v>
      </c>
      <c r="B33" s="4">
        <v>526</v>
      </c>
      <c r="C33" s="4" t="s">
        <v>44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72">
        <f t="shared" si="3"/>
        <v>0</v>
      </c>
    </row>
    <row r="34" spans="1:19" s="30" customFormat="1" x14ac:dyDescent="0.25">
      <c r="A34" s="30" t="s">
        <v>81</v>
      </c>
      <c r="B34" s="32">
        <v>526</v>
      </c>
      <c r="C34" s="32" t="s">
        <v>45</v>
      </c>
      <c r="D34" s="83"/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74">
        <f t="shared" si="3"/>
        <v>0</v>
      </c>
      <c r="R34" s="29"/>
      <c r="S34" s="29"/>
    </row>
    <row r="35" spans="1:19" x14ac:dyDescent="0.25">
      <c r="A35" s="1" t="s">
        <v>77</v>
      </c>
      <c r="B35" s="4">
        <v>526</v>
      </c>
      <c r="C35" s="4" t="s">
        <v>46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72">
        <f t="shared" si="3"/>
        <v>0</v>
      </c>
    </row>
    <row r="36" spans="1:19" s="30" customFormat="1" x14ac:dyDescent="0.25">
      <c r="A36" s="30" t="s">
        <v>47</v>
      </c>
      <c r="B36" s="32">
        <v>526</v>
      </c>
      <c r="C36" s="32" t="s">
        <v>48</v>
      </c>
      <c r="D36" s="83"/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74">
        <f t="shared" si="3"/>
        <v>0</v>
      </c>
      <c r="R36" s="29"/>
      <c r="S36" s="29"/>
    </row>
    <row r="37" spans="1:19" x14ac:dyDescent="0.25">
      <c r="A37" s="1" t="s">
        <v>71</v>
      </c>
      <c r="B37" s="4">
        <v>526</v>
      </c>
      <c r="C37" s="4" t="s">
        <v>72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72">
        <f t="shared" si="3"/>
        <v>0</v>
      </c>
    </row>
    <row r="38" spans="1:19" s="30" customFormat="1" x14ac:dyDescent="0.25">
      <c r="A38" s="30" t="s">
        <v>128</v>
      </c>
      <c r="B38" s="32">
        <v>526</v>
      </c>
      <c r="C38" s="32" t="s">
        <v>129</v>
      </c>
      <c r="D38" s="83"/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74">
        <f t="shared" si="3"/>
        <v>0</v>
      </c>
      <c r="R38" s="29"/>
      <c r="S38" s="29"/>
    </row>
    <row r="39" spans="1:19" x14ac:dyDescent="0.25">
      <c r="A39" s="1" t="s">
        <v>49</v>
      </c>
      <c r="B39" s="4">
        <v>526</v>
      </c>
      <c r="C39" s="4" t="s">
        <v>50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72">
        <f t="shared" si="3"/>
        <v>0</v>
      </c>
    </row>
    <row r="40" spans="1:19" s="30" customFormat="1" x14ac:dyDescent="0.25">
      <c r="A40" s="30" t="s">
        <v>79</v>
      </c>
      <c r="B40" s="32">
        <v>526</v>
      </c>
      <c r="C40" s="32" t="s">
        <v>51</v>
      </c>
      <c r="D40" s="83"/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74">
        <f t="shared" si="3"/>
        <v>0</v>
      </c>
      <c r="R40" s="29"/>
      <c r="S40" s="29"/>
    </row>
    <row r="41" spans="1:19" x14ac:dyDescent="0.25">
      <c r="A41" s="1" t="s">
        <v>80</v>
      </c>
      <c r="B41" s="4">
        <v>526</v>
      </c>
      <c r="C41" s="4" t="s">
        <v>52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72">
        <f t="shared" si="3"/>
        <v>0</v>
      </c>
    </row>
    <row r="42" spans="1:19" s="30" customFormat="1" x14ac:dyDescent="0.25">
      <c r="A42" s="30" t="s">
        <v>53</v>
      </c>
      <c r="B42" s="32">
        <v>526</v>
      </c>
      <c r="C42" s="32" t="s">
        <v>54</v>
      </c>
      <c r="D42" s="83"/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300</v>
      </c>
      <c r="O42" s="29">
        <v>300</v>
      </c>
      <c r="P42" s="29">
        <v>300</v>
      </c>
      <c r="Q42" s="74">
        <f t="shared" si="3"/>
        <v>900</v>
      </c>
      <c r="R42" s="29"/>
      <c r="S42" s="29"/>
    </row>
    <row r="43" spans="1:19" x14ac:dyDescent="0.25">
      <c r="A43" s="90" t="s">
        <v>151</v>
      </c>
      <c r="B43" s="4">
        <v>526</v>
      </c>
      <c r="C43" s="4" t="s">
        <v>55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15000</v>
      </c>
      <c r="O43" s="9">
        <v>0</v>
      </c>
      <c r="P43" s="9">
        <v>0</v>
      </c>
      <c r="Q43" s="72">
        <f t="shared" si="3"/>
        <v>15000</v>
      </c>
    </row>
    <row r="44" spans="1:19" s="30" customFormat="1" x14ac:dyDescent="0.25">
      <c r="A44" s="30" t="s">
        <v>56</v>
      </c>
      <c r="B44" s="32">
        <v>526</v>
      </c>
      <c r="C44" s="32" t="s">
        <v>57</v>
      </c>
      <c r="D44" s="83"/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74">
        <f t="shared" si="3"/>
        <v>0</v>
      </c>
      <c r="R44" s="29"/>
      <c r="S44" s="29"/>
    </row>
    <row r="45" spans="1:19" x14ac:dyDescent="0.25">
      <c r="A45" s="1" t="s">
        <v>82</v>
      </c>
      <c r="B45" s="4">
        <v>526</v>
      </c>
      <c r="C45" s="4" t="s">
        <v>58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72">
        <f t="shared" si="3"/>
        <v>0</v>
      </c>
    </row>
    <row r="46" spans="1:19" s="30" customFormat="1" x14ac:dyDescent="0.25">
      <c r="A46" s="30" t="s">
        <v>59</v>
      </c>
      <c r="B46" s="32">
        <v>526</v>
      </c>
      <c r="C46" s="32" t="s">
        <v>60</v>
      </c>
      <c r="D46" s="83"/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74">
        <f t="shared" si="3"/>
        <v>0</v>
      </c>
      <c r="R46" s="29"/>
      <c r="S46" s="29"/>
    </row>
    <row r="47" spans="1:19" x14ac:dyDescent="0.25">
      <c r="A47" s="1" t="s">
        <v>61</v>
      </c>
      <c r="B47" s="4">
        <v>526</v>
      </c>
      <c r="C47" s="4" t="s">
        <v>62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112.46</v>
      </c>
      <c r="Q47" s="72">
        <f t="shared" si="3"/>
        <v>112.46</v>
      </c>
    </row>
    <row r="48" spans="1:19" s="30" customFormat="1" x14ac:dyDescent="0.25">
      <c r="A48" s="30" t="s">
        <v>63</v>
      </c>
      <c r="B48" s="32">
        <v>526</v>
      </c>
      <c r="C48" s="32" t="s">
        <v>64</v>
      </c>
      <c r="D48" s="83"/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74">
        <f t="shared" si="3"/>
        <v>0</v>
      </c>
      <c r="R48" s="29"/>
      <c r="S48" s="29"/>
    </row>
    <row r="49" spans="1:19" x14ac:dyDescent="0.25">
      <c r="A49" s="1" t="s">
        <v>67</v>
      </c>
      <c r="B49" s="4">
        <v>526</v>
      </c>
      <c r="C49" s="4" t="s">
        <v>68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72">
        <f t="shared" si="3"/>
        <v>0</v>
      </c>
    </row>
    <row r="50" spans="1:19" s="30" customFormat="1" x14ac:dyDescent="0.25">
      <c r="A50" s="30" t="s">
        <v>65</v>
      </c>
      <c r="B50" s="32">
        <v>526</v>
      </c>
      <c r="C50" s="32" t="s">
        <v>66</v>
      </c>
      <c r="D50" s="83"/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74">
        <f t="shared" si="3"/>
        <v>0</v>
      </c>
      <c r="R50" s="29"/>
      <c r="S50" s="29"/>
    </row>
    <row r="51" spans="1:19" x14ac:dyDescent="0.25">
      <c r="A51" s="1" t="s">
        <v>69</v>
      </c>
      <c r="B51" s="4">
        <v>526</v>
      </c>
      <c r="C51" s="4" t="s">
        <v>70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17.02</v>
      </c>
      <c r="Q51" s="72">
        <f t="shared" si="3"/>
        <v>17.02</v>
      </c>
    </row>
    <row r="52" spans="1:19" s="30" customFormat="1" x14ac:dyDescent="0.25">
      <c r="A52" s="30" t="s">
        <v>83</v>
      </c>
      <c r="B52" s="32">
        <v>526</v>
      </c>
      <c r="C52" s="32"/>
      <c r="D52" s="83"/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300</v>
      </c>
      <c r="N52" s="29">
        <v>0</v>
      </c>
      <c r="O52" s="29">
        <v>0</v>
      </c>
      <c r="P52" s="29">
        <v>8</v>
      </c>
      <c r="Q52" s="74">
        <f t="shared" si="3"/>
        <v>308</v>
      </c>
      <c r="R52" s="29"/>
      <c r="S52" s="29"/>
    </row>
    <row r="54" spans="1:19" s="33" customFormat="1" x14ac:dyDescent="0.25">
      <c r="A54" s="33" t="s">
        <v>84</v>
      </c>
      <c r="B54" s="34"/>
      <c r="C54" s="34"/>
      <c r="D54" s="81"/>
      <c r="E54" s="36">
        <f>SUM(E13:E53)</f>
        <v>275</v>
      </c>
      <c r="F54" s="36">
        <f t="shared" ref="F54:L54" si="4">SUM(F13:F53)</f>
        <v>275</v>
      </c>
      <c r="G54" s="36">
        <f t="shared" si="4"/>
        <v>275</v>
      </c>
      <c r="H54" s="36">
        <f t="shared" si="4"/>
        <v>275</v>
      </c>
      <c r="I54" s="36">
        <f t="shared" si="4"/>
        <v>275</v>
      </c>
      <c r="J54" s="36">
        <f t="shared" si="4"/>
        <v>275</v>
      </c>
      <c r="K54" s="36">
        <f t="shared" si="4"/>
        <v>275</v>
      </c>
      <c r="L54" s="36">
        <f t="shared" si="4"/>
        <v>275</v>
      </c>
      <c r="M54" s="36">
        <f>SUM(M13:M53)</f>
        <v>44506.68</v>
      </c>
      <c r="N54" s="36">
        <f t="shared" ref="N54:P54" si="5">SUM(N13:N53)</f>
        <v>15648.58</v>
      </c>
      <c r="O54" s="36">
        <f t="shared" si="5"/>
        <v>2190.42</v>
      </c>
      <c r="P54" s="36">
        <f t="shared" si="5"/>
        <v>34449.989999999991</v>
      </c>
      <c r="Q54" s="75">
        <f>SUM(E54:P54)</f>
        <v>98995.669999999984</v>
      </c>
      <c r="R54" s="36"/>
      <c r="S54" s="36"/>
    </row>
    <row r="56" spans="1:19" s="37" customFormat="1" x14ac:dyDescent="0.25">
      <c r="A56" s="37" t="s">
        <v>138</v>
      </c>
      <c r="B56" s="38"/>
      <c r="C56" s="38"/>
      <c r="D56" s="84"/>
      <c r="E56" s="39">
        <f>SUM(E13:E27)</f>
        <v>275</v>
      </c>
      <c r="F56" s="39">
        <f t="shared" ref="F56:P56" si="6">SUM(F13:F27)</f>
        <v>275</v>
      </c>
      <c r="G56" s="39">
        <f t="shared" si="6"/>
        <v>275</v>
      </c>
      <c r="H56" s="39">
        <f t="shared" si="6"/>
        <v>275</v>
      </c>
      <c r="I56" s="39">
        <f t="shared" si="6"/>
        <v>275</v>
      </c>
      <c r="J56" s="39">
        <f t="shared" si="6"/>
        <v>275</v>
      </c>
      <c r="K56" s="39">
        <f t="shared" si="6"/>
        <v>275</v>
      </c>
      <c r="L56" s="39">
        <f t="shared" si="6"/>
        <v>275</v>
      </c>
      <c r="M56" s="39">
        <f t="shared" si="6"/>
        <v>8181</v>
      </c>
      <c r="N56" s="39">
        <f t="shared" si="6"/>
        <v>348.58</v>
      </c>
      <c r="O56" s="39">
        <f t="shared" si="6"/>
        <v>1890.42</v>
      </c>
      <c r="P56" s="39">
        <f t="shared" si="6"/>
        <v>896.49</v>
      </c>
      <c r="Q56" s="76">
        <f>SUM(E56:P56)</f>
        <v>13516.49</v>
      </c>
      <c r="R56" s="39"/>
      <c r="S56" s="39"/>
    </row>
    <row r="58" spans="1:19" s="37" customFormat="1" x14ac:dyDescent="0.25">
      <c r="A58" s="37" t="s">
        <v>88</v>
      </c>
      <c r="B58" s="38"/>
      <c r="C58" s="38"/>
      <c r="D58" s="84"/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76">
        <f>SUM(E58:P58)</f>
        <v>0</v>
      </c>
      <c r="R58" s="39"/>
      <c r="S58" s="39"/>
    </row>
    <row r="60" spans="1:19" s="33" customFormat="1" x14ac:dyDescent="0.25">
      <c r="A60" s="33" t="s">
        <v>89</v>
      </c>
      <c r="B60" s="34"/>
      <c r="C60" s="34"/>
      <c r="D60" s="81"/>
      <c r="E60" s="36">
        <f>E10-E54-E58</f>
        <v>-275</v>
      </c>
      <c r="F60" s="36">
        <f t="shared" ref="F60:P60" si="7">F10-F54-F58</f>
        <v>-275</v>
      </c>
      <c r="G60" s="36">
        <f t="shared" si="7"/>
        <v>-275</v>
      </c>
      <c r="H60" s="36">
        <f t="shared" si="7"/>
        <v>-275</v>
      </c>
      <c r="I60" s="36">
        <f t="shared" si="7"/>
        <v>-275</v>
      </c>
      <c r="J60" s="36">
        <f t="shared" si="7"/>
        <v>-275</v>
      </c>
      <c r="K60" s="36">
        <f t="shared" si="7"/>
        <v>-275</v>
      </c>
      <c r="L60" s="36">
        <f t="shared" si="7"/>
        <v>-275</v>
      </c>
      <c r="M60" s="36">
        <f t="shared" si="7"/>
        <v>-11306.68</v>
      </c>
      <c r="N60" s="36">
        <f t="shared" si="7"/>
        <v>951.42000000000007</v>
      </c>
      <c r="O60" s="36">
        <f t="shared" si="7"/>
        <v>14409.58</v>
      </c>
      <c r="P60" s="36">
        <f t="shared" si="7"/>
        <v>-17849.989999999991</v>
      </c>
      <c r="Q60" s="75">
        <f>SUM(E60:P60)</f>
        <v>-15995.669999999991</v>
      </c>
      <c r="R60" s="36"/>
      <c r="S60" s="36"/>
    </row>
    <row r="62" spans="1:19" s="37" customFormat="1" x14ac:dyDescent="0.25">
      <c r="A62" s="37" t="s">
        <v>90</v>
      </c>
      <c r="B62" s="38">
        <v>526</v>
      </c>
      <c r="C62" s="38" t="s">
        <v>126</v>
      </c>
      <c r="D62" s="84"/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37852.07</v>
      </c>
      <c r="N62" s="39">
        <f>Assumptions!$I17</f>
        <v>4405.5399999999991</v>
      </c>
      <c r="O62" s="39">
        <f>Assumptions!$I18</f>
        <v>4419.3099999999995</v>
      </c>
      <c r="P62" s="39">
        <f>Assumptions!$I19</f>
        <v>4433.119999999999</v>
      </c>
      <c r="Q62" s="76">
        <f>SUM(E62:P62)</f>
        <v>51110.039999999994</v>
      </c>
      <c r="R62" s="39"/>
      <c r="S62" s="39"/>
    </row>
    <row r="63" spans="1:19" s="37" customFormat="1" x14ac:dyDescent="0.25">
      <c r="A63" s="37" t="s">
        <v>91</v>
      </c>
      <c r="B63" s="38">
        <v>526</v>
      </c>
      <c r="C63" s="38" t="s">
        <v>127</v>
      </c>
      <c r="D63" s="84"/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78853.09</v>
      </c>
      <c r="N63" s="39">
        <f>Assumptions!$J17</f>
        <v>8561.7000000000007</v>
      </c>
      <c r="O63" s="39">
        <f>Assumptions!$J18</f>
        <v>8547.93</v>
      </c>
      <c r="P63" s="39">
        <f>Assumptions!$J19</f>
        <v>8534.1200000000008</v>
      </c>
      <c r="Q63" s="76">
        <f>SUM(E63:P63)</f>
        <v>104496.84</v>
      </c>
      <c r="R63" s="39"/>
      <c r="S63" s="39"/>
    </row>
    <row r="65" spans="1:19" s="33" customFormat="1" x14ac:dyDescent="0.25">
      <c r="A65" s="33" t="s">
        <v>92</v>
      </c>
      <c r="B65" s="34"/>
      <c r="C65" s="34"/>
      <c r="D65" s="81"/>
      <c r="E65" s="36">
        <f>E60-(E62+E63)</f>
        <v>-275</v>
      </c>
      <c r="F65" s="36">
        <f t="shared" ref="F65:P65" si="8">F60-(F62+F63)</f>
        <v>-275</v>
      </c>
      <c r="G65" s="36">
        <f t="shared" si="8"/>
        <v>-275</v>
      </c>
      <c r="H65" s="36">
        <f t="shared" si="8"/>
        <v>-275</v>
      </c>
      <c r="I65" s="36">
        <f t="shared" si="8"/>
        <v>-275</v>
      </c>
      <c r="J65" s="36">
        <f t="shared" si="8"/>
        <v>-275</v>
      </c>
      <c r="K65" s="36">
        <f t="shared" si="8"/>
        <v>-275</v>
      </c>
      <c r="L65" s="36">
        <f t="shared" si="8"/>
        <v>-275</v>
      </c>
      <c r="M65" s="36">
        <f t="shared" si="8"/>
        <v>-128011.84</v>
      </c>
      <c r="N65" s="36">
        <f t="shared" si="8"/>
        <v>-12015.82</v>
      </c>
      <c r="O65" s="36">
        <f t="shared" si="8"/>
        <v>1442.3400000000001</v>
      </c>
      <c r="P65" s="36">
        <f t="shared" si="8"/>
        <v>-30817.229999999989</v>
      </c>
      <c r="Q65" s="75">
        <f>SUM(E65:P65)</f>
        <v>-171602.55</v>
      </c>
      <c r="R65" s="36"/>
      <c r="S65" s="36"/>
    </row>
    <row r="67" spans="1:19" s="37" customFormat="1" x14ac:dyDescent="0.25">
      <c r="A67" s="37" t="s">
        <v>93</v>
      </c>
      <c r="B67" s="38"/>
      <c r="C67" s="38"/>
      <c r="D67" s="84"/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76">
        <f>SUM(E67:P67)</f>
        <v>0</v>
      </c>
      <c r="R67" s="39"/>
      <c r="S67" s="39"/>
    </row>
    <row r="68" spans="1:19" s="33" customFormat="1" x14ac:dyDescent="0.25">
      <c r="A68" s="33" t="s">
        <v>94</v>
      </c>
      <c r="B68" s="34"/>
      <c r="C68" s="34"/>
      <c r="D68" s="81"/>
      <c r="E68" s="36">
        <f>E65-E67</f>
        <v>-275</v>
      </c>
      <c r="F68" s="36">
        <f t="shared" ref="F68:L68" si="9">F65-F67</f>
        <v>-275</v>
      </c>
      <c r="G68" s="36">
        <f t="shared" si="9"/>
        <v>-275</v>
      </c>
      <c r="H68" s="36">
        <f t="shared" si="9"/>
        <v>-275</v>
      </c>
      <c r="I68" s="36">
        <f t="shared" si="9"/>
        <v>-275</v>
      </c>
      <c r="J68" s="36">
        <f t="shared" si="9"/>
        <v>-275</v>
      </c>
      <c r="K68" s="36">
        <f t="shared" si="9"/>
        <v>-275</v>
      </c>
      <c r="L68" s="36">
        <f t="shared" si="9"/>
        <v>-275</v>
      </c>
      <c r="M68" s="36">
        <f t="shared" ref="M68:P68" si="10">M65-M67</f>
        <v>-128011.84</v>
      </c>
      <c r="N68" s="36">
        <f t="shared" si="10"/>
        <v>-12015.82</v>
      </c>
      <c r="O68" s="36">
        <f t="shared" si="10"/>
        <v>1442.3400000000001</v>
      </c>
      <c r="P68" s="36">
        <f t="shared" si="10"/>
        <v>-30817.229999999989</v>
      </c>
      <c r="Q68" s="75">
        <f>SUM(E68:P68)</f>
        <v>-171602.55</v>
      </c>
      <c r="R68" s="36"/>
      <c r="S68" s="36"/>
    </row>
    <row r="70" spans="1:19" s="37" customFormat="1" x14ac:dyDescent="0.25">
      <c r="A70" s="37" t="s">
        <v>95</v>
      </c>
      <c r="B70" s="38"/>
      <c r="C70" s="38"/>
      <c r="D70" s="84"/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9">
        <v>0</v>
      </c>
      <c r="Q70" s="76">
        <f>SUM(E70:P70)</f>
        <v>0</v>
      </c>
      <c r="R70" s="39"/>
      <c r="S70" s="39"/>
    </row>
    <row r="72" spans="1:19" s="33" customFormat="1" x14ac:dyDescent="0.25">
      <c r="A72" s="33" t="s">
        <v>96</v>
      </c>
      <c r="B72" s="34"/>
      <c r="C72" s="34"/>
      <c r="D72" s="81"/>
      <c r="E72" s="36"/>
      <c r="F72" s="36"/>
      <c r="G72" s="36"/>
      <c r="H72" s="36"/>
      <c r="I72" s="36"/>
      <c r="J72" s="36"/>
      <c r="K72" s="36"/>
      <c r="L72" s="36"/>
      <c r="M72" s="36"/>
      <c r="N72" s="36">
        <f>M73</f>
        <v>272316</v>
      </c>
      <c r="O72" s="36">
        <f t="shared" ref="O72:P72" si="11">N73</f>
        <v>374647.56</v>
      </c>
      <c r="P72" s="36">
        <f t="shared" si="11"/>
        <v>335937.3</v>
      </c>
      <c r="Q72" s="75"/>
      <c r="R72" s="36"/>
      <c r="S72" s="36"/>
    </row>
    <row r="73" spans="1:19" s="33" customFormat="1" x14ac:dyDescent="0.25">
      <c r="A73" s="33" t="s">
        <v>97</v>
      </c>
      <c r="B73" s="34"/>
      <c r="C73" s="34"/>
      <c r="D73" s="81"/>
      <c r="E73" s="36"/>
      <c r="F73" s="36"/>
      <c r="G73" s="36"/>
      <c r="H73" s="36"/>
      <c r="I73" s="36"/>
      <c r="J73" s="36"/>
      <c r="K73" s="36"/>
      <c r="L73" s="36"/>
      <c r="M73" s="36">
        <v>272316</v>
      </c>
      <c r="N73" s="36">
        <v>374647.56</v>
      </c>
      <c r="O73" s="36">
        <v>335937.3</v>
      </c>
      <c r="P73" s="36">
        <v>329583.49</v>
      </c>
      <c r="Q73" s="75"/>
      <c r="R73" s="36"/>
      <c r="S73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76" sqref="G76"/>
    </sheetView>
  </sheetViews>
  <sheetFormatPr defaultRowHeight="15" x14ac:dyDescent="0.25"/>
  <cols>
    <col min="1" max="1" width="42.21875" style="1" customWidth="1"/>
    <col min="2" max="2" width="8.88671875" style="4"/>
    <col min="3" max="3" width="10.21875" style="4" bestFit="1" customWidth="1"/>
    <col min="4" max="4" width="10.21875" style="77" customWidth="1"/>
    <col min="5" max="16" width="8.88671875" style="9"/>
    <col min="17" max="17" width="8.88671875" style="72"/>
    <col min="18" max="18" width="8.88671875" style="20"/>
    <col min="19" max="19" width="8.88671875" style="9"/>
    <col min="20" max="20" width="50.77734375" style="1" customWidth="1"/>
    <col min="21" max="16384" width="8.88671875" style="1"/>
  </cols>
  <sheetData>
    <row r="1" spans="1:20" x14ac:dyDescent="0.25">
      <c r="A1" s="2" t="s">
        <v>154</v>
      </c>
    </row>
    <row r="3" spans="1:20" s="7" customFormat="1" x14ac:dyDescent="0.25">
      <c r="D3" s="78" t="s">
        <v>98</v>
      </c>
      <c r="E3" s="10">
        <v>42370</v>
      </c>
      <c r="F3" s="10">
        <v>42401</v>
      </c>
      <c r="G3" s="10">
        <v>42430</v>
      </c>
      <c r="H3" s="10">
        <v>42461</v>
      </c>
      <c r="I3" s="10">
        <v>42491</v>
      </c>
      <c r="J3" s="10">
        <v>42522</v>
      </c>
      <c r="K3" s="10">
        <v>42552</v>
      </c>
      <c r="L3" s="10">
        <v>42583</v>
      </c>
      <c r="M3" s="10">
        <v>42614</v>
      </c>
      <c r="N3" s="10">
        <v>42644</v>
      </c>
      <c r="O3" s="10">
        <v>42675</v>
      </c>
      <c r="P3" s="10">
        <v>42705</v>
      </c>
      <c r="Q3" s="73" t="s">
        <v>106</v>
      </c>
      <c r="R3" s="21">
        <v>2015</v>
      </c>
      <c r="S3" s="10" t="s">
        <v>100</v>
      </c>
      <c r="T3" s="7" t="s">
        <v>101</v>
      </c>
    </row>
    <row r="4" spans="1:20" s="30" customFormat="1" x14ac:dyDescent="0.25">
      <c r="A4" s="27" t="s">
        <v>0</v>
      </c>
      <c r="B4" s="28">
        <v>526</v>
      </c>
      <c r="C4" s="28" t="s">
        <v>1</v>
      </c>
      <c r="D4" s="79"/>
      <c r="E4" s="29">
        <f>'Min Rent 2016'!E13</f>
        <v>16600</v>
      </c>
      <c r="F4" s="29">
        <f>'Min Rent 2016'!F13</f>
        <v>16600</v>
      </c>
      <c r="G4" s="29">
        <f>'Min Rent 2016'!G13</f>
        <v>19300</v>
      </c>
      <c r="H4" s="29">
        <f>'Min Rent 2016'!H13</f>
        <v>19300</v>
      </c>
      <c r="I4" s="29">
        <f>'Min Rent 2016'!I13</f>
        <v>33800</v>
      </c>
      <c r="J4" s="29">
        <f>'Min Rent 2016'!J13</f>
        <v>33800</v>
      </c>
      <c r="K4" s="29">
        <f>'Min Rent 2016'!K13</f>
        <v>33800</v>
      </c>
      <c r="L4" s="29">
        <f>'Min Rent 2016'!L13</f>
        <v>33800</v>
      </c>
      <c r="M4" s="29">
        <f>'Min Rent 2016'!M13</f>
        <v>33800</v>
      </c>
      <c r="N4" s="29">
        <f>'Min Rent 2016'!N13</f>
        <v>33800</v>
      </c>
      <c r="O4" s="29">
        <f>'Min Rent 2016'!O13</f>
        <v>33800</v>
      </c>
      <c r="P4" s="29">
        <f>'Min Rent 2016'!P13</f>
        <v>33800</v>
      </c>
      <c r="Q4" s="74">
        <f>SUM(E4:P4)</f>
        <v>342200</v>
      </c>
      <c r="R4" s="45"/>
      <c r="S4" s="29"/>
    </row>
    <row r="5" spans="1:20" x14ac:dyDescent="0.25">
      <c r="A5" s="5" t="s">
        <v>2</v>
      </c>
      <c r="B5" s="6">
        <v>526</v>
      </c>
      <c r="C5" s="6" t="s">
        <v>3</v>
      </c>
      <c r="D5" s="80"/>
      <c r="E5" s="9">
        <f>'CAM 2016'!E13</f>
        <v>0</v>
      </c>
      <c r="F5" s="9">
        <f>'CAM 2016'!F13</f>
        <v>0</v>
      </c>
      <c r="G5" s="9">
        <f>'CAM 2016'!G13</f>
        <v>0</v>
      </c>
      <c r="H5" s="9">
        <f>'CAM 2016'!H13</f>
        <v>0</v>
      </c>
      <c r="I5" s="9">
        <f>'CAM 2016'!I13</f>
        <v>0</v>
      </c>
      <c r="J5" s="9">
        <f>'CAM 2016'!J13</f>
        <v>0</v>
      </c>
      <c r="K5" s="9">
        <f>'CAM 2016'!K13</f>
        <v>0</v>
      </c>
      <c r="L5" s="9">
        <f>'CAM 2016'!L13</f>
        <v>0</v>
      </c>
      <c r="M5" s="9">
        <f>'CAM 2016'!M13</f>
        <v>0</v>
      </c>
      <c r="N5" s="9">
        <f>'CAM 2016'!N13</f>
        <v>0</v>
      </c>
      <c r="O5" s="9">
        <f>'CAM 2016'!O13</f>
        <v>0</v>
      </c>
      <c r="P5" s="9">
        <f>'CAM 2016'!P13</f>
        <v>0</v>
      </c>
      <c r="Q5" s="72">
        <f t="shared" ref="Q5:Q8" si="0">SUM(E5:P5)</f>
        <v>0</v>
      </c>
    </row>
    <row r="6" spans="1:20" s="30" customFormat="1" x14ac:dyDescent="0.25">
      <c r="A6" s="27" t="s">
        <v>4</v>
      </c>
      <c r="B6" s="28">
        <v>526</v>
      </c>
      <c r="C6" s="28" t="s">
        <v>5</v>
      </c>
      <c r="D6" s="79"/>
      <c r="E6" s="29">
        <f>'RETaxes 2016'!E13</f>
        <v>0</v>
      </c>
      <c r="F6" s="29">
        <f>'RETaxes 2016'!F13</f>
        <v>0</v>
      </c>
      <c r="G6" s="29">
        <f>'RETaxes 2016'!G13</f>
        <v>0</v>
      </c>
      <c r="H6" s="29">
        <f>'RETaxes 2016'!H13</f>
        <v>0</v>
      </c>
      <c r="I6" s="29">
        <f>'RETaxes 2016'!I13</f>
        <v>0</v>
      </c>
      <c r="J6" s="29">
        <f>'RETaxes 2016'!J13</f>
        <v>0</v>
      </c>
      <c r="K6" s="29">
        <f>'RETaxes 2016'!K13</f>
        <v>0</v>
      </c>
      <c r="L6" s="29">
        <f>'RETaxes 2016'!L13</f>
        <v>0</v>
      </c>
      <c r="M6" s="29">
        <f>'RETaxes 2016'!M13</f>
        <v>0</v>
      </c>
      <c r="N6" s="29">
        <f>'RETaxes 2016'!N13</f>
        <v>0</v>
      </c>
      <c r="O6" s="29">
        <f>'RETaxes 2016'!O13</f>
        <v>0</v>
      </c>
      <c r="P6" s="29">
        <f>'RETaxes 2016'!P13</f>
        <v>0</v>
      </c>
      <c r="Q6" s="74">
        <f t="shared" si="0"/>
        <v>0</v>
      </c>
      <c r="R6" s="45"/>
      <c r="S6" s="29"/>
    </row>
    <row r="7" spans="1:20" x14ac:dyDescent="0.25">
      <c r="A7" s="5" t="s">
        <v>6</v>
      </c>
      <c r="B7" s="6">
        <v>526</v>
      </c>
      <c r="C7" s="6" t="s">
        <v>7</v>
      </c>
      <c r="D7" s="80"/>
      <c r="E7" s="9">
        <f>'Ins 2016'!D13</f>
        <v>0</v>
      </c>
      <c r="F7" s="9">
        <f>'Ins 2016'!E13</f>
        <v>0</v>
      </c>
      <c r="G7" s="9">
        <f>'Ins 2016'!F13</f>
        <v>0</v>
      </c>
      <c r="H7" s="9">
        <f>'Ins 2016'!G13</f>
        <v>0</v>
      </c>
      <c r="I7" s="9">
        <f>'Ins 2016'!H13</f>
        <v>0</v>
      </c>
      <c r="J7" s="9">
        <f>'Ins 2016'!I13</f>
        <v>0</v>
      </c>
      <c r="K7" s="9">
        <f>'Ins 2016'!J13</f>
        <v>0</v>
      </c>
      <c r="L7" s="9">
        <f>'Ins 2016'!K13</f>
        <v>0</v>
      </c>
      <c r="M7" s="9">
        <f>'Ins 2016'!L13</f>
        <v>0</v>
      </c>
      <c r="N7" s="9">
        <f>'Ins 2016'!M13</f>
        <v>0</v>
      </c>
      <c r="O7" s="9">
        <f>'Ins 2016'!N13</f>
        <v>0</v>
      </c>
      <c r="P7" s="9">
        <f>'Ins 2016'!O13</f>
        <v>0</v>
      </c>
      <c r="Q7" s="72">
        <f t="shared" si="0"/>
        <v>0</v>
      </c>
    </row>
    <row r="8" spans="1:20" s="30" customFormat="1" x14ac:dyDescent="0.25">
      <c r="A8" s="27" t="s">
        <v>8</v>
      </c>
      <c r="B8" s="28">
        <v>526</v>
      </c>
      <c r="C8" s="28" t="s">
        <v>9</v>
      </c>
      <c r="D8" s="79"/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74">
        <f t="shared" si="0"/>
        <v>0</v>
      </c>
      <c r="R8" s="45"/>
      <c r="S8" s="29"/>
    </row>
    <row r="10" spans="1:20" s="33" customFormat="1" x14ac:dyDescent="0.25">
      <c r="A10" s="33" t="s">
        <v>10</v>
      </c>
      <c r="B10" s="34"/>
      <c r="C10" s="34"/>
      <c r="D10" s="81"/>
      <c r="E10" s="36">
        <f>SUM(E4:E9)</f>
        <v>16600</v>
      </c>
      <c r="F10" s="36">
        <f t="shared" ref="F10:P10" si="1">SUM(F4:F9)</f>
        <v>16600</v>
      </c>
      <c r="G10" s="36">
        <f t="shared" si="1"/>
        <v>19300</v>
      </c>
      <c r="H10" s="36">
        <f t="shared" si="1"/>
        <v>19300</v>
      </c>
      <c r="I10" s="36">
        <f t="shared" si="1"/>
        <v>33800</v>
      </c>
      <c r="J10" s="36">
        <f t="shared" si="1"/>
        <v>33800</v>
      </c>
      <c r="K10" s="36">
        <f t="shared" si="1"/>
        <v>33800</v>
      </c>
      <c r="L10" s="36">
        <f t="shared" si="1"/>
        <v>33800</v>
      </c>
      <c r="M10" s="36">
        <f t="shared" si="1"/>
        <v>33800</v>
      </c>
      <c r="N10" s="36">
        <f t="shared" si="1"/>
        <v>33800</v>
      </c>
      <c r="O10" s="36">
        <f t="shared" si="1"/>
        <v>33800</v>
      </c>
      <c r="P10" s="36">
        <f t="shared" si="1"/>
        <v>33800</v>
      </c>
      <c r="Q10" s="75">
        <f>SUM(E10:P10)</f>
        <v>342200</v>
      </c>
      <c r="R10" s="44"/>
      <c r="S10" s="36"/>
    </row>
    <row r="12" spans="1:20" s="30" customFormat="1" x14ac:dyDescent="0.25">
      <c r="A12" s="31" t="s">
        <v>85</v>
      </c>
      <c r="B12" s="31" t="s">
        <v>86</v>
      </c>
      <c r="C12" s="31" t="s">
        <v>87</v>
      </c>
      <c r="D12" s="82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74"/>
      <c r="R12" s="45"/>
      <c r="S12" s="29"/>
    </row>
    <row r="13" spans="1:20" x14ac:dyDescent="0.25">
      <c r="A13" s="1" t="s">
        <v>208</v>
      </c>
      <c r="B13" s="4">
        <v>526</v>
      </c>
      <c r="C13" s="141" t="s">
        <v>209</v>
      </c>
      <c r="E13" s="9">
        <v>0</v>
      </c>
      <c r="F13" s="9">
        <v>0</v>
      </c>
      <c r="G13" s="9">
        <v>6500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72">
        <f>SUM(E13:P13)</f>
        <v>6500</v>
      </c>
    </row>
    <row r="14" spans="1:20" x14ac:dyDescent="0.25">
      <c r="A14" s="1" t="s">
        <v>11</v>
      </c>
      <c r="B14" s="4">
        <v>526</v>
      </c>
      <c r="C14" s="4" t="s">
        <v>12</v>
      </c>
      <c r="D14" s="77">
        <v>0</v>
      </c>
      <c r="E14" s="9">
        <f>$D14</f>
        <v>0</v>
      </c>
      <c r="F14" s="9">
        <f t="shared" ref="F14:P14" si="2">$D14</f>
        <v>0</v>
      </c>
      <c r="G14" s="9">
        <f t="shared" si="2"/>
        <v>0</v>
      </c>
      <c r="H14" s="9">
        <f t="shared" si="2"/>
        <v>0</v>
      </c>
      <c r="I14" s="9">
        <f t="shared" si="2"/>
        <v>0</v>
      </c>
      <c r="J14" s="9">
        <f t="shared" si="2"/>
        <v>0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9">
        <f t="shared" si="2"/>
        <v>0</v>
      </c>
      <c r="O14" s="9">
        <f t="shared" si="2"/>
        <v>0</v>
      </c>
      <c r="P14" s="9">
        <f t="shared" si="2"/>
        <v>0</v>
      </c>
      <c r="Q14" s="72">
        <f>SUM(E14:P14)</f>
        <v>0</v>
      </c>
      <c r="R14" s="20">
        <f>'Op Budget 2015'!Q13</f>
        <v>0</v>
      </c>
    </row>
    <row r="15" spans="1:20" s="30" customFormat="1" x14ac:dyDescent="0.25">
      <c r="A15" s="30" t="s">
        <v>13</v>
      </c>
      <c r="B15" s="32">
        <v>526</v>
      </c>
      <c r="C15" s="32" t="s">
        <v>14</v>
      </c>
      <c r="D15" s="83">
        <v>300</v>
      </c>
      <c r="E15" s="29">
        <f>$D15*(1+Assumptions!$B$3)</f>
        <v>304.46999999999997</v>
      </c>
      <c r="F15" s="29">
        <f>$D15*(1+Assumptions!$B$3)</f>
        <v>304.46999999999997</v>
      </c>
      <c r="G15" s="29">
        <f>$D15*(1+Assumptions!$B$3)</f>
        <v>304.46999999999997</v>
      </c>
      <c r="H15" s="29">
        <f>$D15*(1+Assumptions!$B$3)</f>
        <v>304.46999999999997</v>
      </c>
      <c r="I15" s="29">
        <f>$D15*(1+Assumptions!$B$3)</f>
        <v>304.46999999999997</v>
      </c>
      <c r="J15" s="29">
        <f>$D15*(1+Assumptions!$B$3)</f>
        <v>304.46999999999997</v>
      </c>
      <c r="K15" s="29">
        <f>$D15*(1+Assumptions!$B$3)</f>
        <v>304.46999999999997</v>
      </c>
      <c r="L15" s="29">
        <f>$D15*(1+Assumptions!$B$3)</f>
        <v>304.46999999999997</v>
      </c>
      <c r="M15" s="29">
        <f>$D15*(1+Assumptions!$B$3)</f>
        <v>304.46999999999997</v>
      </c>
      <c r="N15" s="29">
        <f>$D15*(1+Assumptions!$B$3)</f>
        <v>304.46999999999997</v>
      </c>
      <c r="O15" s="29">
        <f>$D15*(1+Assumptions!$B$3)</f>
        <v>304.46999999999997</v>
      </c>
      <c r="P15" s="29">
        <f>$D15*(1+Assumptions!$B$3)</f>
        <v>304.46999999999997</v>
      </c>
      <c r="Q15" s="74">
        <f t="shared" ref="Q15:Q53" si="3">SUM(E15:P15)</f>
        <v>3653.639999999999</v>
      </c>
      <c r="R15" s="45">
        <f>'Op Budget 2015'!Q14</f>
        <v>3300</v>
      </c>
      <c r="S15" s="29"/>
    </row>
    <row r="16" spans="1:20" x14ac:dyDescent="0.25">
      <c r="A16" s="1" t="s">
        <v>15</v>
      </c>
      <c r="B16" s="4">
        <v>526</v>
      </c>
      <c r="C16" s="4" t="s">
        <v>16</v>
      </c>
      <c r="D16" s="77">
        <v>0</v>
      </c>
      <c r="E16" s="9">
        <f>$D16*(1+Assumptions!$B$3)</f>
        <v>0</v>
      </c>
      <c r="F16" s="9">
        <f>$D16*(1+Assumptions!$B$3)</f>
        <v>0</v>
      </c>
      <c r="G16" s="9">
        <f>$D16*(1+Assumptions!$B$3)</f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f>$D16*(1+Assumptions!$B$3)</f>
        <v>0</v>
      </c>
      <c r="Q16" s="72">
        <f t="shared" si="3"/>
        <v>0</v>
      </c>
      <c r="R16" s="20">
        <f>'Op Budget 2015'!Q15</f>
        <v>0</v>
      </c>
    </row>
    <row r="17" spans="1:19" s="30" customFormat="1" x14ac:dyDescent="0.25">
      <c r="A17" s="30" t="s">
        <v>17</v>
      </c>
      <c r="B17" s="32">
        <v>526</v>
      </c>
      <c r="C17" s="32" t="s">
        <v>18</v>
      </c>
      <c r="D17" s="83">
        <v>125</v>
      </c>
      <c r="E17" s="29">
        <f>$D17*(1+Assumptions!$B$3)</f>
        <v>126.86249999999998</v>
      </c>
      <c r="F17" s="29">
        <f>$D17*(1+Assumptions!$B$3)</f>
        <v>126.86249999999998</v>
      </c>
      <c r="G17" s="29">
        <f>$D17*(1+Assumptions!$B$3)</f>
        <v>126.86249999999998</v>
      </c>
      <c r="H17" s="29">
        <f>$D17*(1+Assumptions!$B$3)</f>
        <v>126.86249999999998</v>
      </c>
      <c r="I17" s="29">
        <f>$D17*(1+Assumptions!$B$3)</f>
        <v>126.86249999999998</v>
      </c>
      <c r="J17" s="29">
        <f>$D17*(1+Assumptions!$B$3)</f>
        <v>126.86249999999998</v>
      </c>
      <c r="K17" s="29">
        <f>$D17*(1+Assumptions!$B$3)</f>
        <v>126.86249999999998</v>
      </c>
      <c r="L17" s="29">
        <f>$D17*(1+Assumptions!$B$3)</f>
        <v>126.86249999999998</v>
      </c>
      <c r="M17" s="29">
        <f>$D17*(1+Assumptions!$B$3)</f>
        <v>126.86249999999998</v>
      </c>
      <c r="N17" s="29">
        <f>$D17*(1+Assumptions!$B$3)</f>
        <v>126.86249999999998</v>
      </c>
      <c r="O17" s="29">
        <f>$D17*(1+Assumptions!$B$3)</f>
        <v>126.86249999999998</v>
      </c>
      <c r="P17" s="29">
        <f>$D17*(1+Assumptions!$B$3)</f>
        <v>126.86249999999998</v>
      </c>
      <c r="Q17" s="74">
        <f t="shared" si="3"/>
        <v>1522.3499999999997</v>
      </c>
      <c r="R17" s="45">
        <f>'Op Budget 2015'!Q16</f>
        <v>125</v>
      </c>
      <c r="S17" s="29"/>
    </row>
    <row r="18" spans="1:19" x14ac:dyDescent="0.25">
      <c r="A18" s="1" t="s">
        <v>19</v>
      </c>
      <c r="B18" s="4">
        <v>526</v>
      </c>
      <c r="C18" s="4" t="s">
        <v>20</v>
      </c>
      <c r="D18" s="77">
        <v>0</v>
      </c>
      <c r="E18" s="9">
        <f>$D18*(1+Assumptions!$B$3)</f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72">
        <f t="shared" si="3"/>
        <v>0</v>
      </c>
      <c r="R18" s="20">
        <f>'Op Budget 2015'!Q17</f>
        <v>0</v>
      </c>
    </row>
    <row r="19" spans="1:19" s="30" customFormat="1" x14ac:dyDescent="0.25">
      <c r="A19" s="30" t="s">
        <v>21</v>
      </c>
      <c r="B19" s="32">
        <v>526</v>
      </c>
      <c r="C19" s="32" t="s">
        <v>22</v>
      </c>
      <c r="D19" s="83">
        <v>350</v>
      </c>
      <c r="E19" s="29">
        <f>$D19*(1+Assumptions!$B$3)</f>
        <v>355.21499999999997</v>
      </c>
      <c r="F19" s="29">
        <f>$D19*(1+Assumptions!$B$3)</f>
        <v>355.21499999999997</v>
      </c>
      <c r="G19" s="29">
        <f>$D19*(1+Assumptions!$B$3)</f>
        <v>355.21499999999997</v>
      </c>
      <c r="H19" s="29">
        <f>$D19*(1+Assumptions!$B$3)</f>
        <v>355.21499999999997</v>
      </c>
      <c r="I19" s="29">
        <f>$D19*(1+Assumptions!$B$3)</f>
        <v>355.21499999999997</v>
      </c>
      <c r="J19" s="29">
        <f>$D19*(1+Assumptions!$B$3)</f>
        <v>355.21499999999997</v>
      </c>
      <c r="K19" s="29">
        <f>$D19*(1+Assumptions!$B$3)</f>
        <v>355.21499999999997</v>
      </c>
      <c r="L19" s="29">
        <f>$D19*(1+Assumptions!$B$3)</f>
        <v>355.21499999999997</v>
      </c>
      <c r="M19" s="29">
        <f>$D19*(1+Assumptions!$B$3)</f>
        <v>355.21499999999997</v>
      </c>
      <c r="N19" s="29">
        <f>$D19*(1+Assumptions!$B$3)</f>
        <v>355.21499999999997</v>
      </c>
      <c r="O19" s="29">
        <f>$D19*(1+Assumptions!$B$3)</f>
        <v>355.21499999999997</v>
      </c>
      <c r="P19" s="29">
        <f>$D19*(1+Assumptions!$B$3)</f>
        <v>355.21499999999997</v>
      </c>
      <c r="Q19" s="74">
        <f t="shared" si="3"/>
        <v>4262.5800000000008</v>
      </c>
      <c r="R19" s="45">
        <f>'Op Budget 2015'!Q18</f>
        <v>250</v>
      </c>
      <c r="S19" s="29"/>
    </row>
    <row r="20" spans="1:19" x14ac:dyDescent="0.25">
      <c r="A20" s="1" t="s">
        <v>23</v>
      </c>
      <c r="B20" s="4">
        <v>526</v>
      </c>
      <c r="C20" s="4" t="s">
        <v>24</v>
      </c>
      <c r="D20" s="77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72">
        <f t="shared" si="3"/>
        <v>0</v>
      </c>
      <c r="R20" s="20">
        <f>'Op Budget 2015'!Q19</f>
        <v>1200</v>
      </c>
    </row>
    <row r="21" spans="1:19" s="30" customFormat="1" x14ac:dyDescent="0.25">
      <c r="A21" s="30" t="s">
        <v>25</v>
      </c>
      <c r="B21" s="32">
        <v>526</v>
      </c>
      <c r="C21" s="32" t="s">
        <v>26</v>
      </c>
      <c r="D21" s="83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74">
        <f t="shared" si="3"/>
        <v>0</v>
      </c>
      <c r="R21" s="45">
        <f>'Op Budget 2015'!Q20</f>
        <v>0</v>
      </c>
      <c r="S21" s="29"/>
    </row>
    <row r="22" spans="1:19" x14ac:dyDescent="0.25">
      <c r="A22" s="1" t="s">
        <v>73</v>
      </c>
      <c r="B22" s="4">
        <v>526</v>
      </c>
      <c r="C22" s="4" t="s">
        <v>27</v>
      </c>
      <c r="D22" s="77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72">
        <f t="shared" si="3"/>
        <v>0</v>
      </c>
      <c r="R22" s="20">
        <f>'Op Budget 2015'!Q21</f>
        <v>0</v>
      </c>
    </row>
    <row r="23" spans="1:19" s="30" customFormat="1" x14ac:dyDescent="0.25">
      <c r="A23" s="30" t="s">
        <v>28</v>
      </c>
      <c r="B23" s="32">
        <v>526</v>
      </c>
      <c r="C23" s="32" t="s">
        <v>29</v>
      </c>
      <c r="D23" s="83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74">
        <f t="shared" si="3"/>
        <v>0</v>
      </c>
      <c r="R23" s="45">
        <f>'Op Budget 2015'!Q22</f>
        <v>0</v>
      </c>
      <c r="S23" s="29"/>
    </row>
    <row r="24" spans="1:19" x14ac:dyDescent="0.25">
      <c r="A24" s="1" t="s">
        <v>74</v>
      </c>
      <c r="B24" s="4">
        <v>526</v>
      </c>
      <c r="C24" s="4" t="s">
        <v>30</v>
      </c>
      <c r="D24" s="77">
        <v>175</v>
      </c>
      <c r="E24" s="9">
        <f>$D24*(1+Assumptions!$B$3)</f>
        <v>177.60749999999999</v>
      </c>
      <c r="F24" s="9">
        <f>$D24*(1+Assumptions!$B$3)</f>
        <v>177.60749999999999</v>
      </c>
      <c r="G24" s="9">
        <f>$D24*(1+Assumptions!$B$3)</f>
        <v>177.60749999999999</v>
      </c>
      <c r="H24" s="9">
        <f>$D24*(1+Assumptions!$B$3)</f>
        <v>177.60749999999999</v>
      </c>
      <c r="I24" s="9">
        <f>$D24*(1+Assumptions!$B$3)</f>
        <v>177.60749999999999</v>
      </c>
      <c r="J24" s="9">
        <f>$D24*(1+Assumptions!$B$3)</f>
        <v>177.60749999999999</v>
      </c>
      <c r="K24" s="9">
        <f>$D24*(1+Assumptions!$B$3)</f>
        <v>177.60749999999999</v>
      </c>
      <c r="L24" s="9">
        <f>$D24*(1+Assumptions!$B$3)</f>
        <v>177.60749999999999</v>
      </c>
      <c r="M24" s="9">
        <f>$D24*(1+Assumptions!$B$3)</f>
        <v>177.60749999999999</v>
      </c>
      <c r="N24" s="9">
        <f>$D24*(1+Assumptions!$B$3)</f>
        <v>177.60749999999999</v>
      </c>
      <c r="O24" s="9">
        <f>$D24*(1+Assumptions!$B$3)</f>
        <v>177.60749999999999</v>
      </c>
      <c r="P24" s="9">
        <f>$D24*(1+Assumptions!$B$3)</f>
        <v>177.60749999999999</v>
      </c>
      <c r="Q24" s="72">
        <f t="shared" si="3"/>
        <v>2131.2900000000004</v>
      </c>
      <c r="R24" s="20">
        <f>'Op Budget 2015'!Q23</f>
        <v>350</v>
      </c>
    </row>
    <row r="25" spans="1:19" s="30" customFormat="1" x14ac:dyDescent="0.25">
      <c r="A25" s="30" t="s">
        <v>31</v>
      </c>
      <c r="B25" s="32">
        <v>526</v>
      </c>
      <c r="C25" s="32" t="s">
        <v>32</v>
      </c>
      <c r="D25" s="83">
        <v>0</v>
      </c>
      <c r="E25" s="29">
        <v>0</v>
      </c>
      <c r="F25" s="29">
        <v>0</v>
      </c>
      <c r="G25" s="29">
        <v>0</v>
      </c>
      <c r="H25" s="29">
        <v>1900</v>
      </c>
      <c r="I25" s="29">
        <v>0</v>
      </c>
      <c r="J25" s="29">
        <v>0</v>
      </c>
      <c r="K25" s="29">
        <v>1700</v>
      </c>
      <c r="L25" s="29">
        <v>0</v>
      </c>
      <c r="M25" s="29">
        <v>0</v>
      </c>
      <c r="N25" s="29">
        <v>1700</v>
      </c>
      <c r="O25" s="29">
        <v>0</v>
      </c>
      <c r="P25" s="29">
        <v>0</v>
      </c>
      <c r="Q25" s="74">
        <f t="shared" si="3"/>
        <v>5300</v>
      </c>
      <c r="R25" s="45">
        <f>'Op Budget 2015'!Q24</f>
        <v>7539.46</v>
      </c>
      <c r="S25" s="29"/>
    </row>
    <row r="26" spans="1:19" x14ac:dyDescent="0.25">
      <c r="A26" s="1" t="s">
        <v>33</v>
      </c>
      <c r="B26" s="4">
        <v>526</v>
      </c>
      <c r="C26" s="4" t="s">
        <v>34</v>
      </c>
      <c r="D26" s="77">
        <v>160</v>
      </c>
      <c r="E26" s="9">
        <f>$D26*(1+Assumptions!$B$3)</f>
        <v>162.38399999999999</v>
      </c>
      <c r="F26" s="9">
        <f>$D26*(1+Assumptions!$B$3)</f>
        <v>162.38399999999999</v>
      </c>
      <c r="G26" s="9">
        <f>$D26*(1+Assumptions!$B$3)</f>
        <v>162.38399999999999</v>
      </c>
      <c r="H26" s="9">
        <f>$D26*(1+Assumptions!$B$3)</f>
        <v>162.38399999999999</v>
      </c>
      <c r="I26" s="9">
        <f>$D26*(1+Assumptions!$B$3)</f>
        <v>162.38399999999999</v>
      </c>
      <c r="J26" s="9">
        <f>$D26*(1+Assumptions!$B$3)</f>
        <v>162.38399999999999</v>
      </c>
      <c r="K26" s="9">
        <f>$D26*(1+Assumptions!$B$3)</f>
        <v>162.38399999999999</v>
      </c>
      <c r="L26" s="9">
        <f>$D26*(1+Assumptions!$B$3)</f>
        <v>162.38399999999999</v>
      </c>
      <c r="M26" s="9">
        <f>$D26*(1+Assumptions!$B$3)</f>
        <v>162.38399999999999</v>
      </c>
      <c r="N26" s="9">
        <f>$D26*(1+Assumptions!$B$3)</f>
        <v>162.38399999999999</v>
      </c>
      <c r="O26" s="9">
        <f>$D26*(1+Assumptions!$B$3)</f>
        <v>162.38399999999999</v>
      </c>
      <c r="P26" s="9">
        <f>$D26*(1+Assumptions!$B$3)</f>
        <v>162.38399999999999</v>
      </c>
      <c r="Q26" s="72">
        <f t="shared" si="3"/>
        <v>1948.6079999999999</v>
      </c>
      <c r="R26" s="20">
        <f>'Op Budget 2015'!Q25</f>
        <v>159.95999999999998</v>
      </c>
    </row>
    <row r="27" spans="1:19" s="30" customFormat="1" x14ac:dyDescent="0.25">
      <c r="A27" s="30" t="s">
        <v>75</v>
      </c>
      <c r="B27" s="32">
        <v>526</v>
      </c>
      <c r="C27" s="32" t="s">
        <v>35</v>
      </c>
      <c r="D27" s="83">
        <v>0</v>
      </c>
      <c r="E27" s="29">
        <v>500</v>
      </c>
      <c r="F27" s="29">
        <f>$D27*(1+Assumptions!$B$3)</f>
        <v>0</v>
      </c>
      <c r="G27" s="29">
        <f>$D27*(1+Assumptions!$B$3)</f>
        <v>0</v>
      </c>
      <c r="H27" s="29">
        <v>500</v>
      </c>
      <c r="I27" s="29">
        <f>$D27*(1+Assumptions!$B$3)</f>
        <v>0</v>
      </c>
      <c r="J27" s="29">
        <f>$D27*(1+Assumptions!$B$3)</f>
        <v>0</v>
      </c>
      <c r="K27" s="29">
        <v>500</v>
      </c>
      <c r="L27" s="29">
        <f>$D27*(1+Assumptions!$B$3)</f>
        <v>0</v>
      </c>
      <c r="M27" s="29">
        <f>$D27*(1+Assumptions!$B$3)</f>
        <v>0</v>
      </c>
      <c r="N27" s="29">
        <v>500</v>
      </c>
      <c r="O27" s="29">
        <f>$D27*(1+Assumptions!$B$3)</f>
        <v>0</v>
      </c>
      <c r="P27" s="29">
        <f>$D27*(1+Assumptions!$B$3)</f>
        <v>0</v>
      </c>
      <c r="Q27" s="74">
        <f t="shared" si="3"/>
        <v>2000</v>
      </c>
      <c r="R27" s="45">
        <f>'Op Budget 2015'!Q26</f>
        <v>592.07000000000005</v>
      </c>
      <c r="S27" s="29"/>
    </row>
    <row r="28" spans="1:19" x14ac:dyDescent="0.25">
      <c r="A28" s="1" t="s">
        <v>38</v>
      </c>
      <c r="B28" s="4">
        <v>526</v>
      </c>
      <c r="C28" s="4" t="s">
        <v>39</v>
      </c>
      <c r="D28" s="77">
        <v>0</v>
      </c>
      <c r="E28" s="9">
        <f>E10*0.05</f>
        <v>830</v>
      </c>
      <c r="F28" s="9">
        <f t="shared" ref="F28:P28" si="4">F10*0.05</f>
        <v>830</v>
      </c>
      <c r="G28" s="9">
        <f t="shared" si="4"/>
        <v>965</v>
      </c>
      <c r="H28" s="9">
        <f t="shared" si="4"/>
        <v>965</v>
      </c>
      <c r="I28" s="9">
        <f t="shared" si="4"/>
        <v>1690</v>
      </c>
      <c r="J28" s="9">
        <f t="shared" si="4"/>
        <v>1690</v>
      </c>
      <c r="K28" s="9">
        <f t="shared" si="4"/>
        <v>1690</v>
      </c>
      <c r="L28" s="9">
        <f t="shared" si="4"/>
        <v>1690</v>
      </c>
      <c r="M28" s="9">
        <f t="shared" si="4"/>
        <v>1690</v>
      </c>
      <c r="N28" s="9">
        <f t="shared" si="4"/>
        <v>1690</v>
      </c>
      <c r="O28" s="9">
        <f t="shared" si="4"/>
        <v>1690</v>
      </c>
      <c r="P28" s="9">
        <f t="shared" si="4"/>
        <v>1690</v>
      </c>
      <c r="Q28" s="72">
        <f t="shared" si="3"/>
        <v>17110</v>
      </c>
      <c r="R28" s="20">
        <f>'Op Budget 2015'!Q27</f>
        <v>0</v>
      </c>
    </row>
    <row r="29" spans="1:19" s="30" customFormat="1" x14ac:dyDescent="0.25">
      <c r="A29" s="30" t="s">
        <v>102</v>
      </c>
      <c r="B29" s="32">
        <v>526</v>
      </c>
      <c r="C29" s="32" t="s">
        <v>36</v>
      </c>
      <c r="D29" s="83">
        <v>200</v>
      </c>
      <c r="E29" s="29">
        <f>$D29*(1+Assumptions!$B$3)</f>
        <v>202.98</v>
      </c>
      <c r="F29" s="29">
        <f>$D29*(1+Assumptions!$B$3)</f>
        <v>202.98</v>
      </c>
      <c r="G29" s="29">
        <f>$D29*(1+Assumptions!$B$3)</f>
        <v>202.98</v>
      </c>
      <c r="H29" s="29">
        <f>$D29*(1+Assumptions!$B$3)</f>
        <v>202.98</v>
      </c>
      <c r="I29" s="29">
        <f>$D29*(1+Assumptions!$B$3)</f>
        <v>202.98</v>
      </c>
      <c r="J29" s="29">
        <f>$D29*(1+Assumptions!$B$3)</f>
        <v>202.98</v>
      </c>
      <c r="K29" s="29">
        <f>$D29*(1+Assumptions!$B$3)</f>
        <v>202.98</v>
      </c>
      <c r="L29" s="29">
        <f>$D29*(1+Assumptions!$B$3)</f>
        <v>202.98</v>
      </c>
      <c r="M29" s="29">
        <f>$D29*(1+Assumptions!$B$3)</f>
        <v>202.98</v>
      </c>
      <c r="N29" s="29">
        <f>$D29*(1+Assumptions!$B$3)</f>
        <v>202.98</v>
      </c>
      <c r="O29" s="29">
        <f>$D29*(1+Assumptions!$B$3)</f>
        <v>202.98</v>
      </c>
      <c r="P29" s="29">
        <f>$D29*(1+Assumptions!$B$3)</f>
        <v>202.98</v>
      </c>
      <c r="Q29" s="74">
        <f t="shared" si="3"/>
        <v>2435.7599999999998</v>
      </c>
      <c r="R29" s="45">
        <f>'Op Budget 2015'!Q28</f>
        <v>0</v>
      </c>
      <c r="S29" s="29"/>
    </row>
    <row r="30" spans="1:19" x14ac:dyDescent="0.25">
      <c r="A30" s="1" t="s">
        <v>103</v>
      </c>
      <c r="B30" s="4">
        <v>526</v>
      </c>
      <c r="C30" s="4" t="s">
        <v>37</v>
      </c>
      <c r="D30" s="77">
        <v>250</v>
      </c>
      <c r="E30" s="122">
        <f>$D30*(1+Assumptions!$B$3)</f>
        <v>253.72499999999997</v>
      </c>
      <c r="F30" s="122">
        <f>$D30*(1+Assumptions!$B$3)</f>
        <v>253.72499999999997</v>
      </c>
      <c r="G30" s="122">
        <f>$D30*(1+Assumptions!$B$3)</f>
        <v>253.72499999999997</v>
      </c>
      <c r="H30" s="122">
        <f>$D30*(1+Assumptions!$B$3)</f>
        <v>253.72499999999997</v>
      </c>
      <c r="I30" s="122">
        <f>$D30*(1+Assumptions!$B$3)</f>
        <v>253.72499999999997</v>
      </c>
      <c r="J30" s="122">
        <f>$D30*(1+Assumptions!$B$3)</f>
        <v>253.72499999999997</v>
      </c>
      <c r="K30" s="122">
        <f>$D30*(1+Assumptions!$B$3)</f>
        <v>253.72499999999997</v>
      </c>
      <c r="L30" s="122">
        <f>$D30*(1+Assumptions!$B$3)</f>
        <v>253.72499999999997</v>
      </c>
      <c r="M30" s="122">
        <f>$D30*(1+Assumptions!$B$3)</f>
        <v>253.72499999999997</v>
      </c>
      <c r="N30" s="122">
        <f>$D30*(1+Assumptions!$B$3)</f>
        <v>253.72499999999997</v>
      </c>
      <c r="O30" s="122">
        <f>$D30*(1+Assumptions!$B$3)</f>
        <v>253.72499999999997</v>
      </c>
      <c r="P30" s="122">
        <f>$D30*(1+Assumptions!$B$3)</f>
        <v>253.72499999999997</v>
      </c>
      <c r="Q30" s="72">
        <f t="shared" si="3"/>
        <v>3044.6999999999994</v>
      </c>
      <c r="R30" s="20">
        <f>'Op Budget 2015'!Q29</f>
        <v>250</v>
      </c>
    </row>
    <row r="31" spans="1:19" s="30" customFormat="1" x14ac:dyDescent="0.25">
      <c r="A31" s="30" t="s">
        <v>104</v>
      </c>
      <c r="B31" s="32">
        <v>526</v>
      </c>
      <c r="C31" s="32" t="s">
        <v>40</v>
      </c>
      <c r="D31" s="83">
        <f>'Op Budget 2015'!Q30/12</f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74">
        <f t="shared" si="3"/>
        <v>0</v>
      </c>
      <c r="R31" s="45">
        <f>'Op Budget 2015'!Q30</f>
        <v>0</v>
      </c>
      <c r="S31" s="29"/>
    </row>
    <row r="32" spans="1:19" x14ac:dyDescent="0.25">
      <c r="A32" s="1" t="s">
        <v>105</v>
      </c>
      <c r="B32" s="4">
        <v>526</v>
      </c>
      <c r="C32" s="4" t="s">
        <v>42</v>
      </c>
      <c r="D32" s="77">
        <f>'Op Budget 2015'!Q31/12</f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72">
        <f t="shared" si="3"/>
        <v>0</v>
      </c>
      <c r="R32" s="20">
        <f>'Op Budget 2015'!Q31</f>
        <v>0</v>
      </c>
    </row>
    <row r="33" spans="1:19" s="30" customFormat="1" x14ac:dyDescent="0.25">
      <c r="A33" s="30" t="s">
        <v>76</v>
      </c>
      <c r="B33" s="32">
        <v>526</v>
      </c>
      <c r="C33" s="32" t="s">
        <v>41</v>
      </c>
      <c r="D33" s="83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33508.97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33508.97</v>
      </c>
      <c r="Q33" s="74">
        <f t="shared" si="3"/>
        <v>67017.94</v>
      </c>
      <c r="R33" s="45">
        <f>'Op Budget 2015'!Q32</f>
        <v>68891.7</v>
      </c>
      <c r="S33" s="29"/>
    </row>
    <row r="34" spans="1:19" x14ac:dyDescent="0.25">
      <c r="A34" s="1" t="s">
        <v>43</v>
      </c>
      <c r="B34" s="4">
        <v>526</v>
      </c>
      <c r="C34" s="4" t="s">
        <v>44</v>
      </c>
      <c r="D34" s="77">
        <f>'Op Budget 2015'!Q33/12</f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72">
        <f t="shared" si="3"/>
        <v>0</v>
      </c>
      <c r="R34" s="20">
        <f>'Op Budget 2015'!Q33</f>
        <v>0</v>
      </c>
    </row>
    <row r="35" spans="1:19" s="30" customFormat="1" x14ac:dyDescent="0.25">
      <c r="A35" s="30" t="s">
        <v>81</v>
      </c>
      <c r="B35" s="32">
        <v>526</v>
      </c>
      <c r="C35" s="32" t="s">
        <v>45</v>
      </c>
      <c r="D35" s="83">
        <f>'Op Budget 2015'!Q34/12</f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74">
        <f t="shared" si="3"/>
        <v>0</v>
      </c>
      <c r="R35" s="45">
        <f>'Op Budget 2015'!Q34</f>
        <v>0</v>
      </c>
      <c r="S35" s="29"/>
    </row>
    <row r="36" spans="1:19" x14ac:dyDescent="0.25">
      <c r="A36" s="1" t="s">
        <v>77</v>
      </c>
      <c r="B36" s="4">
        <v>526</v>
      </c>
      <c r="C36" s="4" t="s">
        <v>46</v>
      </c>
      <c r="D36" s="77">
        <f>'Op Budget 2015'!Q35/12</f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72">
        <f t="shared" si="3"/>
        <v>0</v>
      </c>
      <c r="R36" s="20">
        <f>'Op Budget 2015'!Q35</f>
        <v>0</v>
      </c>
    </row>
    <row r="37" spans="1:19" s="30" customFormat="1" x14ac:dyDescent="0.25">
      <c r="A37" s="30" t="s">
        <v>78</v>
      </c>
      <c r="B37" s="32">
        <v>526</v>
      </c>
      <c r="C37" s="32" t="s">
        <v>48</v>
      </c>
      <c r="D37" s="83">
        <f>'Op Budget 2015'!Q36/12</f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74">
        <f t="shared" si="3"/>
        <v>0</v>
      </c>
      <c r="R37" s="45">
        <f>'Op Budget 2015'!Q36</f>
        <v>0</v>
      </c>
      <c r="S37" s="29"/>
    </row>
    <row r="38" spans="1:19" x14ac:dyDescent="0.25">
      <c r="A38" s="1" t="s">
        <v>71</v>
      </c>
      <c r="B38" s="4">
        <v>526</v>
      </c>
      <c r="C38" s="4" t="s">
        <v>72</v>
      </c>
      <c r="D38" s="77">
        <f>'Op Budget 2015'!Q37/12</f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72">
        <f t="shared" si="3"/>
        <v>0</v>
      </c>
      <c r="R38" s="20">
        <f>'Op Budget 2015'!Q37</f>
        <v>0</v>
      </c>
    </row>
    <row r="39" spans="1:19" s="30" customFormat="1" x14ac:dyDescent="0.25">
      <c r="A39" s="30" t="s">
        <v>128</v>
      </c>
      <c r="B39" s="32">
        <v>526</v>
      </c>
      <c r="C39" s="32" t="s">
        <v>129</v>
      </c>
      <c r="D39" s="83">
        <f>'Op Budget 2015'!Q38/12</f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74">
        <f t="shared" si="3"/>
        <v>0</v>
      </c>
      <c r="R39" s="45">
        <f>'Op Budget 2015'!Q38</f>
        <v>0</v>
      </c>
      <c r="S39" s="29"/>
    </row>
    <row r="40" spans="1:19" x14ac:dyDescent="0.25">
      <c r="A40" s="1" t="s">
        <v>49</v>
      </c>
      <c r="B40" s="4">
        <v>526</v>
      </c>
      <c r="C40" s="4" t="s">
        <v>50</v>
      </c>
      <c r="D40" s="77">
        <f>'Op Budget 2015'!Q39/12</f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72">
        <f t="shared" si="3"/>
        <v>0</v>
      </c>
      <c r="R40" s="20">
        <f>'Op Budget 2015'!Q39</f>
        <v>0</v>
      </c>
    </row>
    <row r="41" spans="1:19" s="30" customFormat="1" x14ac:dyDescent="0.25">
      <c r="A41" s="30" t="s">
        <v>79</v>
      </c>
      <c r="B41" s="32">
        <v>526</v>
      </c>
      <c r="C41" s="32" t="s">
        <v>51</v>
      </c>
      <c r="D41" s="83">
        <f>'Op Budget 2015'!Q40/12</f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74">
        <f t="shared" si="3"/>
        <v>0</v>
      </c>
      <c r="R41" s="45">
        <f>'Op Budget 2015'!Q40</f>
        <v>0</v>
      </c>
      <c r="S41" s="29"/>
    </row>
    <row r="42" spans="1:19" x14ac:dyDescent="0.25">
      <c r="A42" s="1" t="s">
        <v>80</v>
      </c>
      <c r="B42" s="4">
        <v>526</v>
      </c>
      <c r="C42" s="4" t="s">
        <v>52</v>
      </c>
      <c r="D42" s="77">
        <f>'Op Budget 2015'!Q41/12</f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72">
        <f t="shared" si="3"/>
        <v>0</v>
      </c>
      <c r="R42" s="20">
        <f>'Op Budget 2015'!Q41</f>
        <v>0</v>
      </c>
    </row>
    <row r="43" spans="1:19" s="30" customFormat="1" x14ac:dyDescent="0.25">
      <c r="A43" s="30" t="s">
        <v>53</v>
      </c>
      <c r="B43" s="32">
        <v>526</v>
      </c>
      <c r="C43" s="32" t="s">
        <v>54</v>
      </c>
      <c r="D43" s="83">
        <v>300</v>
      </c>
      <c r="E43" s="29">
        <f>$D43</f>
        <v>300</v>
      </c>
      <c r="F43" s="29">
        <f t="shared" ref="F43:P43" si="5">$D43</f>
        <v>300</v>
      </c>
      <c r="G43" s="29">
        <f t="shared" si="5"/>
        <v>300</v>
      </c>
      <c r="H43" s="29">
        <f t="shared" si="5"/>
        <v>300</v>
      </c>
      <c r="I43" s="29">
        <f t="shared" si="5"/>
        <v>300</v>
      </c>
      <c r="J43" s="29">
        <f t="shared" si="5"/>
        <v>300</v>
      </c>
      <c r="K43" s="29">
        <f t="shared" si="5"/>
        <v>300</v>
      </c>
      <c r="L43" s="29">
        <f t="shared" si="5"/>
        <v>300</v>
      </c>
      <c r="M43" s="29">
        <f t="shared" si="5"/>
        <v>300</v>
      </c>
      <c r="N43" s="29">
        <f t="shared" si="5"/>
        <v>300</v>
      </c>
      <c r="O43" s="29">
        <f t="shared" si="5"/>
        <v>300</v>
      </c>
      <c r="P43" s="29">
        <f t="shared" si="5"/>
        <v>300</v>
      </c>
      <c r="Q43" s="74">
        <f t="shared" si="3"/>
        <v>3600</v>
      </c>
      <c r="R43" s="45">
        <f>'Op Budget 2015'!Q42</f>
        <v>900</v>
      </c>
      <c r="S43" s="29"/>
    </row>
    <row r="44" spans="1:19" x14ac:dyDescent="0.25">
      <c r="A44" s="90" t="s">
        <v>151</v>
      </c>
      <c r="B44" s="4">
        <v>526</v>
      </c>
      <c r="C44" s="4" t="s">
        <v>55</v>
      </c>
      <c r="D44" s="77">
        <v>0</v>
      </c>
      <c r="E44" s="9">
        <v>0</v>
      </c>
      <c r="F44" s="9">
        <v>15000</v>
      </c>
      <c r="G44" s="9">
        <v>0</v>
      </c>
      <c r="H44" s="9">
        <v>0</v>
      </c>
      <c r="I44" s="9">
        <v>33200</v>
      </c>
      <c r="J44" s="9">
        <v>0</v>
      </c>
      <c r="K44" s="9">
        <v>0</v>
      </c>
      <c r="L44" s="9">
        <v>18200</v>
      </c>
      <c r="M44" s="9">
        <v>0</v>
      </c>
      <c r="N44" s="9">
        <v>0</v>
      </c>
      <c r="O44" s="9">
        <v>0</v>
      </c>
      <c r="P44" s="9">
        <v>0</v>
      </c>
      <c r="Q44" s="72">
        <f t="shared" si="3"/>
        <v>66400</v>
      </c>
      <c r="R44" s="20">
        <f>'Op Budget 2015'!Q43</f>
        <v>15000</v>
      </c>
    </row>
    <row r="45" spans="1:19" s="30" customFormat="1" x14ac:dyDescent="0.25">
      <c r="A45" s="30" t="s">
        <v>56</v>
      </c>
      <c r="B45" s="32">
        <v>526</v>
      </c>
      <c r="C45" s="32" t="s">
        <v>57</v>
      </c>
      <c r="D45" s="83">
        <f>'Op Budget 2015'!Q44/12</f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74">
        <f t="shared" si="3"/>
        <v>0</v>
      </c>
      <c r="R45" s="45">
        <f>'Op Budget 2015'!Q44</f>
        <v>0</v>
      </c>
      <c r="S45" s="29"/>
    </row>
    <row r="46" spans="1:19" x14ac:dyDescent="0.25">
      <c r="A46" s="1" t="s">
        <v>82</v>
      </c>
      <c r="B46" s="4">
        <v>526</v>
      </c>
      <c r="C46" s="4" t="s">
        <v>58</v>
      </c>
      <c r="D46" s="77">
        <v>0</v>
      </c>
      <c r="E46" s="9">
        <f>$D46*(1+Assumptions!$B$3)</f>
        <v>0</v>
      </c>
      <c r="F46" s="9">
        <f>$D46*(1+Assumptions!$B$3)</f>
        <v>0</v>
      </c>
      <c r="G46" s="9">
        <f>$D46*(1+Assumptions!$B$3)</f>
        <v>0</v>
      </c>
      <c r="H46" s="9">
        <f>$D46*(1+Assumptions!$B$3)</f>
        <v>0</v>
      </c>
      <c r="I46" s="9">
        <f>$D46*(1+Assumptions!$B$3)</f>
        <v>0</v>
      </c>
      <c r="J46" s="9">
        <f>$D46*(1+Assumptions!$B$3)</f>
        <v>0</v>
      </c>
      <c r="K46" s="9">
        <f>$D46*(1+Assumptions!$B$3)</f>
        <v>0</v>
      </c>
      <c r="L46" s="9">
        <f>$D46*(1+Assumptions!$B$3)</f>
        <v>0</v>
      </c>
      <c r="M46" s="9">
        <f>$D46*(1+Assumptions!$B$3)</f>
        <v>0</v>
      </c>
      <c r="N46" s="9">
        <f>$D46*(1+Assumptions!$B$3)</f>
        <v>0</v>
      </c>
      <c r="O46" s="9">
        <f>$D46*(1+Assumptions!$B$3)</f>
        <v>0</v>
      </c>
      <c r="P46" s="9">
        <f>$D46*(1+Assumptions!$B$3)</f>
        <v>0</v>
      </c>
      <c r="Q46" s="72">
        <f t="shared" si="3"/>
        <v>0</v>
      </c>
      <c r="R46" s="20">
        <f>'Op Budget 2015'!Q45</f>
        <v>0</v>
      </c>
    </row>
    <row r="47" spans="1:19" s="30" customFormat="1" x14ac:dyDescent="0.25">
      <c r="A47" s="30" t="s">
        <v>59</v>
      </c>
      <c r="B47" s="32">
        <v>526</v>
      </c>
      <c r="C47" s="32" t="s">
        <v>60</v>
      </c>
      <c r="D47" s="83">
        <f>'Op Budget 2015'!Q46/12</f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74">
        <f t="shared" si="3"/>
        <v>0</v>
      </c>
      <c r="R47" s="45">
        <f>'Op Budget 2015'!Q46</f>
        <v>0</v>
      </c>
      <c r="S47" s="29"/>
    </row>
    <row r="48" spans="1:19" x14ac:dyDescent="0.25">
      <c r="A48" s="1" t="s">
        <v>61</v>
      </c>
      <c r="B48" s="4">
        <v>526</v>
      </c>
      <c r="C48" s="4" t="s">
        <v>62</v>
      </c>
      <c r="D48" s="77">
        <v>112</v>
      </c>
      <c r="E48" s="9">
        <f>$D48*(1+Assumptions!$B$3)</f>
        <v>113.66879999999999</v>
      </c>
      <c r="F48" s="9">
        <f>$D48*(1+Assumptions!$B$3)</f>
        <v>113.66879999999999</v>
      </c>
      <c r="G48" s="9">
        <f>$D48*(1+Assumptions!$B$3)</f>
        <v>113.66879999999999</v>
      </c>
      <c r="H48" s="9">
        <f>$D48*(1+Assumptions!$B$3)</f>
        <v>113.66879999999999</v>
      </c>
      <c r="I48" s="9">
        <f>$D48*(1+Assumptions!$B$3)</f>
        <v>113.66879999999999</v>
      </c>
      <c r="J48" s="9">
        <f>$D48*(1+Assumptions!$B$3)</f>
        <v>113.66879999999999</v>
      </c>
      <c r="K48" s="9">
        <f>$D48*(1+Assumptions!$B$3)</f>
        <v>113.66879999999999</v>
      </c>
      <c r="L48" s="9">
        <f>$D48*(1+Assumptions!$B$3)</f>
        <v>113.66879999999999</v>
      </c>
      <c r="M48" s="9">
        <f>$D48*(1+Assumptions!$B$3)</f>
        <v>113.66879999999999</v>
      </c>
      <c r="N48" s="9">
        <f>$D48*(1+Assumptions!$B$3)</f>
        <v>113.66879999999999</v>
      </c>
      <c r="O48" s="9">
        <f>$D48*(1+Assumptions!$B$3)</f>
        <v>113.66879999999999</v>
      </c>
      <c r="P48" s="9">
        <f>$D48*(1+Assumptions!$B$3)</f>
        <v>113.66879999999999</v>
      </c>
      <c r="Q48" s="72">
        <f t="shared" si="3"/>
        <v>1364.0255999999999</v>
      </c>
      <c r="R48" s="20">
        <f>'Op Budget 2015'!Q47</f>
        <v>112.46</v>
      </c>
    </row>
    <row r="49" spans="1:19" s="30" customFormat="1" x14ac:dyDescent="0.25">
      <c r="A49" s="30" t="s">
        <v>63</v>
      </c>
      <c r="B49" s="32">
        <v>526</v>
      </c>
      <c r="C49" s="32" t="s">
        <v>64</v>
      </c>
      <c r="D49" s="83">
        <f>'Op Budget 2015'!Q48/12</f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74">
        <f t="shared" si="3"/>
        <v>0</v>
      </c>
      <c r="R49" s="45">
        <f>'Op Budget 2015'!Q48</f>
        <v>0</v>
      </c>
      <c r="S49" s="29"/>
    </row>
    <row r="50" spans="1:19" x14ac:dyDescent="0.25">
      <c r="A50" s="1" t="s">
        <v>67</v>
      </c>
      <c r="B50" s="4">
        <v>526</v>
      </c>
      <c r="C50" s="4" t="s">
        <v>68</v>
      </c>
      <c r="D50" s="77">
        <f>'Op Budget 2015'!Q49/12</f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72">
        <f t="shared" si="3"/>
        <v>0</v>
      </c>
      <c r="R50" s="20">
        <f>'Op Budget 2015'!Q49</f>
        <v>0</v>
      </c>
    </row>
    <row r="51" spans="1:19" s="30" customFormat="1" x14ac:dyDescent="0.25">
      <c r="A51" s="30" t="s">
        <v>65</v>
      </c>
      <c r="B51" s="32">
        <v>526</v>
      </c>
      <c r="C51" s="32" t="s">
        <v>66</v>
      </c>
      <c r="D51" s="83">
        <f>'Op Budget 2015'!Q50/12</f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74">
        <f t="shared" si="3"/>
        <v>0</v>
      </c>
      <c r="R51" s="45">
        <f>'Op Budget 2015'!Q50</f>
        <v>0</v>
      </c>
      <c r="S51" s="29"/>
    </row>
    <row r="52" spans="1:19" x14ac:dyDescent="0.25">
      <c r="A52" s="1" t="s">
        <v>69</v>
      </c>
      <c r="B52" s="4">
        <v>526</v>
      </c>
      <c r="C52" s="4" t="s">
        <v>70</v>
      </c>
      <c r="D52" s="77">
        <v>17</v>
      </c>
      <c r="E52" s="9">
        <f>$D52*(1+Assumptions!$B$3)</f>
        <v>17.253299999999999</v>
      </c>
      <c r="F52" s="9">
        <f>$D52*(1+Assumptions!$B$3)</f>
        <v>17.253299999999999</v>
      </c>
      <c r="G52" s="9">
        <f>$D52*(1+Assumptions!$B$3)</f>
        <v>17.253299999999999</v>
      </c>
      <c r="H52" s="9">
        <f>$D52*(1+Assumptions!$B$3)</f>
        <v>17.253299999999999</v>
      </c>
      <c r="I52" s="9">
        <f>$D52*(1+Assumptions!$B$3)</f>
        <v>17.253299999999999</v>
      </c>
      <c r="J52" s="9">
        <f>$D52*(1+Assumptions!$B$3)</f>
        <v>17.253299999999999</v>
      </c>
      <c r="K52" s="9">
        <f>$D52*(1+Assumptions!$B$3)</f>
        <v>17.253299999999999</v>
      </c>
      <c r="L52" s="9">
        <f>$D52*(1+Assumptions!$B$3)</f>
        <v>17.253299999999999</v>
      </c>
      <c r="M52" s="9">
        <f>$D52*(1+Assumptions!$B$3)</f>
        <v>17.253299999999999</v>
      </c>
      <c r="N52" s="9">
        <f>$D52*(1+Assumptions!$B$3)</f>
        <v>17.253299999999999</v>
      </c>
      <c r="O52" s="9">
        <f>$D52*(1+Assumptions!$B$3)</f>
        <v>17.253299999999999</v>
      </c>
      <c r="P52" s="9">
        <f>$D52*(1+Assumptions!$B$3)</f>
        <v>17.253299999999999</v>
      </c>
      <c r="Q52" s="72">
        <f t="shared" si="3"/>
        <v>207.03959999999998</v>
      </c>
      <c r="R52" s="20">
        <f>'Op Budget 2015'!Q51</f>
        <v>17.02</v>
      </c>
    </row>
    <row r="53" spans="1:19" s="30" customFormat="1" x14ac:dyDescent="0.25">
      <c r="A53" s="30" t="s">
        <v>83</v>
      </c>
      <c r="B53" s="32">
        <v>526</v>
      </c>
      <c r="C53" s="32"/>
      <c r="D53" s="83">
        <v>100</v>
      </c>
      <c r="E53" s="29">
        <f>$D53*(1+Assumptions!$B$3)</f>
        <v>101.49</v>
      </c>
      <c r="F53" s="29">
        <f>$D53*(1+Assumptions!$B$3)</f>
        <v>101.49</v>
      </c>
      <c r="G53" s="29">
        <f>$D53*(1+Assumptions!$B$3)</f>
        <v>101.49</v>
      </c>
      <c r="H53" s="29">
        <f>$D53*(1+Assumptions!$B$3)</f>
        <v>101.49</v>
      </c>
      <c r="I53" s="29">
        <f>$D53*(1+Assumptions!$B$3)</f>
        <v>101.49</v>
      </c>
      <c r="J53" s="29">
        <f>$D53*(1+Assumptions!$B$3)</f>
        <v>101.49</v>
      </c>
      <c r="K53" s="29">
        <f>$D53*(1+Assumptions!$B$3)</f>
        <v>101.49</v>
      </c>
      <c r="L53" s="29">
        <f>$D53*(1+Assumptions!$B$3)</f>
        <v>101.49</v>
      </c>
      <c r="M53" s="29">
        <f>$D53*(1+Assumptions!$B$3)</f>
        <v>101.49</v>
      </c>
      <c r="N53" s="29">
        <f>$D53*(1+Assumptions!$B$3)</f>
        <v>101.49</v>
      </c>
      <c r="O53" s="29">
        <f>$D53*(1+Assumptions!$B$3)</f>
        <v>101.49</v>
      </c>
      <c r="P53" s="29">
        <f>$D53*(1+Assumptions!$B$3)</f>
        <v>101.49</v>
      </c>
      <c r="Q53" s="74">
        <f t="shared" si="3"/>
        <v>1217.8799999999999</v>
      </c>
      <c r="R53" s="45">
        <f>'Op Budget 2015'!Q52</f>
        <v>308</v>
      </c>
      <c r="S53" s="29"/>
    </row>
    <row r="55" spans="1:19" s="33" customFormat="1" x14ac:dyDescent="0.25">
      <c r="A55" s="33" t="s">
        <v>84</v>
      </c>
      <c r="B55" s="34"/>
      <c r="C55" s="34"/>
      <c r="D55" s="81"/>
      <c r="E55" s="35">
        <f>SUM(E13:E54)</f>
        <v>3445.6560999999992</v>
      </c>
      <c r="F55" s="35">
        <f t="shared" ref="F55:P55" si="6">SUM(F13:F54)</f>
        <v>17945.6561</v>
      </c>
      <c r="G55" s="35">
        <f t="shared" si="6"/>
        <v>9580.6561000000002</v>
      </c>
      <c r="H55" s="35">
        <f t="shared" si="6"/>
        <v>5480.6561000000002</v>
      </c>
      <c r="I55" s="35">
        <f t="shared" si="6"/>
        <v>37005.656099999993</v>
      </c>
      <c r="J55" s="35">
        <f t="shared" si="6"/>
        <v>37314.626099999994</v>
      </c>
      <c r="K55" s="35">
        <f t="shared" si="6"/>
        <v>6005.6561000000002</v>
      </c>
      <c r="L55" s="35">
        <f t="shared" si="6"/>
        <v>22005.6561</v>
      </c>
      <c r="M55" s="35">
        <f t="shared" si="6"/>
        <v>3805.6560999999992</v>
      </c>
      <c r="N55" s="35">
        <f t="shared" si="6"/>
        <v>6005.6561000000002</v>
      </c>
      <c r="O55" s="35">
        <f t="shared" si="6"/>
        <v>3805.6560999999992</v>
      </c>
      <c r="P55" s="35">
        <f t="shared" si="6"/>
        <v>37314.626099999994</v>
      </c>
      <c r="Q55" s="75">
        <f>SUM(E55:P55)</f>
        <v>189715.81319999995</v>
      </c>
      <c r="R55" s="44">
        <f>SUM(R14:R54)</f>
        <v>98995.670000000013</v>
      </c>
      <c r="S55" s="36"/>
    </row>
    <row r="57" spans="1:19" s="37" customFormat="1" x14ac:dyDescent="0.25">
      <c r="A57" s="37" t="s">
        <v>138</v>
      </c>
      <c r="B57" s="38"/>
      <c r="C57" s="38"/>
      <c r="D57" s="84"/>
      <c r="E57" s="39">
        <f>SUM(E14:E28)</f>
        <v>2456.5389999999998</v>
      </c>
      <c r="F57" s="39">
        <f t="shared" ref="F57:P57" si="7">SUM(F14:F28)</f>
        <v>1956.5389999999998</v>
      </c>
      <c r="G57" s="39">
        <f t="shared" si="7"/>
        <v>2091.5389999999998</v>
      </c>
      <c r="H57" s="39">
        <f t="shared" si="7"/>
        <v>4491.5389999999998</v>
      </c>
      <c r="I57" s="39">
        <f t="shared" si="7"/>
        <v>2816.5389999999998</v>
      </c>
      <c r="J57" s="39">
        <f t="shared" si="7"/>
        <v>2816.5389999999998</v>
      </c>
      <c r="K57" s="39">
        <f t="shared" si="7"/>
        <v>5016.5389999999998</v>
      </c>
      <c r="L57" s="39">
        <f t="shared" si="7"/>
        <v>2816.5389999999998</v>
      </c>
      <c r="M57" s="39">
        <f t="shared" si="7"/>
        <v>2816.5389999999998</v>
      </c>
      <c r="N57" s="39">
        <f t="shared" si="7"/>
        <v>5016.5389999999998</v>
      </c>
      <c r="O57" s="39">
        <f t="shared" si="7"/>
        <v>2816.5389999999998</v>
      </c>
      <c r="P57" s="39">
        <f t="shared" si="7"/>
        <v>2816.5389999999998</v>
      </c>
      <c r="Q57" s="76">
        <f>SUM(E57:P57)</f>
        <v>37928.468000000001</v>
      </c>
      <c r="R57" s="46">
        <f>'Op Budget 2015'!Q56</f>
        <v>13516.49</v>
      </c>
      <c r="S57" s="39"/>
    </row>
    <row r="59" spans="1:19" s="37" customFormat="1" x14ac:dyDescent="0.25">
      <c r="A59" s="37" t="s">
        <v>88</v>
      </c>
      <c r="B59" s="38"/>
      <c r="C59" s="38"/>
      <c r="D59" s="84"/>
      <c r="E59" s="39">
        <f>('Min Rent 2015'!$C$12*0.5)/12</f>
        <v>412.70833333333331</v>
      </c>
      <c r="F59" s="39">
        <f>('Min Rent 2015'!$C$12*0.5)/12</f>
        <v>412.70833333333331</v>
      </c>
      <c r="G59" s="39">
        <f>('Min Rent 2015'!$C$12*0.5)/12</f>
        <v>412.70833333333331</v>
      </c>
      <c r="H59" s="39">
        <f>('Min Rent 2015'!$C$12*0.5)/12</f>
        <v>412.70833333333331</v>
      </c>
      <c r="I59" s="39">
        <f>('Min Rent 2015'!$C$12*0.5)/12</f>
        <v>412.70833333333331</v>
      </c>
      <c r="J59" s="39">
        <f>('Min Rent 2015'!$C$12*0.5)/12</f>
        <v>412.70833333333331</v>
      </c>
      <c r="K59" s="39">
        <f>('Min Rent 2015'!$C$12*0.5)/12</f>
        <v>412.70833333333331</v>
      </c>
      <c r="L59" s="39">
        <f>('Min Rent 2015'!$C$12*0.5)/12</f>
        <v>412.70833333333331</v>
      </c>
      <c r="M59" s="39">
        <f>('Min Rent 2015'!$C$12*0.5)/12</f>
        <v>412.70833333333331</v>
      </c>
      <c r="N59" s="39">
        <f>('Min Rent 2015'!$C$12*0.5)/12</f>
        <v>412.70833333333331</v>
      </c>
      <c r="O59" s="39">
        <f>('Min Rent 2015'!$C$12*0.5)/12</f>
        <v>412.70833333333331</v>
      </c>
      <c r="P59" s="39">
        <f>('Min Rent 2015'!$C$12*0.5)/12</f>
        <v>412.70833333333331</v>
      </c>
      <c r="Q59" s="76">
        <f>SUM(E59:P59)</f>
        <v>4952.5</v>
      </c>
      <c r="R59" s="46"/>
      <c r="S59" s="39"/>
    </row>
    <row r="61" spans="1:19" s="33" customFormat="1" x14ac:dyDescent="0.25">
      <c r="A61" s="33" t="s">
        <v>89</v>
      </c>
      <c r="B61" s="34"/>
      <c r="C61" s="34"/>
      <c r="D61" s="81"/>
      <c r="E61" s="36">
        <f>E10-E55-E59</f>
        <v>12741.635566666666</v>
      </c>
      <c r="F61" s="36">
        <f t="shared" ref="F61:P61" si="8">F10-F55-F59</f>
        <v>-1758.3644333333334</v>
      </c>
      <c r="G61" s="36">
        <f t="shared" si="8"/>
        <v>9306.6355666666659</v>
      </c>
      <c r="H61" s="36">
        <f t="shared" si="8"/>
        <v>13406.635566666666</v>
      </c>
      <c r="I61" s="36">
        <f t="shared" si="8"/>
        <v>-3618.3644333333264</v>
      </c>
      <c r="J61" s="36">
        <f t="shared" si="8"/>
        <v>-3927.3344333333275</v>
      </c>
      <c r="K61" s="36">
        <f t="shared" si="8"/>
        <v>27381.635566666668</v>
      </c>
      <c r="L61" s="36">
        <f t="shared" si="8"/>
        <v>11381.635566666666</v>
      </c>
      <c r="M61" s="36">
        <f t="shared" si="8"/>
        <v>29581.635566666668</v>
      </c>
      <c r="N61" s="36">
        <f t="shared" si="8"/>
        <v>27381.635566666668</v>
      </c>
      <c r="O61" s="36">
        <f t="shared" si="8"/>
        <v>29581.635566666668</v>
      </c>
      <c r="P61" s="36">
        <f t="shared" si="8"/>
        <v>-3927.3344333333275</v>
      </c>
      <c r="Q61" s="75">
        <f>SUM(E61:P61)</f>
        <v>147531.6868</v>
      </c>
      <c r="R61" s="44"/>
      <c r="S61" s="36"/>
    </row>
    <row r="63" spans="1:19" s="37" customFormat="1" x14ac:dyDescent="0.25">
      <c r="A63" s="37" t="s">
        <v>90</v>
      </c>
      <c r="B63" s="38">
        <v>526</v>
      </c>
      <c r="C63" s="38" t="s">
        <v>126</v>
      </c>
      <c r="D63" s="84"/>
      <c r="E63" s="39">
        <f>Assumptions!$I20</f>
        <v>4446.9699999999993</v>
      </c>
      <c r="F63" s="39">
        <f>Assumptions!$I21</f>
        <v>4460.869999999999</v>
      </c>
      <c r="G63" s="39">
        <f>Assumptions!$I22</f>
        <v>4474.8099999999995</v>
      </c>
      <c r="H63" s="39">
        <f>'Refi Assumptions'!$B7</f>
        <v>12499.999999999998</v>
      </c>
      <c r="I63" s="39">
        <f>'Refi Assumptions'!$B8</f>
        <v>12499.999999999998</v>
      </c>
      <c r="J63" s="39">
        <f>'Refi Assumptions'!$B9</f>
        <v>12499.999999999998</v>
      </c>
      <c r="K63" s="39">
        <f>'Refi Assumptions'!$B10</f>
        <v>12499.999999999998</v>
      </c>
      <c r="L63" s="39">
        <f>'Refi Assumptions'!$B11</f>
        <v>12499.999999999998</v>
      </c>
      <c r="M63" s="39">
        <f>'Refi Assumptions'!$B12</f>
        <v>12499.999999999998</v>
      </c>
      <c r="N63" s="39">
        <f>'Refi Assumptions'!$B13</f>
        <v>12499.999999999998</v>
      </c>
      <c r="O63" s="39">
        <f>'Refi Assumptions'!$B14</f>
        <v>12499.999999999998</v>
      </c>
      <c r="P63" s="39">
        <f>'Refi Assumptions'!$B15</f>
        <v>12499.999999999998</v>
      </c>
      <c r="Q63" s="76">
        <f>SUM(E63:P63)</f>
        <v>125882.65</v>
      </c>
      <c r="R63" s="46"/>
      <c r="S63" s="39"/>
    </row>
    <row r="64" spans="1:19" s="37" customFormat="1" x14ac:dyDescent="0.25">
      <c r="A64" s="37" t="s">
        <v>91</v>
      </c>
      <c r="B64" s="38">
        <v>526</v>
      </c>
      <c r="C64" s="38" t="s">
        <v>127</v>
      </c>
      <c r="D64" s="84"/>
      <c r="E64" s="39">
        <f>Assumptions!$J20</f>
        <v>8520.27</v>
      </c>
      <c r="F64" s="39">
        <f>Assumptions!$J21</f>
        <v>8506.3700000000008</v>
      </c>
      <c r="G64" s="39">
        <f>Assumptions!$J22</f>
        <v>8492.43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76">
        <f>SUM(E64:P64)</f>
        <v>25519.07</v>
      </c>
      <c r="R64" s="46"/>
      <c r="S64" s="39"/>
    </row>
    <row r="66" spans="1:19" s="33" customFormat="1" x14ac:dyDescent="0.25">
      <c r="A66" s="33" t="s">
        <v>92</v>
      </c>
      <c r="B66" s="34"/>
      <c r="C66" s="34"/>
      <c r="D66" s="81"/>
      <c r="E66" s="36">
        <f>E61-(E63+E64)</f>
        <v>-225.60443333333387</v>
      </c>
      <c r="F66" s="36">
        <f t="shared" ref="F66:P66" si="9">F61-(F63+F64)</f>
        <v>-14725.604433333334</v>
      </c>
      <c r="G66" s="36">
        <f t="shared" si="9"/>
        <v>-3660.6044333333339</v>
      </c>
      <c r="H66" s="36">
        <f t="shared" si="9"/>
        <v>906.63556666666773</v>
      </c>
      <c r="I66" s="36">
        <f t="shared" si="9"/>
        <v>-16118.364433333325</v>
      </c>
      <c r="J66" s="36">
        <f t="shared" si="9"/>
        <v>-16427.334433333326</v>
      </c>
      <c r="K66" s="36">
        <f t="shared" si="9"/>
        <v>14881.63556666667</v>
      </c>
      <c r="L66" s="36">
        <f t="shared" si="9"/>
        <v>-1118.3644333333323</v>
      </c>
      <c r="M66" s="36">
        <f t="shared" si="9"/>
        <v>17081.635566666671</v>
      </c>
      <c r="N66" s="36">
        <f t="shared" si="9"/>
        <v>14881.63556666667</v>
      </c>
      <c r="O66" s="36">
        <f t="shared" si="9"/>
        <v>17081.635566666671</v>
      </c>
      <c r="P66" s="36">
        <f t="shared" si="9"/>
        <v>-16427.334433333326</v>
      </c>
      <c r="Q66" s="75">
        <f>SUM(E66:P66)</f>
        <v>-3870.0331999999598</v>
      </c>
      <c r="R66" s="44"/>
      <c r="S66" s="36"/>
    </row>
    <row r="68" spans="1:19" s="33" customFormat="1" x14ac:dyDescent="0.25">
      <c r="A68" s="139" t="s">
        <v>206</v>
      </c>
      <c r="B68" s="140">
        <v>526</v>
      </c>
      <c r="C68" s="140" t="s">
        <v>207</v>
      </c>
      <c r="D68" s="81"/>
      <c r="E68" s="36">
        <v>0</v>
      </c>
      <c r="F68" s="36">
        <v>0</v>
      </c>
      <c r="G68" s="36">
        <v>82478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75">
        <f>SUM(E68:P68)</f>
        <v>82478</v>
      </c>
      <c r="R68" s="44"/>
      <c r="S68" s="36"/>
    </row>
    <row r="70" spans="1:19" s="37" customFormat="1" x14ac:dyDescent="0.25">
      <c r="A70" s="37" t="s">
        <v>93</v>
      </c>
      <c r="B70" s="38"/>
      <c r="C70" s="38"/>
      <c r="D70" s="84"/>
      <c r="E70" s="39">
        <f>Assumptions!$B$5/12</f>
        <v>0</v>
      </c>
      <c r="F70" s="39">
        <f>Assumptions!$B$5/12</f>
        <v>0</v>
      </c>
      <c r="G70" s="39">
        <f>Assumptions!$B$5/12</f>
        <v>0</v>
      </c>
      <c r="H70" s="39">
        <f>Assumptions!$B$5/12</f>
        <v>0</v>
      </c>
      <c r="I70" s="39">
        <f>Assumptions!$B$5/12</f>
        <v>0</v>
      </c>
      <c r="J70" s="39">
        <f>Assumptions!$B$5/12</f>
        <v>0</v>
      </c>
      <c r="K70" s="39">
        <f>Assumptions!$B$5/12</f>
        <v>0</v>
      </c>
      <c r="L70" s="39">
        <f>Assumptions!$B$5/12</f>
        <v>0</v>
      </c>
      <c r="M70" s="39">
        <f>Assumptions!$B$5/12</f>
        <v>0</v>
      </c>
      <c r="N70" s="39">
        <f>Assumptions!$B$5/12</f>
        <v>0</v>
      </c>
      <c r="O70" s="39">
        <f>Assumptions!$B$5/12</f>
        <v>0</v>
      </c>
      <c r="P70" s="39">
        <f>Assumptions!$B$5/12</f>
        <v>0</v>
      </c>
      <c r="Q70" s="76">
        <f>SUM(E70:P70)</f>
        <v>0</v>
      </c>
      <c r="R70" s="46"/>
      <c r="S70" s="39"/>
    </row>
    <row r="71" spans="1:19" s="33" customFormat="1" x14ac:dyDescent="0.25">
      <c r="A71" s="33" t="s">
        <v>94</v>
      </c>
      <c r="B71" s="34"/>
      <c r="C71" s="34"/>
      <c r="D71" s="81"/>
      <c r="E71" s="36">
        <f>E66-E68-E70</f>
        <v>-225.60443333333387</v>
      </c>
      <c r="F71" s="36">
        <f t="shared" ref="F71:P71" si="10">F66-F68-F70</f>
        <v>-14725.604433333334</v>
      </c>
      <c r="G71" s="36">
        <f t="shared" si="10"/>
        <v>-86138.604433333327</v>
      </c>
      <c r="H71" s="36">
        <f t="shared" si="10"/>
        <v>906.63556666666773</v>
      </c>
      <c r="I71" s="36">
        <f t="shared" si="10"/>
        <v>-16118.364433333325</v>
      </c>
      <c r="J71" s="36">
        <f t="shared" si="10"/>
        <v>-16427.334433333326</v>
      </c>
      <c r="K71" s="36">
        <f t="shared" si="10"/>
        <v>14881.63556666667</v>
      </c>
      <c r="L71" s="36">
        <f t="shared" si="10"/>
        <v>-1118.3644333333323</v>
      </c>
      <c r="M71" s="36">
        <f t="shared" si="10"/>
        <v>17081.635566666671</v>
      </c>
      <c r="N71" s="36">
        <f t="shared" si="10"/>
        <v>14881.63556666667</v>
      </c>
      <c r="O71" s="36">
        <f t="shared" si="10"/>
        <v>17081.635566666671</v>
      </c>
      <c r="P71" s="36">
        <f t="shared" si="10"/>
        <v>-16427.334433333326</v>
      </c>
      <c r="Q71" s="75">
        <f>SUM(E71:P71)</f>
        <v>-86348.033199999991</v>
      </c>
      <c r="R71" s="44"/>
      <c r="S71" s="36"/>
    </row>
    <row r="73" spans="1:19" s="37" customFormat="1" x14ac:dyDescent="0.25">
      <c r="A73" s="37" t="s">
        <v>95</v>
      </c>
      <c r="B73" s="38"/>
      <c r="C73" s="38"/>
      <c r="D73" s="84">
        <v>5927.6</v>
      </c>
      <c r="E73" s="39">
        <f>$D73</f>
        <v>5927.6</v>
      </c>
      <c r="F73" s="39">
        <f t="shared" ref="F73:P73" si="11">$D73</f>
        <v>5927.6</v>
      </c>
      <c r="G73" s="39">
        <f t="shared" si="11"/>
        <v>5927.6</v>
      </c>
      <c r="H73" s="39">
        <f t="shared" si="11"/>
        <v>5927.6</v>
      </c>
      <c r="I73" s="39">
        <f t="shared" si="11"/>
        <v>5927.6</v>
      </c>
      <c r="J73" s="39">
        <f t="shared" si="11"/>
        <v>5927.6</v>
      </c>
      <c r="K73" s="39">
        <f t="shared" si="11"/>
        <v>5927.6</v>
      </c>
      <c r="L73" s="39">
        <f t="shared" si="11"/>
        <v>5927.6</v>
      </c>
      <c r="M73" s="39">
        <f t="shared" si="11"/>
        <v>5927.6</v>
      </c>
      <c r="N73" s="39">
        <f t="shared" si="11"/>
        <v>5927.6</v>
      </c>
      <c r="O73" s="39">
        <f t="shared" si="11"/>
        <v>5927.6</v>
      </c>
      <c r="P73" s="39">
        <f t="shared" si="11"/>
        <v>5927.6</v>
      </c>
      <c r="Q73" s="76">
        <f>SUM(E73:P73)</f>
        <v>71131.199999999997</v>
      </c>
      <c r="R73" s="46"/>
      <c r="S73" s="39"/>
    </row>
    <row r="75" spans="1:19" s="33" customFormat="1" x14ac:dyDescent="0.25">
      <c r="A75" s="33" t="s">
        <v>96</v>
      </c>
      <c r="B75" s="34"/>
      <c r="C75" s="34"/>
      <c r="D75" s="81"/>
      <c r="E75" s="36">
        <f>'Op Budget 2015'!P73</f>
        <v>329583.49</v>
      </c>
      <c r="F75" s="36">
        <f>E76</f>
        <v>329780.36</v>
      </c>
      <c r="G75" s="36">
        <f t="shared" ref="G75:P75" si="12">F76</f>
        <v>310720.2</v>
      </c>
      <c r="H75" s="36">
        <f t="shared" si="12"/>
        <v>218653.99556666668</v>
      </c>
      <c r="I75" s="36">
        <f t="shared" si="12"/>
        <v>213633.03113333334</v>
      </c>
      <c r="J75" s="36">
        <f t="shared" si="12"/>
        <v>191587.0667</v>
      </c>
      <c r="K75" s="36">
        <f t="shared" si="12"/>
        <v>202741.10226666665</v>
      </c>
      <c r="L75" s="36">
        <f t="shared" si="12"/>
        <v>211695.13783333331</v>
      </c>
      <c r="M75" s="36">
        <f t="shared" si="12"/>
        <v>204649.17339999997</v>
      </c>
      <c r="N75" s="36">
        <f t="shared" si="12"/>
        <v>215803.20896666663</v>
      </c>
      <c r="O75" s="36">
        <f t="shared" si="12"/>
        <v>224757.24453333329</v>
      </c>
      <c r="P75" s="36">
        <f t="shared" si="12"/>
        <v>235911.28009999995</v>
      </c>
      <c r="Q75" s="75"/>
      <c r="R75" s="44"/>
      <c r="S75" s="36"/>
    </row>
    <row r="76" spans="1:19" s="33" customFormat="1" x14ac:dyDescent="0.25">
      <c r="A76" s="33" t="s">
        <v>97</v>
      </c>
      <c r="B76" s="34"/>
      <c r="C76" s="34"/>
      <c r="D76" s="81"/>
      <c r="E76" s="36">
        <v>329780.36</v>
      </c>
      <c r="F76" s="36">
        <v>310720.2</v>
      </c>
      <c r="G76" s="36">
        <f>G71+G75+G33-G73</f>
        <v>218653.99556666668</v>
      </c>
      <c r="H76" s="36">
        <f>H71+H75+H33-H73</f>
        <v>213633.03113333334</v>
      </c>
      <c r="I76" s="36">
        <f>I71+I75+I33-I73</f>
        <v>191587.0667</v>
      </c>
      <c r="J76" s="36">
        <f>J71+J75+J33-J73</f>
        <v>202741.10226666665</v>
      </c>
      <c r="K76" s="36">
        <f>K71+K75+K33-K73</f>
        <v>211695.13783333331</v>
      </c>
      <c r="L76" s="36">
        <f>L71+L75+L33-L73</f>
        <v>204649.17339999997</v>
      </c>
      <c r="M76" s="36">
        <f>M71+M75+M33-M73</f>
        <v>215803.20896666663</v>
      </c>
      <c r="N76" s="36">
        <f>N71+N75+N33-N73</f>
        <v>224757.24453333329</v>
      </c>
      <c r="O76" s="36">
        <f>O71+O75+O33-O73</f>
        <v>235911.28009999995</v>
      </c>
      <c r="P76" s="36">
        <f>P71+P75+P33-P73</f>
        <v>247065.3156666666</v>
      </c>
      <c r="Q76" s="75"/>
      <c r="R76" s="44"/>
      <c r="S76" s="36"/>
    </row>
    <row r="79" spans="1:19" x14ac:dyDescent="0.25">
      <c r="A79" s="90" t="s">
        <v>210</v>
      </c>
    </row>
    <row r="80" spans="1:19" x14ac:dyDescent="0.25">
      <c r="A80" s="90"/>
    </row>
    <row r="81" spans="1:1" x14ac:dyDescent="0.25">
      <c r="A81" s="90"/>
    </row>
    <row r="82" spans="1:1" x14ac:dyDescent="0.25">
      <c r="A82" s="90"/>
    </row>
    <row r="83" spans="1:1" x14ac:dyDescent="0.25">
      <c r="A83" s="90"/>
    </row>
    <row r="84" spans="1:1" x14ac:dyDescent="0.25">
      <c r="A84" s="9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zoomScale="80" zoomScaleNormal="8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F2" sqref="F2"/>
    </sheetView>
  </sheetViews>
  <sheetFormatPr defaultRowHeight="15" x14ac:dyDescent="0.25"/>
  <cols>
    <col min="1" max="1" width="28.33203125" style="51" customWidth="1"/>
    <col min="2" max="2" width="12.109375" style="51" bestFit="1" customWidth="1"/>
    <col min="3" max="3" width="4.44140625" style="51" customWidth="1"/>
    <col min="4" max="4" width="4.21875" style="51" customWidth="1"/>
    <col min="5" max="5" width="4.88671875" style="12" customWidth="1"/>
    <col min="6" max="6" width="7.33203125" style="52" bestFit="1" customWidth="1"/>
    <col min="7" max="7" width="13.44140625" style="51" bestFit="1" customWidth="1"/>
    <col min="8" max="8" width="9.5546875" style="14" bestFit="1" customWidth="1"/>
    <col min="9" max="9" width="8.77734375" style="14" bestFit="1" customWidth="1"/>
    <col min="10" max="10" width="9" style="14" bestFit="1" customWidth="1"/>
    <col min="11" max="11" width="10.44140625" style="51" bestFit="1" customWidth="1"/>
    <col min="12" max="12" width="11" style="51" bestFit="1" customWidth="1"/>
    <col min="13" max="13" width="12.77734375" style="51" bestFit="1" customWidth="1"/>
    <col min="14" max="16384" width="8.88671875" style="51"/>
  </cols>
  <sheetData>
    <row r="2" spans="1:13" ht="30" x14ac:dyDescent="0.25">
      <c r="E2" s="53"/>
      <c r="F2" s="85" t="s">
        <v>108</v>
      </c>
      <c r="G2" s="53" t="s">
        <v>109</v>
      </c>
      <c r="H2" s="86" t="s">
        <v>110</v>
      </c>
      <c r="I2" s="86" t="s">
        <v>111</v>
      </c>
      <c r="J2" s="86" t="s">
        <v>112</v>
      </c>
      <c r="K2" s="53" t="s">
        <v>113</v>
      </c>
      <c r="L2" s="53" t="s">
        <v>114</v>
      </c>
      <c r="M2" s="53" t="s">
        <v>115</v>
      </c>
    </row>
    <row r="3" spans="1:13" x14ac:dyDescent="0.25">
      <c r="A3" s="51" t="s">
        <v>116</v>
      </c>
      <c r="B3" s="48">
        <v>1.49E-2</v>
      </c>
      <c r="E3" s="12">
        <v>1</v>
      </c>
      <c r="F3" s="52">
        <v>41852</v>
      </c>
      <c r="G3" s="13">
        <f>$B$9</f>
        <v>2800000</v>
      </c>
      <c r="H3" s="14">
        <f t="shared" ref="H3:H62" si="0">$B$12</f>
        <v>12967.24</v>
      </c>
      <c r="I3" s="14">
        <f>$H3-$J3</f>
        <v>4217.24</v>
      </c>
      <c r="J3" s="14">
        <f t="shared" ref="J3:J62" si="1">ROUND($G3*($B$10/12), 2)</f>
        <v>8750</v>
      </c>
      <c r="K3" s="14">
        <f>I3</f>
        <v>4217.24</v>
      </c>
      <c r="L3" s="14">
        <f>J3</f>
        <v>8750</v>
      </c>
      <c r="M3" s="13">
        <f>$G3-$I3</f>
        <v>2795782.76</v>
      </c>
    </row>
    <row r="4" spans="1:13" x14ac:dyDescent="0.25">
      <c r="A4" s="51" t="s">
        <v>150</v>
      </c>
      <c r="B4" s="48">
        <v>0.03</v>
      </c>
      <c r="E4" s="12">
        <v>2</v>
      </c>
      <c r="F4" s="52">
        <v>41883</v>
      </c>
      <c r="G4" s="13">
        <f>$M3</f>
        <v>2795782.76</v>
      </c>
      <c r="H4" s="14">
        <f t="shared" si="0"/>
        <v>12967.24</v>
      </c>
      <c r="I4" s="14">
        <f t="shared" ref="I4:I62" si="2">$H4-$J4</f>
        <v>4230.42</v>
      </c>
      <c r="J4" s="14">
        <f t="shared" si="1"/>
        <v>8736.82</v>
      </c>
      <c r="K4" s="13">
        <f>$I4+$K3</f>
        <v>8447.66</v>
      </c>
      <c r="L4" s="13">
        <f>$J4+$L3</f>
        <v>17486.82</v>
      </c>
      <c r="M4" s="13">
        <f t="shared" ref="M4:M62" si="3">$G4-$I4</f>
        <v>2791552.34</v>
      </c>
    </row>
    <row r="5" spans="1:13" x14ac:dyDescent="0.25">
      <c r="A5" s="51" t="s">
        <v>93</v>
      </c>
      <c r="B5" s="49">
        <v>0</v>
      </c>
      <c r="E5" s="12">
        <v>3</v>
      </c>
      <c r="F5" s="52">
        <v>41913</v>
      </c>
      <c r="G5" s="13">
        <f t="shared" ref="G5:G62" si="4">$M4</f>
        <v>2791552.34</v>
      </c>
      <c r="H5" s="14">
        <f t="shared" si="0"/>
        <v>12967.24</v>
      </c>
      <c r="I5" s="14">
        <f t="shared" si="2"/>
        <v>4243.6399999999994</v>
      </c>
      <c r="J5" s="14">
        <f t="shared" si="1"/>
        <v>8723.6</v>
      </c>
      <c r="K5" s="13">
        <f t="shared" ref="K5:K62" si="5">$I5+$K4</f>
        <v>12691.3</v>
      </c>
      <c r="L5" s="13">
        <f t="shared" ref="L5:L62" si="6">$J5+$L4</f>
        <v>26210.42</v>
      </c>
      <c r="M5" s="13">
        <f t="shared" si="3"/>
        <v>2787308.6999999997</v>
      </c>
    </row>
    <row r="6" spans="1:13" x14ac:dyDescent="0.25">
      <c r="E6" s="12">
        <v>4</v>
      </c>
      <c r="F6" s="52">
        <v>41944</v>
      </c>
      <c r="G6" s="13">
        <f t="shared" si="4"/>
        <v>2787308.6999999997</v>
      </c>
      <c r="H6" s="14">
        <f t="shared" si="0"/>
        <v>12967.24</v>
      </c>
      <c r="I6" s="14">
        <f t="shared" si="2"/>
        <v>4256.8999999999996</v>
      </c>
      <c r="J6" s="14">
        <f t="shared" si="1"/>
        <v>8710.34</v>
      </c>
      <c r="K6" s="13">
        <f t="shared" si="5"/>
        <v>16948.199999999997</v>
      </c>
      <c r="L6" s="13">
        <f t="shared" si="6"/>
        <v>34920.759999999995</v>
      </c>
      <c r="M6" s="13">
        <f t="shared" si="3"/>
        <v>2783051.8</v>
      </c>
    </row>
    <row r="7" spans="1:13" x14ac:dyDescent="0.25">
      <c r="E7" s="12">
        <v>5</v>
      </c>
      <c r="F7" s="52">
        <v>41974</v>
      </c>
      <c r="G7" s="13">
        <f t="shared" si="4"/>
        <v>2783051.8</v>
      </c>
      <c r="H7" s="14">
        <f t="shared" si="0"/>
        <v>12967.24</v>
      </c>
      <c r="I7" s="14">
        <f t="shared" si="2"/>
        <v>4270.1999999999989</v>
      </c>
      <c r="J7" s="14">
        <f t="shared" si="1"/>
        <v>8697.0400000000009</v>
      </c>
      <c r="K7" s="13">
        <f t="shared" si="5"/>
        <v>21218.399999999994</v>
      </c>
      <c r="L7" s="13">
        <f t="shared" si="6"/>
        <v>43617.799999999996</v>
      </c>
      <c r="M7" s="13">
        <f t="shared" si="3"/>
        <v>2778781.5999999996</v>
      </c>
    </row>
    <row r="8" spans="1:13" x14ac:dyDescent="0.25">
      <c r="E8" s="12">
        <v>6</v>
      </c>
      <c r="F8" s="52">
        <v>42005</v>
      </c>
      <c r="G8" s="13">
        <f t="shared" si="4"/>
        <v>2778781.5999999996</v>
      </c>
      <c r="H8" s="14">
        <f t="shared" si="0"/>
        <v>12967.24</v>
      </c>
      <c r="I8" s="14">
        <f t="shared" si="2"/>
        <v>4283.5499999999993</v>
      </c>
      <c r="J8" s="14">
        <f t="shared" si="1"/>
        <v>8683.69</v>
      </c>
      <c r="K8" s="13">
        <f t="shared" si="5"/>
        <v>25501.949999999993</v>
      </c>
      <c r="L8" s="13">
        <f t="shared" si="6"/>
        <v>52301.49</v>
      </c>
      <c r="M8" s="13">
        <f t="shared" si="3"/>
        <v>2774498.05</v>
      </c>
    </row>
    <row r="9" spans="1:13" x14ac:dyDescent="0.25">
      <c r="A9" s="52" t="s">
        <v>117</v>
      </c>
      <c r="B9" s="49">
        <v>2800000</v>
      </c>
      <c r="E9" s="12">
        <v>7</v>
      </c>
      <c r="F9" s="52">
        <v>42036</v>
      </c>
      <c r="G9" s="13">
        <f t="shared" si="4"/>
        <v>2774498.05</v>
      </c>
      <c r="H9" s="14">
        <f t="shared" si="0"/>
        <v>12967.24</v>
      </c>
      <c r="I9" s="14">
        <f t="shared" si="2"/>
        <v>4296.93</v>
      </c>
      <c r="J9" s="14">
        <f t="shared" si="1"/>
        <v>8670.31</v>
      </c>
      <c r="K9" s="13">
        <f t="shared" si="5"/>
        <v>29798.879999999994</v>
      </c>
      <c r="L9" s="13">
        <f t="shared" si="6"/>
        <v>60971.799999999996</v>
      </c>
      <c r="M9" s="13">
        <f t="shared" si="3"/>
        <v>2770201.1199999996</v>
      </c>
    </row>
    <row r="10" spans="1:13" x14ac:dyDescent="0.25">
      <c r="A10" s="52" t="s">
        <v>118</v>
      </c>
      <c r="B10" s="48">
        <v>3.7499999999999999E-2</v>
      </c>
      <c r="E10" s="12">
        <v>8</v>
      </c>
      <c r="F10" s="52">
        <v>42064</v>
      </c>
      <c r="G10" s="13">
        <f t="shared" si="4"/>
        <v>2770201.1199999996</v>
      </c>
      <c r="H10" s="14">
        <f t="shared" si="0"/>
        <v>12967.24</v>
      </c>
      <c r="I10" s="14">
        <f t="shared" si="2"/>
        <v>4310.3600000000006</v>
      </c>
      <c r="J10" s="14">
        <f t="shared" si="1"/>
        <v>8656.8799999999992</v>
      </c>
      <c r="K10" s="13">
        <f t="shared" si="5"/>
        <v>34109.239999999991</v>
      </c>
      <c r="L10" s="13">
        <f t="shared" si="6"/>
        <v>69628.679999999993</v>
      </c>
      <c r="M10" s="13">
        <f t="shared" si="3"/>
        <v>2765890.76</v>
      </c>
    </row>
    <row r="11" spans="1:13" x14ac:dyDescent="0.25">
      <c r="A11" s="52" t="s">
        <v>119</v>
      </c>
      <c r="B11" s="47">
        <v>360</v>
      </c>
      <c r="E11" s="12">
        <v>9</v>
      </c>
      <c r="F11" s="52">
        <v>42095</v>
      </c>
      <c r="G11" s="13">
        <f t="shared" si="4"/>
        <v>2765890.76</v>
      </c>
      <c r="H11" s="14">
        <f t="shared" si="0"/>
        <v>12967.24</v>
      </c>
      <c r="I11" s="14">
        <f t="shared" si="2"/>
        <v>4323.83</v>
      </c>
      <c r="J11" s="14">
        <f t="shared" si="1"/>
        <v>8643.41</v>
      </c>
      <c r="K11" s="13">
        <f t="shared" si="5"/>
        <v>38433.069999999992</v>
      </c>
      <c r="L11" s="13">
        <f t="shared" si="6"/>
        <v>78272.09</v>
      </c>
      <c r="M11" s="13">
        <f t="shared" si="3"/>
        <v>2761566.9299999997</v>
      </c>
    </row>
    <row r="12" spans="1:13" x14ac:dyDescent="0.25">
      <c r="A12" s="52" t="s">
        <v>120</v>
      </c>
      <c r="B12" s="50">
        <f>ROUND(PMT($B$10/12,$B$11,-$B$9,0), 2)</f>
        <v>12967.24</v>
      </c>
      <c r="E12" s="12">
        <v>10</v>
      </c>
      <c r="F12" s="52">
        <v>42125</v>
      </c>
      <c r="G12" s="13">
        <f t="shared" si="4"/>
        <v>2761566.9299999997</v>
      </c>
      <c r="H12" s="14">
        <f t="shared" si="0"/>
        <v>12967.24</v>
      </c>
      <c r="I12" s="14">
        <f t="shared" si="2"/>
        <v>4337.34</v>
      </c>
      <c r="J12" s="14">
        <f t="shared" si="1"/>
        <v>8629.9</v>
      </c>
      <c r="K12" s="13">
        <f t="shared" si="5"/>
        <v>42770.409999999989</v>
      </c>
      <c r="L12" s="13">
        <f t="shared" si="6"/>
        <v>86901.989999999991</v>
      </c>
      <c r="M12" s="13">
        <f t="shared" si="3"/>
        <v>2757229.59</v>
      </c>
    </row>
    <row r="13" spans="1:13" x14ac:dyDescent="0.25">
      <c r="E13" s="12">
        <v>11</v>
      </c>
      <c r="F13" s="52">
        <v>42156</v>
      </c>
      <c r="G13" s="13">
        <f t="shared" si="4"/>
        <v>2757229.59</v>
      </c>
      <c r="H13" s="14">
        <f t="shared" si="0"/>
        <v>12967.24</v>
      </c>
      <c r="I13" s="14">
        <f t="shared" si="2"/>
        <v>4350.8999999999996</v>
      </c>
      <c r="J13" s="14">
        <f t="shared" si="1"/>
        <v>8616.34</v>
      </c>
      <c r="K13" s="13">
        <f t="shared" si="5"/>
        <v>47121.30999999999</v>
      </c>
      <c r="L13" s="13">
        <f t="shared" si="6"/>
        <v>95518.329999999987</v>
      </c>
      <c r="M13" s="13">
        <f t="shared" si="3"/>
        <v>2752878.69</v>
      </c>
    </row>
    <row r="14" spans="1:13" s="53" customFormat="1" x14ac:dyDescent="0.25">
      <c r="E14" s="12">
        <v>12</v>
      </c>
      <c r="F14" s="52">
        <v>42186</v>
      </c>
      <c r="G14" s="13">
        <f t="shared" si="4"/>
        <v>2752878.69</v>
      </c>
      <c r="H14" s="14">
        <f t="shared" si="0"/>
        <v>12967.24</v>
      </c>
      <c r="I14" s="14">
        <f t="shared" si="2"/>
        <v>4364.49</v>
      </c>
      <c r="J14" s="14">
        <f t="shared" si="1"/>
        <v>8602.75</v>
      </c>
      <c r="K14" s="13">
        <f t="shared" si="5"/>
        <v>51485.799999999988</v>
      </c>
      <c r="L14" s="13">
        <f t="shared" si="6"/>
        <v>104121.07999999999</v>
      </c>
      <c r="M14" s="13">
        <f t="shared" si="3"/>
        <v>2748514.1999999997</v>
      </c>
    </row>
    <row r="15" spans="1:13" x14ac:dyDescent="0.25">
      <c r="E15" s="12">
        <v>13</v>
      </c>
      <c r="F15" s="52">
        <v>42217</v>
      </c>
      <c r="G15" s="13">
        <f t="shared" si="4"/>
        <v>2748514.1999999997</v>
      </c>
      <c r="H15" s="14">
        <f t="shared" si="0"/>
        <v>12967.24</v>
      </c>
      <c r="I15" s="14">
        <f t="shared" si="2"/>
        <v>4378.1299999999992</v>
      </c>
      <c r="J15" s="14">
        <f t="shared" si="1"/>
        <v>8589.11</v>
      </c>
      <c r="K15" s="13">
        <f t="shared" si="5"/>
        <v>55863.929999999986</v>
      </c>
      <c r="L15" s="13">
        <f t="shared" si="6"/>
        <v>112710.18999999999</v>
      </c>
      <c r="M15" s="13">
        <f t="shared" si="3"/>
        <v>2744136.07</v>
      </c>
    </row>
    <row r="16" spans="1:13" x14ac:dyDescent="0.25">
      <c r="E16" s="12">
        <v>14</v>
      </c>
      <c r="F16" s="52">
        <v>42248</v>
      </c>
      <c r="G16" s="13">
        <f t="shared" si="4"/>
        <v>2744136.07</v>
      </c>
      <c r="H16" s="14">
        <f t="shared" si="0"/>
        <v>12967.24</v>
      </c>
      <c r="I16" s="14">
        <f t="shared" si="2"/>
        <v>4391.8099999999995</v>
      </c>
      <c r="J16" s="14">
        <f t="shared" si="1"/>
        <v>8575.43</v>
      </c>
      <c r="K16" s="13">
        <f t="shared" si="5"/>
        <v>60255.739999999983</v>
      </c>
      <c r="L16" s="13">
        <f t="shared" si="6"/>
        <v>121285.62</v>
      </c>
      <c r="M16" s="13">
        <f t="shared" si="3"/>
        <v>2739744.26</v>
      </c>
    </row>
    <row r="17" spans="5:13" x14ac:dyDescent="0.25">
      <c r="E17" s="87">
        <v>15</v>
      </c>
      <c r="F17" s="52">
        <v>42278</v>
      </c>
      <c r="G17" s="88">
        <f t="shared" si="4"/>
        <v>2739744.26</v>
      </c>
      <c r="H17" s="89">
        <f t="shared" si="0"/>
        <v>12967.24</v>
      </c>
      <c r="I17" s="89">
        <f t="shared" si="2"/>
        <v>4405.5399999999991</v>
      </c>
      <c r="J17" s="89">
        <f t="shared" si="1"/>
        <v>8561.7000000000007</v>
      </c>
      <c r="K17" s="88">
        <f t="shared" si="5"/>
        <v>64661.279999999984</v>
      </c>
      <c r="L17" s="88">
        <f t="shared" si="6"/>
        <v>129847.31999999999</v>
      </c>
      <c r="M17" s="88">
        <f t="shared" si="3"/>
        <v>2735338.7199999997</v>
      </c>
    </row>
    <row r="18" spans="5:13" x14ac:dyDescent="0.25">
      <c r="E18" s="12">
        <v>16</v>
      </c>
      <c r="F18" s="52">
        <v>42309</v>
      </c>
      <c r="G18" s="13">
        <f t="shared" si="4"/>
        <v>2735338.7199999997</v>
      </c>
      <c r="H18" s="14">
        <f t="shared" si="0"/>
        <v>12967.24</v>
      </c>
      <c r="I18" s="14">
        <f t="shared" si="2"/>
        <v>4419.3099999999995</v>
      </c>
      <c r="J18" s="14">
        <f t="shared" si="1"/>
        <v>8547.93</v>
      </c>
      <c r="K18" s="13">
        <f t="shared" si="5"/>
        <v>69080.589999999982</v>
      </c>
      <c r="L18" s="13">
        <f t="shared" si="6"/>
        <v>138395.25</v>
      </c>
      <c r="M18" s="13">
        <f t="shared" si="3"/>
        <v>2730919.4099999997</v>
      </c>
    </row>
    <row r="19" spans="5:13" x14ac:dyDescent="0.25">
      <c r="E19" s="12">
        <v>17</v>
      </c>
      <c r="F19" s="52">
        <v>42339</v>
      </c>
      <c r="G19" s="13">
        <f t="shared" si="4"/>
        <v>2730919.4099999997</v>
      </c>
      <c r="H19" s="14">
        <f t="shared" si="0"/>
        <v>12967.24</v>
      </c>
      <c r="I19" s="14">
        <f t="shared" si="2"/>
        <v>4433.119999999999</v>
      </c>
      <c r="J19" s="14">
        <f t="shared" si="1"/>
        <v>8534.1200000000008</v>
      </c>
      <c r="K19" s="13">
        <f t="shared" si="5"/>
        <v>73513.709999999977</v>
      </c>
      <c r="L19" s="13">
        <f t="shared" si="6"/>
        <v>146929.37</v>
      </c>
      <c r="M19" s="13">
        <f t="shared" si="3"/>
        <v>2726486.2899999996</v>
      </c>
    </row>
    <row r="20" spans="5:13" x14ac:dyDescent="0.25">
      <c r="E20" s="12">
        <v>18</v>
      </c>
      <c r="F20" s="52">
        <v>42370</v>
      </c>
      <c r="G20" s="13">
        <f t="shared" si="4"/>
        <v>2726486.2899999996</v>
      </c>
      <c r="H20" s="14">
        <f t="shared" si="0"/>
        <v>12967.24</v>
      </c>
      <c r="I20" s="14">
        <f t="shared" si="2"/>
        <v>4446.9699999999993</v>
      </c>
      <c r="J20" s="14">
        <f t="shared" si="1"/>
        <v>8520.27</v>
      </c>
      <c r="K20" s="13">
        <f t="shared" si="5"/>
        <v>77960.679999999978</v>
      </c>
      <c r="L20" s="13">
        <f t="shared" si="6"/>
        <v>155449.63999999998</v>
      </c>
      <c r="M20" s="13">
        <f t="shared" si="3"/>
        <v>2722039.3199999994</v>
      </c>
    </row>
    <row r="21" spans="5:13" x14ac:dyDescent="0.25">
      <c r="E21" s="12">
        <v>19</v>
      </c>
      <c r="F21" s="52">
        <v>42401</v>
      </c>
      <c r="G21" s="13">
        <f t="shared" si="4"/>
        <v>2722039.3199999994</v>
      </c>
      <c r="H21" s="14">
        <f t="shared" si="0"/>
        <v>12967.24</v>
      </c>
      <c r="I21" s="14">
        <f t="shared" si="2"/>
        <v>4460.869999999999</v>
      </c>
      <c r="J21" s="14">
        <f t="shared" si="1"/>
        <v>8506.3700000000008</v>
      </c>
      <c r="K21" s="13">
        <f t="shared" si="5"/>
        <v>82421.549999999974</v>
      </c>
      <c r="L21" s="13">
        <f t="shared" si="6"/>
        <v>163956.00999999998</v>
      </c>
      <c r="M21" s="13">
        <f t="shared" si="3"/>
        <v>2717578.4499999993</v>
      </c>
    </row>
    <row r="22" spans="5:13" x14ac:dyDescent="0.25">
      <c r="E22" s="12">
        <v>20</v>
      </c>
      <c r="F22" s="52">
        <v>42430</v>
      </c>
      <c r="G22" s="13">
        <f t="shared" si="4"/>
        <v>2717578.4499999993</v>
      </c>
      <c r="H22" s="14">
        <f t="shared" si="0"/>
        <v>12967.24</v>
      </c>
      <c r="I22" s="14">
        <f t="shared" si="2"/>
        <v>4474.8099999999995</v>
      </c>
      <c r="J22" s="14">
        <f t="shared" si="1"/>
        <v>8492.43</v>
      </c>
      <c r="K22" s="13">
        <f t="shared" si="5"/>
        <v>86896.359999999971</v>
      </c>
      <c r="L22" s="13">
        <f t="shared" si="6"/>
        <v>172448.43999999997</v>
      </c>
      <c r="M22" s="13">
        <f t="shared" si="3"/>
        <v>2713103.6399999992</v>
      </c>
    </row>
    <row r="23" spans="5:13" x14ac:dyDescent="0.25">
      <c r="E23" s="12">
        <v>21</v>
      </c>
      <c r="F23" s="52">
        <v>42461</v>
      </c>
      <c r="G23" s="13">
        <f t="shared" si="4"/>
        <v>2713103.6399999992</v>
      </c>
      <c r="H23" s="14">
        <f t="shared" si="0"/>
        <v>12967.24</v>
      </c>
      <c r="I23" s="14">
        <f t="shared" si="2"/>
        <v>4488.7899999999991</v>
      </c>
      <c r="J23" s="14">
        <f t="shared" si="1"/>
        <v>8478.4500000000007</v>
      </c>
      <c r="K23" s="13">
        <f t="shared" si="5"/>
        <v>91385.149999999965</v>
      </c>
      <c r="L23" s="13">
        <f t="shared" si="6"/>
        <v>180926.88999999998</v>
      </c>
      <c r="M23" s="13">
        <f t="shared" si="3"/>
        <v>2708614.8499999992</v>
      </c>
    </row>
    <row r="24" spans="5:13" x14ac:dyDescent="0.25">
      <c r="E24" s="12">
        <v>22</v>
      </c>
      <c r="F24" s="52">
        <v>42491</v>
      </c>
      <c r="G24" s="13">
        <f t="shared" si="4"/>
        <v>2708614.8499999992</v>
      </c>
      <c r="H24" s="14">
        <f t="shared" si="0"/>
        <v>12967.24</v>
      </c>
      <c r="I24" s="14">
        <f t="shared" si="2"/>
        <v>4502.82</v>
      </c>
      <c r="J24" s="14">
        <f t="shared" si="1"/>
        <v>8464.42</v>
      </c>
      <c r="K24" s="13">
        <f t="shared" si="5"/>
        <v>95887.969999999972</v>
      </c>
      <c r="L24" s="13">
        <f t="shared" si="6"/>
        <v>189391.31</v>
      </c>
      <c r="M24" s="13">
        <f t="shared" si="3"/>
        <v>2704112.0299999993</v>
      </c>
    </row>
    <row r="25" spans="5:13" x14ac:dyDescent="0.25">
      <c r="E25" s="12">
        <v>23</v>
      </c>
      <c r="F25" s="52">
        <v>42522</v>
      </c>
      <c r="G25" s="13">
        <f t="shared" si="4"/>
        <v>2704112.0299999993</v>
      </c>
      <c r="H25" s="14">
        <f t="shared" si="0"/>
        <v>12967.24</v>
      </c>
      <c r="I25" s="14">
        <f t="shared" si="2"/>
        <v>4516.8899999999994</v>
      </c>
      <c r="J25" s="14">
        <f t="shared" si="1"/>
        <v>8450.35</v>
      </c>
      <c r="K25" s="13">
        <f t="shared" si="5"/>
        <v>100404.85999999997</v>
      </c>
      <c r="L25" s="13">
        <f t="shared" si="6"/>
        <v>197841.66</v>
      </c>
      <c r="M25" s="13">
        <f t="shared" si="3"/>
        <v>2699595.1399999992</v>
      </c>
    </row>
    <row r="26" spans="5:13" x14ac:dyDescent="0.25">
      <c r="E26" s="12">
        <v>24</v>
      </c>
      <c r="F26" s="52">
        <v>42552</v>
      </c>
      <c r="G26" s="13">
        <f t="shared" si="4"/>
        <v>2699595.1399999992</v>
      </c>
      <c r="H26" s="14">
        <f t="shared" si="0"/>
        <v>12967.24</v>
      </c>
      <c r="I26" s="14">
        <f t="shared" si="2"/>
        <v>4531.01</v>
      </c>
      <c r="J26" s="14">
        <f t="shared" si="1"/>
        <v>8436.23</v>
      </c>
      <c r="K26" s="13">
        <f t="shared" si="5"/>
        <v>104935.86999999997</v>
      </c>
      <c r="L26" s="13">
        <f t="shared" si="6"/>
        <v>206277.89</v>
      </c>
      <c r="M26" s="13">
        <f t="shared" si="3"/>
        <v>2695064.1299999994</v>
      </c>
    </row>
    <row r="27" spans="5:13" x14ac:dyDescent="0.25">
      <c r="E27" s="12">
        <v>25</v>
      </c>
      <c r="F27" s="52">
        <v>42583</v>
      </c>
      <c r="G27" s="13">
        <f t="shared" si="4"/>
        <v>2695064.1299999994</v>
      </c>
      <c r="H27" s="14">
        <f t="shared" si="0"/>
        <v>12967.24</v>
      </c>
      <c r="I27" s="14">
        <f t="shared" si="2"/>
        <v>4545.16</v>
      </c>
      <c r="J27" s="14">
        <f t="shared" si="1"/>
        <v>8422.08</v>
      </c>
      <c r="K27" s="13">
        <f t="shared" si="5"/>
        <v>109481.02999999997</v>
      </c>
      <c r="L27" s="13">
        <f t="shared" si="6"/>
        <v>214699.97</v>
      </c>
      <c r="M27" s="13">
        <f t="shared" si="3"/>
        <v>2690518.9699999993</v>
      </c>
    </row>
    <row r="28" spans="5:13" x14ac:dyDescent="0.25">
      <c r="E28" s="12">
        <v>26</v>
      </c>
      <c r="F28" s="52">
        <v>42614</v>
      </c>
      <c r="G28" s="13">
        <f t="shared" si="4"/>
        <v>2690518.9699999993</v>
      </c>
      <c r="H28" s="14">
        <f t="shared" si="0"/>
        <v>12967.24</v>
      </c>
      <c r="I28" s="14">
        <f t="shared" si="2"/>
        <v>4559.369999999999</v>
      </c>
      <c r="J28" s="14">
        <f t="shared" si="1"/>
        <v>8407.8700000000008</v>
      </c>
      <c r="K28" s="13">
        <f t="shared" si="5"/>
        <v>114040.39999999997</v>
      </c>
      <c r="L28" s="13">
        <f t="shared" si="6"/>
        <v>223107.84</v>
      </c>
      <c r="M28" s="13">
        <f t="shared" si="3"/>
        <v>2685959.5999999992</v>
      </c>
    </row>
    <row r="29" spans="5:13" x14ac:dyDescent="0.25">
      <c r="E29" s="12">
        <v>27</v>
      </c>
      <c r="F29" s="52">
        <v>42644</v>
      </c>
      <c r="G29" s="13">
        <f t="shared" si="4"/>
        <v>2685959.5999999992</v>
      </c>
      <c r="H29" s="14">
        <f t="shared" si="0"/>
        <v>12967.24</v>
      </c>
      <c r="I29" s="14">
        <f t="shared" si="2"/>
        <v>4573.619999999999</v>
      </c>
      <c r="J29" s="14">
        <f t="shared" si="1"/>
        <v>8393.6200000000008</v>
      </c>
      <c r="K29" s="13">
        <f t="shared" si="5"/>
        <v>118614.01999999996</v>
      </c>
      <c r="L29" s="13">
        <f t="shared" si="6"/>
        <v>231501.46</v>
      </c>
      <c r="M29" s="13">
        <f t="shared" si="3"/>
        <v>2681385.9799999991</v>
      </c>
    </row>
    <row r="30" spans="5:13" x14ac:dyDescent="0.25">
      <c r="E30" s="12">
        <v>28</v>
      </c>
      <c r="F30" s="52">
        <v>42675</v>
      </c>
      <c r="G30" s="13">
        <f t="shared" si="4"/>
        <v>2681385.9799999991</v>
      </c>
      <c r="H30" s="14">
        <f t="shared" si="0"/>
        <v>12967.24</v>
      </c>
      <c r="I30" s="14">
        <f t="shared" si="2"/>
        <v>4587.91</v>
      </c>
      <c r="J30" s="14">
        <f t="shared" si="1"/>
        <v>8379.33</v>
      </c>
      <c r="K30" s="13">
        <f t="shared" si="5"/>
        <v>123201.92999999996</v>
      </c>
      <c r="L30" s="13">
        <f t="shared" si="6"/>
        <v>239880.78999999998</v>
      </c>
      <c r="M30" s="13">
        <f t="shared" si="3"/>
        <v>2676798.0699999989</v>
      </c>
    </row>
    <row r="31" spans="5:13" x14ac:dyDescent="0.25">
      <c r="E31" s="12">
        <v>29</v>
      </c>
      <c r="F31" s="52">
        <v>42705</v>
      </c>
      <c r="G31" s="13">
        <f t="shared" si="4"/>
        <v>2676798.0699999989</v>
      </c>
      <c r="H31" s="14">
        <f t="shared" si="0"/>
        <v>12967.24</v>
      </c>
      <c r="I31" s="14">
        <f t="shared" si="2"/>
        <v>4602.25</v>
      </c>
      <c r="J31" s="14">
        <f t="shared" si="1"/>
        <v>8364.99</v>
      </c>
      <c r="K31" s="13">
        <f t="shared" si="5"/>
        <v>127804.17999999996</v>
      </c>
      <c r="L31" s="13">
        <f t="shared" si="6"/>
        <v>248245.77999999997</v>
      </c>
      <c r="M31" s="13">
        <f t="shared" si="3"/>
        <v>2672195.8199999989</v>
      </c>
    </row>
    <row r="32" spans="5:13" x14ac:dyDescent="0.25">
      <c r="E32" s="12">
        <v>30</v>
      </c>
      <c r="F32" s="52">
        <v>42736</v>
      </c>
      <c r="G32" s="13">
        <f t="shared" si="4"/>
        <v>2672195.8199999989</v>
      </c>
      <c r="H32" s="14">
        <f t="shared" si="0"/>
        <v>12967.24</v>
      </c>
      <c r="I32" s="14">
        <f t="shared" si="2"/>
        <v>4616.6299999999992</v>
      </c>
      <c r="J32" s="14">
        <f t="shared" si="1"/>
        <v>8350.61</v>
      </c>
      <c r="K32" s="13">
        <f t="shared" si="5"/>
        <v>132420.80999999997</v>
      </c>
      <c r="L32" s="13">
        <f t="shared" si="6"/>
        <v>256596.38999999996</v>
      </c>
      <c r="M32" s="13">
        <f t="shared" si="3"/>
        <v>2667579.189999999</v>
      </c>
    </row>
    <row r="33" spans="5:13" s="123" customFormat="1" x14ac:dyDescent="0.25">
      <c r="E33" s="87">
        <v>31</v>
      </c>
      <c r="F33" s="52">
        <v>42767</v>
      </c>
      <c r="G33" s="88">
        <f t="shared" si="4"/>
        <v>2667579.189999999</v>
      </c>
      <c r="H33" s="89">
        <f t="shared" si="0"/>
        <v>12967.24</v>
      </c>
      <c r="I33" s="89">
        <f t="shared" si="2"/>
        <v>4631.0599999999995</v>
      </c>
      <c r="J33" s="89">
        <f t="shared" si="1"/>
        <v>8336.18</v>
      </c>
      <c r="K33" s="88">
        <f t="shared" si="5"/>
        <v>137051.86999999997</v>
      </c>
      <c r="L33" s="88">
        <f t="shared" si="6"/>
        <v>264932.56999999995</v>
      </c>
      <c r="M33" s="88">
        <f t="shared" si="3"/>
        <v>2662948.129999999</v>
      </c>
    </row>
    <row r="34" spans="5:13" s="123" customFormat="1" x14ac:dyDescent="0.25">
      <c r="E34" s="87">
        <v>32</v>
      </c>
      <c r="F34" s="52">
        <v>42795</v>
      </c>
      <c r="G34" s="88">
        <f t="shared" si="4"/>
        <v>2662948.129999999</v>
      </c>
      <c r="H34" s="89">
        <f t="shared" si="0"/>
        <v>12967.24</v>
      </c>
      <c r="I34" s="89">
        <f t="shared" si="2"/>
        <v>4645.5300000000007</v>
      </c>
      <c r="J34" s="89">
        <f t="shared" si="1"/>
        <v>8321.7099999999991</v>
      </c>
      <c r="K34" s="88">
        <f t="shared" si="5"/>
        <v>141697.39999999997</v>
      </c>
      <c r="L34" s="88">
        <f t="shared" si="6"/>
        <v>273254.27999999997</v>
      </c>
      <c r="M34" s="88">
        <f t="shared" si="3"/>
        <v>2658302.5999999992</v>
      </c>
    </row>
    <row r="35" spans="5:13" s="123" customFormat="1" x14ac:dyDescent="0.25">
      <c r="E35" s="87">
        <v>33</v>
      </c>
      <c r="F35" s="52">
        <v>42826</v>
      </c>
      <c r="G35" s="88">
        <f t="shared" si="4"/>
        <v>2658302.5999999992</v>
      </c>
      <c r="H35" s="89">
        <f t="shared" si="0"/>
        <v>12967.24</v>
      </c>
      <c r="I35" s="89">
        <f t="shared" si="2"/>
        <v>4660.0399999999991</v>
      </c>
      <c r="J35" s="89">
        <f t="shared" si="1"/>
        <v>8307.2000000000007</v>
      </c>
      <c r="K35" s="88">
        <f t="shared" si="5"/>
        <v>146357.43999999997</v>
      </c>
      <c r="L35" s="88">
        <f t="shared" si="6"/>
        <v>281561.48</v>
      </c>
      <c r="M35" s="88">
        <f t="shared" si="3"/>
        <v>2653642.5599999991</v>
      </c>
    </row>
    <row r="36" spans="5:13" s="123" customFormat="1" x14ac:dyDescent="0.25">
      <c r="E36" s="87">
        <v>34</v>
      </c>
      <c r="F36" s="52">
        <v>42856</v>
      </c>
      <c r="G36" s="88">
        <f t="shared" si="4"/>
        <v>2653642.5599999991</v>
      </c>
      <c r="H36" s="89">
        <f t="shared" si="0"/>
        <v>12967.24</v>
      </c>
      <c r="I36" s="89">
        <f t="shared" si="2"/>
        <v>4674.6100000000006</v>
      </c>
      <c r="J36" s="89">
        <f t="shared" si="1"/>
        <v>8292.6299999999992</v>
      </c>
      <c r="K36" s="88">
        <f t="shared" si="5"/>
        <v>151032.04999999999</v>
      </c>
      <c r="L36" s="88">
        <f t="shared" si="6"/>
        <v>289854.11</v>
      </c>
      <c r="M36" s="88">
        <f t="shared" si="3"/>
        <v>2648967.9499999993</v>
      </c>
    </row>
    <row r="37" spans="5:13" s="123" customFormat="1" x14ac:dyDescent="0.25">
      <c r="E37" s="87">
        <v>35</v>
      </c>
      <c r="F37" s="52">
        <v>42887</v>
      </c>
      <c r="G37" s="88">
        <f t="shared" si="4"/>
        <v>2648967.9499999993</v>
      </c>
      <c r="H37" s="89">
        <f t="shared" si="0"/>
        <v>12967.24</v>
      </c>
      <c r="I37" s="89">
        <f t="shared" si="2"/>
        <v>4689.2199999999993</v>
      </c>
      <c r="J37" s="89">
        <f t="shared" si="1"/>
        <v>8278.02</v>
      </c>
      <c r="K37" s="88">
        <f t="shared" si="5"/>
        <v>155721.26999999999</v>
      </c>
      <c r="L37" s="88">
        <f t="shared" si="6"/>
        <v>298132.13</v>
      </c>
      <c r="M37" s="88">
        <f t="shared" si="3"/>
        <v>2644278.7299999991</v>
      </c>
    </row>
    <row r="38" spans="5:13" s="123" customFormat="1" x14ac:dyDescent="0.25">
      <c r="E38" s="87">
        <v>36</v>
      </c>
      <c r="F38" s="52">
        <v>42917</v>
      </c>
      <c r="G38" s="88">
        <f t="shared" si="4"/>
        <v>2644278.7299999991</v>
      </c>
      <c r="H38" s="89">
        <f t="shared" si="0"/>
        <v>12967.24</v>
      </c>
      <c r="I38" s="89">
        <f t="shared" si="2"/>
        <v>4703.869999999999</v>
      </c>
      <c r="J38" s="89">
        <f t="shared" si="1"/>
        <v>8263.3700000000008</v>
      </c>
      <c r="K38" s="88">
        <f t="shared" si="5"/>
        <v>160425.13999999998</v>
      </c>
      <c r="L38" s="88">
        <f t="shared" si="6"/>
        <v>306395.5</v>
      </c>
      <c r="M38" s="88">
        <f t="shared" si="3"/>
        <v>2639574.8599999989</v>
      </c>
    </row>
    <row r="39" spans="5:13" s="123" customFormat="1" x14ac:dyDescent="0.25">
      <c r="E39" s="87">
        <v>37</v>
      </c>
      <c r="F39" s="52">
        <v>42948</v>
      </c>
      <c r="G39" s="88">
        <f t="shared" si="4"/>
        <v>2639574.8599999989</v>
      </c>
      <c r="H39" s="89">
        <f t="shared" si="0"/>
        <v>12967.24</v>
      </c>
      <c r="I39" s="89">
        <f t="shared" si="2"/>
        <v>4718.57</v>
      </c>
      <c r="J39" s="89">
        <f t="shared" si="1"/>
        <v>8248.67</v>
      </c>
      <c r="K39" s="88">
        <f t="shared" si="5"/>
        <v>165143.71</v>
      </c>
      <c r="L39" s="88">
        <f t="shared" si="6"/>
        <v>314644.17</v>
      </c>
      <c r="M39" s="88">
        <f t="shared" si="3"/>
        <v>2634856.2899999991</v>
      </c>
    </row>
    <row r="40" spans="5:13" x14ac:dyDescent="0.25">
      <c r="E40" s="12">
        <v>38</v>
      </c>
      <c r="F40" s="52">
        <v>42979</v>
      </c>
      <c r="G40" s="88">
        <f t="shared" si="4"/>
        <v>2634856.2899999991</v>
      </c>
      <c r="H40" s="89">
        <f t="shared" si="0"/>
        <v>12967.24</v>
      </c>
      <c r="I40" s="89">
        <f t="shared" si="2"/>
        <v>4733.3099999999995</v>
      </c>
      <c r="J40" s="89">
        <f t="shared" si="1"/>
        <v>8233.93</v>
      </c>
      <c r="K40" s="88">
        <f t="shared" si="5"/>
        <v>169877.02</v>
      </c>
      <c r="L40" s="88">
        <f t="shared" si="6"/>
        <v>322878.09999999998</v>
      </c>
      <c r="M40" s="88">
        <f t="shared" si="3"/>
        <v>2630122.9799999991</v>
      </c>
    </row>
    <row r="41" spans="5:13" x14ac:dyDescent="0.25">
      <c r="E41" s="12">
        <v>39</v>
      </c>
      <c r="F41" s="52">
        <v>43009</v>
      </c>
      <c r="G41" s="88">
        <f t="shared" si="4"/>
        <v>2630122.9799999991</v>
      </c>
      <c r="H41" s="89">
        <f t="shared" si="0"/>
        <v>12967.24</v>
      </c>
      <c r="I41" s="89">
        <f t="shared" si="2"/>
        <v>4748.1100000000006</v>
      </c>
      <c r="J41" s="89">
        <f t="shared" si="1"/>
        <v>8219.1299999999992</v>
      </c>
      <c r="K41" s="88">
        <f t="shared" si="5"/>
        <v>174625.13</v>
      </c>
      <c r="L41" s="88">
        <f t="shared" si="6"/>
        <v>331097.23</v>
      </c>
      <c r="M41" s="88">
        <f t="shared" si="3"/>
        <v>2625374.8699999992</v>
      </c>
    </row>
    <row r="42" spans="5:13" x14ac:dyDescent="0.25">
      <c r="E42" s="12">
        <v>40</v>
      </c>
      <c r="F42" s="52">
        <v>43040</v>
      </c>
      <c r="G42" s="88">
        <f t="shared" si="4"/>
        <v>2625374.8699999992</v>
      </c>
      <c r="H42" s="89">
        <f t="shared" si="0"/>
        <v>12967.24</v>
      </c>
      <c r="I42" s="89">
        <f t="shared" si="2"/>
        <v>4762.9400000000005</v>
      </c>
      <c r="J42" s="89">
        <f t="shared" si="1"/>
        <v>8204.2999999999993</v>
      </c>
      <c r="K42" s="88">
        <f t="shared" si="5"/>
        <v>179388.07</v>
      </c>
      <c r="L42" s="88">
        <f t="shared" si="6"/>
        <v>339301.52999999997</v>
      </c>
      <c r="M42" s="88">
        <f t="shared" si="3"/>
        <v>2620611.9299999992</v>
      </c>
    </row>
    <row r="43" spans="5:13" x14ac:dyDescent="0.25">
      <c r="E43" s="12">
        <v>41</v>
      </c>
      <c r="F43" s="52">
        <v>43070</v>
      </c>
      <c r="G43" s="88">
        <f t="shared" si="4"/>
        <v>2620611.9299999992</v>
      </c>
      <c r="H43" s="89">
        <f t="shared" si="0"/>
        <v>12967.24</v>
      </c>
      <c r="I43" s="89">
        <f t="shared" si="2"/>
        <v>4777.83</v>
      </c>
      <c r="J43" s="89">
        <f t="shared" si="1"/>
        <v>8189.41</v>
      </c>
      <c r="K43" s="88">
        <f t="shared" si="5"/>
        <v>184165.9</v>
      </c>
      <c r="L43" s="88">
        <f t="shared" si="6"/>
        <v>347490.93999999994</v>
      </c>
      <c r="M43" s="88">
        <f t="shared" si="3"/>
        <v>2615834.0999999992</v>
      </c>
    </row>
    <row r="44" spans="5:13" x14ac:dyDescent="0.25">
      <c r="E44" s="12">
        <v>42</v>
      </c>
      <c r="F44" s="52">
        <v>43101</v>
      </c>
      <c r="G44" s="88">
        <f t="shared" si="4"/>
        <v>2615834.0999999992</v>
      </c>
      <c r="H44" s="89">
        <f t="shared" si="0"/>
        <v>12967.24</v>
      </c>
      <c r="I44" s="89">
        <f t="shared" si="2"/>
        <v>4792.76</v>
      </c>
      <c r="J44" s="89">
        <f t="shared" si="1"/>
        <v>8174.48</v>
      </c>
      <c r="K44" s="88">
        <f t="shared" si="5"/>
        <v>188958.66</v>
      </c>
      <c r="L44" s="88">
        <f t="shared" si="6"/>
        <v>355665.41999999993</v>
      </c>
      <c r="M44" s="88">
        <f t="shared" si="3"/>
        <v>2611041.3399999994</v>
      </c>
    </row>
    <row r="45" spans="5:13" x14ac:dyDescent="0.25">
      <c r="E45" s="12">
        <v>43</v>
      </c>
      <c r="F45" s="52">
        <v>43132</v>
      </c>
      <c r="G45" s="88">
        <f t="shared" si="4"/>
        <v>2611041.3399999994</v>
      </c>
      <c r="H45" s="89">
        <f t="shared" si="0"/>
        <v>12967.24</v>
      </c>
      <c r="I45" s="89">
        <f t="shared" si="2"/>
        <v>4807.74</v>
      </c>
      <c r="J45" s="89">
        <f t="shared" si="1"/>
        <v>8159.5</v>
      </c>
      <c r="K45" s="88">
        <f t="shared" si="5"/>
        <v>193766.39999999999</v>
      </c>
      <c r="L45" s="88">
        <f t="shared" si="6"/>
        <v>363824.91999999993</v>
      </c>
      <c r="M45" s="88">
        <f t="shared" si="3"/>
        <v>2606233.5999999992</v>
      </c>
    </row>
    <row r="46" spans="5:13" x14ac:dyDescent="0.25">
      <c r="E46" s="12">
        <v>44</v>
      </c>
      <c r="F46" s="52">
        <v>43160</v>
      </c>
      <c r="G46" s="88">
        <f t="shared" si="4"/>
        <v>2606233.5999999992</v>
      </c>
      <c r="H46" s="89">
        <f t="shared" si="0"/>
        <v>12967.24</v>
      </c>
      <c r="I46" s="89">
        <f t="shared" si="2"/>
        <v>4822.76</v>
      </c>
      <c r="J46" s="89">
        <f t="shared" si="1"/>
        <v>8144.48</v>
      </c>
      <c r="K46" s="88">
        <f t="shared" si="5"/>
        <v>198589.16</v>
      </c>
      <c r="L46" s="88">
        <f t="shared" si="6"/>
        <v>371969.39999999991</v>
      </c>
      <c r="M46" s="88">
        <f t="shared" si="3"/>
        <v>2601410.8399999994</v>
      </c>
    </row>
    <row r="47" spans="5:13" x14ac:dyDescent="0.25">
      <c r="E47" s="12">
        <v>45</v>
      </c>
      <c r="F47" s="52">
        <v>43191</v>
      </c>
      <c r="G47" s="88">
        <f t="shared" si="4"/>
        <v>2601410.8399999994</v>
      </c>
      <c r="H47" s="89">
        <f t="shared" si="0"/>
        <v>12967.24</v>
      </c>
      <c r="I47" s="89">
        <f t="shared" si="2"/>
        <v>4837.83</v>
      </c>
      <c r="J47" s="89">
        <f t="shared" si="1"/>
        <v>8129.41</v>
      </c>
      <c r="K47" s="88">
        <f t="shared" si="5"/>
        <v>203426.99</v>
      </c>
      <c r="L47" s="88">
        <f t="shared" si="6"/>
        <v>380098.80999999988</v>
      </c>
      <c r="M47" s="88">
        <f t="shared" si="3"/>
        <v>2596573.0099999993</v>
      </c>
    </row>
    <row r="48" spans="5:13" x14ac:dyDescent="0.25">
      <c r="E48" s="12">
        <v>46</v>
      </c>
      <c r="F48" s="52">
        <v>43221</v>
      </c>
      <c r="G48" s="88">
        <f t="shared" si="4"/>
        <v>2596573.0099999993</v>
      </c>
      <c r="H48" s="89">
        <f t="shared" si="0"/>
        <v>12967.24</v>
      </c>
      <c r="I48" s="89">
        <f t="shared" si="2"/>
        <v>4852.95</v>
      </c>
      <c r="J48" s="89">
        <f t="shared" si="1"/>
        <v>8114.29</v>
      </c>
      <c r="K48" s="88">
        <f t="shared" si="5"/>
        <v>208279.94</v>
      </c>
      <c r="L48" s="88">
        <f t="shared" si="6"/>
        <v>388213.09999999986</v>
      </c>
      <c r="M48" s="88">
        <f t="shared" si="3"/>
        <v>2591720.0599999991</v>
      </c>
    </row>
    <row r="49" spans="5:14" x14ac:dyDescent="0.25">
      <c r="E49" s="12">
        <v>47</v>
      </c>
      <c r="F49" s="52">
        <v>43252</v>
      </c>
      <c r="G49" s="88">
        <f t="shared" si="4"/>
        <v>2591720.0599999991</v>
      </c>
      <c r="H49" s="89">
        <f t="shared" si="0"/>
        <v>12967.24</v>
      </c>
      <c r="I49" s="89">
        <f t="shared" si="2"/>
        <v>4868.1099999999997</v>
      </c>
      <c r="J49" s="89">
        <f t="shared" si="1"/>
        <v>8099.13</v>
      </c>
      <c r="K49" s="88">
        <f t="shared" si="5"/>
        <v>213148.05</v>
      </c>
      <c r="L49" s="88">
        <f t="shared" si="6"/>
        <v>396312.22999999986</v>
      </c>
      <c r="M49" s="88">
        <f t="shared" si="3"/>
        <v>2586851.9499999993</v>
      </c>
    </row>
    <row r="50" spans="5:14" x14ac:dyDescent="0.25">
      <c r="E50" s="12">
        <v>48</v>
      </c>
      <c r="F50" s="52">
        <v>43282</v>
      </c>
      <c r="G50" s="88">
        <f t="shared" si="4"/>
        <v>2586851.9499999993</v>
      </c>
      <c r="H50" s="89">
        <f t="shared" si="0"/>
        <v>12967.24</v>
      </c>
      <c r="I50" s="89">
        <f t="shared" si="2"/>
        <v>4883.33</v>
      </c>
      <c r="J50" s="89">
        <f t="shared" si="1"/>
        <v>8083.91</v>
      </c>
      <c r="K50" s="88">
        <f t="shared" si="5"/>
        <v>218031.37999999998</v>
      </c>
      <c r="L50" s="88">
        <f t="shared" si="6"/>
        <v>404396.13999999984</v>
      </c>
      <c r="M50" s="88">
        <f t="shared" si="3"/>
        <v>2581968.6199999992</v>
      </c>
    </row>
    <row r="51" spans="5:14" x14ac:dyDescent="0.25">
      <c r="E51" s="12">
        <v>49</v>
      </c>
      <c r="F51" s="52">
        <v>43313</v>
      </c>
      <c r="G51" s="88">
        <f t="shared" si="4"/>
        <v>2581968.6199999992</v>
      </c>
      <c r="H51" s="89">
        <f t="shared" si="0"/>
        <v>12967.24</v>
      </c>
      <c r="I51" s="89">
        <f t="shared" si="2"/>
        <v>4898.59</v>
      </c>
      <c r="J51" s="89">
        <f t="shared" si="1"/>
        <v>8068.65</v>
      </c>
      <c r="K51" s="88">
        <f t="shared" si="5"/>
        <v>222929.96999999997</v>
      </c>
      <c r="L51" s="88">
        <f t="shared" si="6"/>
        <v>412464.78999999986</v>
      </c>
      <c r="M51" s="88">
        <f t="shared" si="3"/>
        <v>2577070.0299999993</v>
      </c>
    </row>
    <row r="52" spans="5:14" x14ac:dyDescent="0.25">
      <c r="E52" s="12">
        <v>50</v>
      </c>
      <c r="F52" s="52">
        <v>43344</v>
      </c>
      <c r="G52" s="88">
        <f t="shared" si="4"/>
        <v>2577070.0299999993</v>
      </c>
      <c r="H52" s="89">
        <f t="shared" si="0"/>
        <v>12967.24</v>
      </c>
      <c r="I52" s="89">
        <f t="shared" si="2"/>
        <v>4913.8999999999996</v>
      </c>
      <c r="J52" s="89">
        <f t="shared" si="1"/>
        <v>8053.34</v>
      </c>
      <c r="K52" s="88">
        <f t="shared" si="5"/>
        <v>227843.86999999997</v>
      </c>
      <c r="L52" s="88">
        <f t="shared" si="6"/>
        <v>420518.12999999989</v>
      </c>
      <c r="M52" s="88">
        <f t="shared" si="3"/>
        <v>2572156.1299999994</v>
      </c>
    </row>
    <row r="53" spans="5:14" x14ac:dyDescent="0.25">
      <c r="E53" s="12">
        <v>51</v>
      </c>
      <c r="F53" s="52">
        <v>43374</v>
      </c>
      <c r="G53" s="88">
        <f t="shared" si="4"/>
        <v>2572156.1299999994</v>
      </c>
      <c r="H53" s="89">
        <f t="shared" si="0"/>
        <v>12967.24</v>
      </c>
      <c r="I53" s="89">
        <f t="shared" si="2"/>
        <v>4929.25</v>
      </c>
      <c r="J53" s="89">
        <f t="shared" si="1"/>
        <v>8037.99</v>
      </c>
      <c r="K53" s="88">
        <f t="shared" si="5"/>
        <v>232773.11999999997</v>
      </c>
      <c r="L53" s="88">
        <f t="shared" si="6"/>
        <v>428556.11999999988</v>
      </c>
      <c r="M53" s="88">
        <f t="shared" si="3"/>
        <v>2567226.8799999994</v>
      </c>
    </row>
    <row r="54" spans="5:14" x14ac:dyDescent="0.25">
      <c r="E54" s="12">
        <v>52</v>
      </c>
      <c r="F54" s="52">
        <v>43405</v>
      </c>
      <c r="G54" s="88">
        <f t="shared" si="4"/>
        <v>2567226.8799999994</v>
      </c>
      <c r="H54" s="89">
        <f t="shared" si="0"/>
        <v>12967.24</v>
      </c>
      <c r="I54" s="89">
        <f t="shared" si="2"/>
        <v>4944.66</v>
      </c>
      <c r="J54" s="89">
        <f t="shared" si="1"/>
        <v>8022.58</v>
      </c>
      <c r="K54" s="88">
        <f t="shared" si="5"/>
        <v>237717.77999999997</v>
      </c>
      <c r="L54" s="88">
        <f t="shared" si="6"/>
        <v>436578.6999999999</v>
      </c>
      <c r="M54" s="88">
        <f t="shared" si="3"/>
        <v>2562282.2199999993</v>
      </c>
    </row>
    <row r="55" spans="5:14" x14ac:dyDescent="0.25">
      <c r="E55" s="12">
        <v>53</v>
      </c>
      <c r="F55" s="52">
        <v>43435</v>
      </c>
      <c r="G55" s="88">
        <f t="shared" si="4"/>
        <v>2562282.2199999993</v>
      </c>
      <c r="H55" s="89">
        <f t="shared" si="0"/>
        <v>12967.24</v>
      </c>
      <c r="I55" s="89">
        <f t="shared" si="2"/>
        <v>4960.1099999999997</v>
      </c>
      <c r="J55" s="89">
        <f t="shared" si="1"/>
        <v>8007.13</v>
      </c>
      <c r="K55" s="88">
        <f t="shared" si="5"/>
        <v>242677.88999999996</v>
      </c>
      <c r="L55" s="88">
        <f t="shared" si="6"/>
        <v>444585.8299999999</v>
      </c>
      <c r="M55" s="88">
        <f t="shared" si="3"/>
        <v>2557322.1099999994</v>
      </c>
    </row>
    <row r="56" spans="5:14" x14ac:dyDescent="0.25">
      <c r="E56" s="12">
        <v>54</v>
      </c>
      <c r="F56" s="52">
        <v>43466</v>
      </c>
      <c r="G56" s="88">
        <f t="shared" si="4"/>
        <v>2557322.1099999994</v>
      </c>
      <c r="H56" s="89">
        <f t="shared" si="0"/>
        <v>12967.24</v>
      </c>
      <c r="I56" s="89">
        <f t="shared" si="2"/>
        <v>4975.6099999999997</v>
      </c>
      <c r="J56" s="89">
        <f t="shared" si="1"/>
        <v>7991.63</v>
      </c>
      <c r="K56" s="88">
        <f t="shared" si="5"/>
        <v>247653.49999999994</v>
      </c>
      <c r="L56" s="88">
        <f t="shared" si="6"/>
        <v>452577.4599999999</v>
      </c>
      <c r="M56" s="88">
        <f t="shared" si="3"/>
        <v>2552346.4999999995</v>
      </c>
    </row>
    <row r="57" spans="5:14" x14ac:dyDescent="0.25">
      <c r="E57" s="12">
        <v>55</v>
      </c>
      <c r="F57" s="52">
        <v>43497</v>
      </c>
      <c r="G57" s="88">
        <f t="shared" si="4"/>
        <v>2552346.4999999995</v>
      </c>
      <c r="H57" s="89">
        <f t="shared" si="0"/>
        <v>12967.24</v>
      </c>
      <c r="I57" s="89">
        <f t="shared" si="2"/>
        <v>4991.16</v>
      </c>
      <c r="J57" s="89">
        <f t="shared" si="1"/>
        <v>7976.08</v>
      </c>
      <c r="K57" s="88">
        <f t="shared" si="5"/>
        <v>252644.65999999995</v>
      </c>
      <c r="L57" s="88">
        <f t="shared" si="6"/>
        <v>460553.53999999992</v>
      </c>
      <c r="M57" s="88">
        <f t="shared" si="3"/>
        <v>2547355.3399999994</v>
      </c>
    </row>
    <row r="58" spans="5:14" x14ac:dyDescent="0.25">
      <c r="E58" s="12">
        <v>56</v>
      </c>
      <c r="F58" s="52">
        <v>43525</v>
      </c>
      <c r="G58" s="88">
        <f t="shared" si="4"/>
        <v>2547355.3399999994</v>
      </c>
      <c r="H58" s="89">
        <f t="shared" si="0"/>
        <v>12967.24</v>
      </c>
      <c r="I58" s="89">
        <f t="shared" si="2"/>
        <v>5006.75</v>
      </c>
      <c r="J58" s="89">
        <f t="shared" si="1"/>
        <v>7960.49</v>
      </c>
      <c r="K58" s="88">
        <f t="shared" si="5"/>
        <v>257651.40999999995</v>
      </c>
      <c r="L58" s="88">
        <f t="shared" si="6"/>
        <v>468514.02999999991</v>
      </c>
      <c r="M58" s="88">
        <f t="shared" si="3"/>
        <v>2542348.5899999994</v>
      </c>
    </row>
    <row r="59" spans="5:14" x14ac:dyDescent="0.25">
      <c r="E59" s="12">
        <v>57</v>
      </c>
      <c r="F59" s="52">
        <v>43556</v>
      </c>
      <c r="G59" s="88">
        <f t="shared" si="4"/>
        <v>2542348.5899999994</v>
      </c>
      <c r="H59" s="89">
        <f t="shared" si="0"/>
        <v>12967.24</v>
      </c>
      <c r="I59" s="89">
        <f t="shared" si="2"/>
        <v>5022.3999999999996</v>
      </c>
      <c r="J59" s="89">
        <f t="shared" si="1"/>
        <v>7944.84</v>
      </c>
      <c r="K59" s="88">
        <f t="shared" si="5"/>
        <v>262673.80999999994</v>
      </c>
      <c r="L59" s="88">
        <f t="shared" si="6"/>
        <v>476458.86999999994</v>
      </c>
      <c r="M59" s="88">
        <f t="shared" si="3"/>
        <v>2537326.1899999995</v>
      </c>
    </row>
    <row r="60" spans="5:14" x14ac:dyDescent="0.25">
      <c r="E60" s="12">
        <v>58</v>
      </c>
      <c r="F60" s="52">
        <v>43586</v>
      </c>
      <c r="G60" s="88">
        <f t="shared" si="4"/>
        <v>2537326.1899999995</v>
      </c>
      <c r="H60" s="89">
        <f t="shared" si="0"/>
        <v>12967.24</v>
      </c>
      <c r="I60" s="89">
        <f t="shared" si="2"/>
        <v>5038.0999999999995</v>
      </c>
      <c r="J60" s="89">
        <f t="shared" si="1"/>
        <v>7929.14</v>
      </c>
      <c r="K60" s="88">
        <f t="shared" si="5"/>
        <v>267711.90999999992</v>
      </c>
      <c r="L60" s="88">
        <f t="shared" si="6"/>
        <v>484388.00999999995</v>
      </c>
      <c r="M60" s="88">
        <f t="shared" si="3"/>
        <v>2532288.0899999994</v>
      </c>
    </row>
    <row r="61" spans="5:14" x14ac:dyDescent="0.25">
      <c r="E61" s="12">
        <v>59</v>
      </c>
      <c r="F61" s="52">
        <v>43617</v>
      </c>
      <c r="G61" s="88">
        <f t="shared" si="4"/>
        <v>2532288.0899999994</v>
      </c>
      <c r="H61" s="89">
        <f t="shared" si="0"/>
        <v>12967.24</v>
      </c>
      <c r="I61" s="89">
        <f t="shared" si="2"/>
        <v>5053.84</v>
      </c>
      <c r="J61" s="89">
        <f t="shared" si="1"/>
        <v>7913.4</v>
      </c>
      <c r="K61" s="88">
        <f t="shared" si="5"/>
        <v>272765.74999999994</v>
      </c>
      <c r="L61" s="88">
        <f t="shared" si="6"/>
        <v>492301.41</v>
      </c>
      <c r="M61" s="88">
        <f t="shared" si="3"/>
        <v>2527234.2499999995</v>
      </c>
    </row>
    <row r="62" spans="5:14" x14ac:dyDescent="0.25">
      <c r="E62" s="12">
        <v>60</v>
      </c>
      <c r="F62" s="52">
        <v>43647</v>
      </c>
      <c r="G62" s="88">
        <f t="shared" si="4"/>
        <v>2527234.2499999995</v>
      </c>
      <c r="H62" s="89">
        <f t="shared" si="0"/>
        <v>12967.24</v>
      </c>
      <c r="I62" s="89">
        <f t="shared" si="2"/>
        <v>5069.63</v>
      </c>
      <c r="J62" s="89">
        <f t="shared" si="1"/>
        <v>7897.61</v>
      </c>
      <c r="K62" s="88">
        <f t="shared" si="5"/>
        <v>277835.37999999995</v>
      </c>
      <c r="L62" s="88">
        <f t="shared" si="6"/>
        <v>500199.01999999996</v>
      </c>
      <c r="M62" s="88">
        <f t="shared" si="3"/>
        <v>2522164.6199999996</v>
      </c>
      <c r="N6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/>
  </sheetViews>
  <sheetFormatPr defaultRowHeight="15" x14ac:dyDescent="0.25"/>
  <cols>
    <col min="1" max="1" width="20.77734375" style="5" bestFit="1" customWidth="1"/>
    <col min="2" max="2" width="13.5546875" style="5" bestFit="1" customWidth="1"/>
    <col min="3" max="3" width="8.88671875" style="5"/>
    <col min="4" max="4" width="4.88671875" style="6" customWidth="1"/>
    <col min="5" max="5" width="11.21875" style="124" bestFit="1" customWidth="1"/>
    <col min="6" max="6" width="13.5546875" style="5" bestFit="1" customWidth="1"/>
    <col min="7" max="7" width="13.5546875" style="125" bestFit="1" customWidth="1"/>
    <col min="8" max="8" width="10" style="125" bestFit="1" customWidth="1"/>
    <col min="9" max="9" width="11" style="125" bestFit="1" customWidth="1"/>
    <col min="10" max="11" width="12" style="5" bestFit="1" customWidth="1"/>
    <col min="12" max="12" width="13.5546875" style="5" bestFit="1" customWidth="1"/>
    <col min="13" max="16384" width="8.88671875" style="5"/>
  </cols>
  <sheetData>
    <row r="1" spans="1:12" x14ac:dyDescent="0.25">
      <c r="A1" s="2"/>
      <c r="E1" s="124" t="s">
        <v>117</v>
      </c>
      <c r="F1" s="125">
        <v>4000000</v>
      </c>
    </row>
    <row r="2" spans="1:12" x14ac:dyDescent="0.25">
      <c r="A2" s="126" t="s">
        <v>117</v>
      </c>
      <c r="B2" s="127">
        <v>4000000</v>
      </c>
      <c r="E2" s="124" t="s">
        <v>118</v>
      </c>
      <c r="F2" s="128">
        <v>3.7499999999999999E-2</v>
      </c>
    </row>
    <row r="3" spans="1:12" x14ac:dyDescent="0.25">
      <c r="A3" s="126" t="s">
        <v>118</v>
      </c>
      <c r="B3" s="129">
        <v>3.7499999999999999E-2</v>
      </c>
      <c r="E3" s="124" t="s">
        <v>119</v>
      </c>
      <c r="F3" s="5">
        <v>360</v>
      </c>
    </row>
    <row r="4" spans="1:12" x14ac:dyDescent="0.25">
      <c r="A4" s="126" t="s">
        <v>198</v>
      </c>
      <c r="B4" s="126">
        <v>12</v>
      </c>
      <c r="E4" s="124" t="s">
        <v>120</v>
      </c>
      <c r="F4" s="130">
        <f>ROUND(PMT($F$2/12,$F$3,-$F$1,0), 2)</f>
        <v>18524.62</v>
      </c>
    </row>
    <row r="5" spans="1:12" x14ac:dyDescent="0.25">
      <c r="A5" s="126" t="s">
        <v>120</v>
      </c>
      <c r="B5" s="127">
        <f>((B3/B4)*B2)</f>
        <v>12499.999999999998</v>
      </c>
    </row>
    <row r="6" spans="1:12" ht="30" x14ac:dyDescent="0.25">
      <c r="D6" s="131"/>
      <c r="E6" s="132" t="s">
        <v>108</v>
      </c>
      <c r="F6" s="131" t="s">
        <v>109</v>
      </c>
      <c r="G6" s="133" t="s">
        <v>110</v>
      </c>
      <c r="H6" s="133" t="s">
        <v>111</v>
      </c>
      <c r="I6" s="133" t="s">
        <v>112</v>
      </c>
      <c r="J6" s="131" t="s">
        <v>113</v>
      </c>
      <c r="K6" s="131" t="s">
        <v>114</v>
      </c>
      <c r="L6" s="131" t="s">
        <v>115</v>
      </c>
    </row>
    <row r="7" spans="1:12" x14ac:dyDescent="0.25">
      <c r="A7" s="134">
        <v>42461</v>
      </c>
      <c r="B7" s="135">
        <f>$B$5</f>
        <v>12499.999999999998</v>
      </c>
      <c r="D7" s="6">
        <v>1</v>
      </c>
      <c r="E7" s="124">
        <v>42826</v>
      </c>
      <c r="F7" s="136">
        <f>$F$1</f>
        <v>4000000</v>
      </c>
      <c r="G7" s="137">
        <f>$F$4</f>
        <v>18524.62</v>
      </c>
      <c r="H7" s="137">
        <f>$G7-$I7</f>
        <v>6024.619999999999</v>
      </c>
      <c r="I7" s="125">
        <f>ROUND($F7*($F$2/12), 2)</f>
        <v>12500</v>
      </c>
      <c r="J7" s="125">
        <f>H7</f>
        <v>6024.619999999999</v>
      </c>
      <c r="K7" s="125">
        <f>I7</f>
        <v>12500</v>
      </c>
      <c r="L7" s="136">
        <f>$F7-$H7</f>
        <v>3993975.38</v>
      </c>
    </row>
    <row r="8" spans="1:12" x14ac:dyDescent="0.25">
      <c r="A8" s="134">
        <v>42491</v>
      </c>
      <c r="B8" s="135">
        <f t="shared" ref="B8:B18" si="0">$B$5</f>
        <v>12499.999999999998</v>
      </c>
      <c r="D8" s="6">
        <v>2</v>
      </c>
      <c r="E8" s="124">
        <v>42856</v>
      </c>
      <c r="F8" s="136">
        <f>$L7</f>
        <v>3993975.38</v>
      </c>
      <c r="G8" s="137">
        <f>$F$4</f>
        <v>18524.62</v>
      </c>
      <c r="H8" s="137">
        <f>$G8-$I8</f>
        <v>6043.4499999999989</v>
      </c>
      <c r="I8" s="125">
        <f>ROUND($F8*($F$2/12), 2)</f>
        <v>12481.17</v>
      </c>
      <c r="J8" s="130">
        <f>$H8+$J7</f>
        <v>12068.069999999998</v>
      </c>
      <c r="K8" s="136">
        <f>$I8+$K7</f>
        <v>24981.17</v>
      </c>
      <c r="L8" s="136">
        <f>$F8-$H8</f>
        <v>3987931.9299999997</v>
      </c>
    </row>
    <row r="9" spans="1:12" x14ac:dyDescent="0.25">
      <c r="A9" s="134">
        <v>42522</v>
      </c>
      <c r="B9" s="135">
        <f t="shared" si="0"/>
        <v>12499.999999999998</v>
      </c>
      <c r="D9" s="6">
        <v>3</v>
      </c>
      <c r="E9" s="124">
        <v>42887</v>
      </c>
      <c r="F9" s="136">
        <f t="shared" ref="F9:F54" si="1">$L8</f>
        <v>3987931.9299999997</v>
      </c>
      <c r="G9" s="137">
        <f t="shared" ref="G9:G54" si="2">$F$4</f>
        <v>18524.62</v>
      </c>
      <c r="H9" s="137">
        <f t="shared" ref="H9:H54" si="3">$G9-$I9</f>
        <v>6062.3299999999981</v>
      </c>
      <c r="I9" s="125">
        <f t="shared" ref="I9:I54" si="4">ROUND($F9*($F$2/12), 2)</f>
        <v>12462.29</v>
      </c>
      <c r="J9" s="130">
        <f t="shared" ref="J9:J54" si="5">$H9+$J8</f>
        <v>18130.399999999994</v>
      </c>
      <c r="K9" s="136">
        <f t="shared" ref="K9:K54" si="6">$I9+$K8</f>
        <v>37443.46</v>
      </c>
      <c r="L9" s="136">
        <f t="shared" ref="L9:L54" si="7">$F9-$H9</f>
        <v>3981869.5999999996</v>
      </c>
    </row>
    <row r="10" spans="1:12" x14ac:dyDescent="0.25">
      <c r="A10" s="134">
        <v>42552</v>
      </c>
      <c r="B10" s="135">
        <f t="shared" si="0"/>
        <v>12499.999999999998</v>
      </c>
      <c r="D10" s="6">
        <v>4</v>
      </c>
      <c r="E10" s="124">
        <v>42917</v>
      </c>
      <c r="F10" s="136">
        <f t="shared" si="1"/>
        <v>3981869.5999999996</v>
      </c>
      <c r="G10" s="137">
        <f t="shared" si="2"/>
        <v>18524.62</v>
      </c>
      <c r="H10" s="137">
        <f t="shared" si="3"/>
        <v>6081.2799999999988</v>
      </c>
      <c r="I10" s="125">
        <f t="shared" si="4"/>
        <v>12443.34</v>
      </c>
      <c r="J10" s="130">
        <f t="shared" si="5"/>
        <v>24211.679999999993</v>
      </c>
      <c r="K10" s="136">
        <f t="shared" si="6"/>
        <v>49886.8</v>
      </c>
      <c r="L10" s="136">
        <f t="shared" si="7"/>
        <v>3975788.32</v>
      </c>
    </row>
    <row r="11" spans="1:12" x14ac:dyDescent="0.25">
      <c r="A11" s="134">
        <v>42583</v>
      </c>
      <c r="B11" s="135">
        <f t="shared" si="0"/>
        <v>12499.999999999998</v>
      </c>
      <c r="D11" s="6">
        <v>5</v>
      </c>
      <c r="E11" s="124">
        <v>42948</v>
      </c>
      <c r="F11" s="136">
        <f t="shared" si="1"/>
        <v>3975788.32</v>
      </c>
      <c r="G11" s="137">
        <f t="shared" si="2"/>
        <v>18524.62</v>
      </c>
      <c r="H11" s="137">
        <f t="shared" si="3"/>
        <v>6100.2799999999988</v>
      </c>
      <c r="I11" s="125">
        <f t="shared" si="4"/>
        <v>12424.34</v>
      </c>
      <c r="J11" s="130">
        <f t="shared" si="5"/>
        <v>30311.959999999992</v>
      </c>
      <c r="K11" s="136">
        <f t="shared" si="6"/>
        <v>62311.14</v>
      </c>
      <c r="L11" s="136">
        <f t="shared" si="7"/>
        <v>3969688.04</v>
      </c>
    </row>
    <row r="12" spans="1:12" x14ac:dyDescent="0.25">
      <c r="A12" s="134">
        <v>42614</v>
      </c>
      <c r="B12" s="135">
        <f t="shared" si="0"/>
        <v>12499.999999999998</v>
      </c>
      <c r="D12" s="6">
        <v>6</v>
      </c>
      <c r="E12" s="124">
        <v>42979</v>
      </c>
      <c r="F12" s="136">
        <f t="shared" si="1"/>
        <v>3969688.04</v>
      </c>
      <c r="G12" s="137">
        <f t="shared" si="2"/>
        <v>18524.62</v>
      </c>
      <c r="H12" s="137">
        <f t="shared" si="3"/>
        <v>6119.3399999999983</v>
      </c>
      <c r="I12" s="125">
        <f t="shared" si="4"/>
        <v>12405.28</v>
      </c>
      <c r="J12" s="130">
        <f t="shared" si="5"/>
        <v>36431.299999999988</v>
      </c>
      <c r="K12" s="136">
        <f t="shared" si="6"/>
        <v>74716.42</v>
      </c>
      <c r="L12" s="136">
        <f t="shared" si="7"/>
        <v>3963568.7</v>
      </c>
    </row>
    <row r="13" spans="1:12" x14ac:dyDescent="0.25">
      <c r="A13" s="134">
        <v>42644</v>
      </c>
      <c r="B13" s="135">
        <f t="shared" si="0"/>
        <v>12499.999999999998</v>
      </c>
      <c r="D13" s="6">
        <v>7</v>
      </c>
      <c r="E13" s="124">
        <v>43009</v>
      </c>
      <c r="F13" s="136">
        <f t="shared" si="1"/>
        <v>3963568.7</v>
      </c>
      <c r="G13" s="137">
        <f t="shared" si="2"/>
        <v>18524.62</v>
      </c>
      <c r="H13" s="137">
        <f t="shared" si="3"/>
        <v>6138.4699999999993</v>
      </c>
      <c r="I13" s="125">
        <f t="shared" si="4"/>
        <v>12386.15</v>
      </c>
      <c r="J13" s="130">
        <f t="shared" si="5"/>
        <v>42569.76999999999</v>
      </c>
      <c r="K13" s="136">
        <f t="shared" si="6"/>
        <v>87102.569999999992</v>
      </c>
      <c r="L13" s="136">
        <f t="shared" si="7"/>
        <v>3957430.23</v>
      </c>
    </row>
    <row r="14" spans="1:12" x14ac:dyDescent="0.25">
      <c r="A14" s="134">
        <v>42675</v>
      </c>
      <c r="B14" s="135">
        <f t="shared" si="0"/>
        <v>12499.999999999998</v>
      </c>
      <c r="D14" s="6">
        <v>8</v>
      </c>
      <c r="E14" s="124">
        <v>43040</v>
      </c>
      <c r="F14" s="136">
        <f t="shared" si="1"/>
        <v>3957430.23</v>
      </c>
      <c r="G14" s="137">
        <f t="shared" si="2"/>
        <v>18524.62</v>
      </c>
      <c r="H14" s="137">
        <f t="shared" si="3"/>
        <v>6157.65</v>
      </c>
      <c r="I14" s="125">
        <f t="shared" si="4"/>
        <v>12366.97</v>
      </c>
      <c r="J14" s="130">
        <f t="shared" si="5"/>
        <v>48727.419999999991</v>
      </c>
      <c r="K14" s="136">
        <f t="shared" si="6"/>
        <v>99469.54</v>
      </c>
      <c r="L14" s="136">
        <f t="shared" si="7"/>
        <v>3951272.58</v>
      </c>
    </row>
    <row r="15" spans="1:12" x14ac:dyDescent="0.25">
      <c r="A15" s="134">
        <v>42705</v>
      </c>
      <c r="B15" s="135">
        <f t="shared" si="0"/>
        <v>12499.999999999998</v>
      </c>
      <c r="D15" s="6">
        <v>9</v>
      </c>
      <c r="E15" s="124">
        <v>43070</v>
      </c>
      <c r="F15" s="136">
        <f t="shared" si="1"/>
        <v>3951272.58</v>
      </c>
      <c r="G15" s="137">
        <f t="shared" si="2"/>
        <v>18524.62</v>
      </c>
      <c r="H15" s="137">
        <f t="shared" si="3"/>
        <v>6176.8899999999994</v>
      </c>
      <c r="I15" s="125">
        <f t="shared" si="4"/>
        <v>12347.73</v>
      </c>
      <c r="J15" s="130">
        <f t="shared" si="5"/>
        <v>54904.30999999999</v>
      </c>
      <c r="K15" s="136">
        <f t="shared" si="6"/>
        <v>111817.26999999999</v>
      </c>
      <c r="L15" s="136">
        <f t="shared" si="7"/>
        <v>3945095.69</v>
      </c>
    </row>
    <row r="16" spans="1:12" x14ac:dyDescent="0.25">
      <c r="A16" s="134">
        <v>42736</v>
      </c>
      <c r="B16" s="135">
        <f t="shared" si="0"/>
        <v>12499.999999999998</v>
      </c>
      <c r="D16" s="6">
        <v>10</v>
      </c>
      <c r="E16" s="124">
        <v>43101</v>
      </c>
      <c r="F16" s="136">
        <f t="shared" si="1"/>
        <v>3945095.69</v>
      </c>
      <c r="G16" s="137">
        <f t="shared" si="2"/>
        <v>18524.62</v>
      </c>
      <c r="H16" s="137">
        <f t="shared" si="3"/>
        <v>6196.1999999999989</v>
      </c>
      <c r="I16" s="125">
        <f t="shared" si="4"/>
        <v>12328.42</v>
      </c>
      <c r="J16" s="130">
        <f t="shared" si="5"/>
        <v>61100.509999999987</v>
      </c>
      <c r="K16" s="136">
        <f t="shared" si="6"/>
        <v>124145.68999999999</v>
      </c>
      <c r="L16" s="136">
        <f t="shared" si="7"/>
        <v>3938899.4899999998</v>
      </c>
    </row>
    <row r="17" spans="1:12" x14ac:dyDescent="0.25">
      <c r="A17" s="134">
        <v>42767</v>
      </c>
      <c r="B17" s="135">
        <f t="shared" si="0"/>
        <v>12499.999999999998</v>
      </c>
      <c r="D17" s="6">
        <v>11</v>
      </c>
      <c r="E17" s="124">
        <v>43132</v>
      </c>
      <c r="F17" s="136">
        <f t="shared" si="1"/>
        <v>3938899.4899999998</v>
      </c>
      <c r="G17" s="137">
        <f t="shared" si="2"/>
        <v>18524.62</v>
      </c>
      <c r="H17" s="137">
        <f t="shared" si="3"/>
        <v>6215.5599999999995</v>
      </c>
      <c r="I17" s="125">
        <f t="shared" si="4"/>
        <v>12309.06</v>
      </c>
      <c r="J17" s="130">
        <f t="shared" si="5"/>
        <v>67316.069999999992</v>
      </c>
      <c r="K17" s="136">
        <f t="shared" si="6"/>
        <v>136454.75</v>
      </c>
      <c r="L17" s="136">
        <f t="shared" si="7"/>
        <v>3932683.9299999997</v>
      </c>
    </row>
    <row r="18" spans="1:12" x14ac:dyDescent="0.25">
      <c r="A18" s="134">
        <v>42795</v>
      </c>
      <c r="B18" s="135">
        <f t="shared" si="0"/>
        <v>12499.999999999998</v>
      </c>
      <c r="D18" s="6">
        <v>12</v>
      </c>
      <c r="E18" s="124">
        <v>43160</v>
      </c>
      <c r="F18" s="136">
        <f t="shared" si="1"/>
        <v>3932683.9299999997</v>
      </c>
      <c r="G18" s="137">
        <f t="shared" si="2"/>
        <v>18524.62</v>
      </c>
      <c r="H18" s="137">
        <f t="shared" si="3"/>
        <v>6234.98</v>
      </c>
      <c r="I18" s="125">
        <f t="shared" si="4"/>
        <v>12289.64</v>
      </c>
      <c r="J18" s="130">
        <f t="shared" si="5"/>
        <v>73551.049999999988</v>
      </c>
      <c r="K18" s="136">
        <f t="shared" si="6"/>
        <v>148744.39000000001</v>
      </c>
      <c r="L18" s="136">
        <f t="shared" si="7"/>
        <v>3926448.9499999997</v>
      </c>
    </row>
    <row r="19" spans="1:12" x14ac:dyDescent="0.25">
      <c r="D19" s="6">
        <v>13</v>
      </c>
      <c r="E19" s="124">
        <v>43191</v>
      </c>
      <c r="F19" s="136">
        <f t="shared" si="1"/>
        <v>3926448.9499999997</v>
      </c>
      <c r="G19" s="137">
        <f t="shared" si="2"/>
        <v>18524.62</v>
      </c>
      <c r="H19" s="137">
        <f t="shared" si="3"/>
        <v>6254.4699999999993</v>
      </c>
      <c r="I19" s="125">
        <f t="shared" si="4"/>
        <v>12270.15</v>
      </c>
      <c r="J19" s="130">
        <f t="shared" si="5"/>
        <v>79805.51999999999</v>
      </c>
      <c r="K19" s="136">
        <f t="shared" si="6"/>
        <v>161014.54</v>
      </c>
      <c r="L19" s="136">
        <f t="shared" si="7"/>
        <v>3920194.4799999995</v>
      </c>
    </row>
    <row r="20" spans="1:12" x14ac:dyDescent="0.25">
      <c r="A20" s="5" t="s">
        <v>199</v>
      </c>
      <c r="B20" s="136">
        <f>SUM(B7:B19)</f>
        <v>149999.99999999997</v>
      </c>
      <c r="D20" s="6">
        <v>14</v>
      </c>
      <c r="E20" s="124">
        <v>43221</v>
      </c>
      <c r="F20" s="136">
        <f t="shared" si="1"/>
        <v>3920194.4799999995</v>
      </c>
      <c r="G20" s="137">
        <f t="shared" si="2"/>
        <v>18524.62</v>
      </c>
      <c r="H20" s="137">
        <f t="shared" si="3"/>
        <v>6274.0099999999984</v>
      </c>
      <c r="I20" s="125">
        <f t="shared" si="4"/>
        <v>12250.61</v>
      </c>
      <c r="J20" s="130">
        <f t="shared" si="5"/>
        <v>86079.529999999984</v>
      </c>
      <c r="K20" s="136">
        <f t="shared" si="6"/>
        <v>173265.15000000002</v>
      </c>
      <c r="L20" s="136">
        <f t="shared" si="7"/>
        <v>3913920.4699999997</v>
      </c>
    </row>
    <row r="21" spans="1:12" x14ac:dyDescent="0.25">
      <c r="D21" s="6">
        <v>15</v>
      </c>
      <c r="E21" s="124">
        <v>43252</v>
      </c>
      <c r="F21" s="136">
        <f t="shared" si="1"/>
        <v>3913920.4699999997</v>
      </c>
      <c r="G21" s="137">
        <f t="shared" si="2"/>
        <v>18524.62</v>
      </c>
      <c r="H21" s="137">
        <f t="shared" si="3"/>
        <v>6293.619999999999</v>
      </c>
      <c r="I21" s="125">
        <f t="shared" si="4"/>
        <v>12231</v>
      </c>
      <c r="J21" s="130">
        <f t="shared" si="5"/>
        <v>92373.14999999998</v>
      </c>
      <c r="K21" s="136">
        <f t="shared" si="6"/>
        <v>185496.15000000002</v>
      </c>
      <c r="L21" s="136">
        <f t="shared" si="7"/>
        <v>3907626.8499999996</v>
      </c>
    </row>
    <row r="22" spans="1:12" x14ac:dyDescent="0.25">
      <c r="A22" s="2" t="s">
        <v>200</v>
      </c>
      <c r="D22" s="6">
        <v>16</v>
      </c>
      <c r="E22" s="124">
        <v>43282</v>
      </c>
      <c r="F22" s="136">
        <f t="shared" si="1"/>
        <v>3907626.8499999996</v>
      </c>
      <c r="G22" s="137">
        <f t="shared" si="2"/>
        <v>18524.62</v>
      </c>
      <c r="H22" s="137">
        <f t="shared" si="3"/>
        <v>6313.2899999999991</v>
      </c>
      <c r="I22" s="125">
        <f t="shared" si="4"/>
        <v>12211.33</v>
      </c>
      <c r="J22" s="130">
        <f t="shared" si="5"/>
        <v>98686.439999999973</v>
      </c>
      <c r="K22" s="136">
        <f t="shared" si="6"/>
        <v>197707.48</v>
      </c>
      <c r="L22" s="136">
        <f t="shared" si="7"/>
        <v>3901313.5599999996</v>
      </c>
    </row>
    <row r="23" spans="1:12" x14ac:dyDescent="0.25">
      <c r="A23" s="5" t="s">
        <v>117</v>
      </c>
      <c r="B23" s="136">
        <f>B2</f>
        <v>4000000</v>
      </c>
      <c r="D23" s="6">
        <v>17</v>
      </c>
      <c r="E23" s="124">
        <v>43313</v>
      </c>
      <c r="F23" s="136">
        <f>$L22</f>
        <v>3901313.5599999996</v>
      </c>
      <c r="G23" s="137">
        <f t="shared" si="2"/>
        <v>18524.62</v>
      </c>
      <c r="H23" s="137">
        <f>$G23-$I23</f>
        <v>6333.0199999999986</v>
      </c>
      <c r="I23" s="125">
        <f>ROUND($F23*($F$2/12), 2)</f>
        <v>12191.6</v>
      </c>
      <c r="J23" s="130">
        <f>$H23+$J22</f>
        <v>105019.45999999998</v>
      </c>
      <c r="K23" s="136">
        <f>$I23+$K22</f>
        <v>209899.08000000002</v>
      </c>
      <c r="L23" s="136">
        <f>$F23-$H23</f>
        <v>3894980.5399999996</v>
      </c>
    </row>
    <row r="24" spans="1:12" x14ac:dyDescent="0.25">
      <c r="A24" s="5" t="s">
        <v>201</v>
      </c>
      <c r="B24" s="136">
        <v>-2713103.6399999992</v>
      </c>
      <c r="D24" s="6">
        <v>18</v>
      </c>
      <c r="E24" s="124">
        <v>43344</v>
      </c>
      <c r="F24" s="136">
        <f>$L23</f>
        <v>3894980.5399999996</v>
      </c>
      <c r="G24" s="137">
        <f t="shared" si="2"/>
        <v>18524.62</v>
      </c>
      <c r="H24" s="137">
        <f>$G24-$I24</f>
        <v>6352.8099999999995</v>
      </c>
      <c r="I24" s="125">
        <f>ROUND($F24*($F$2/12), 2)</f>
        <v>12171.81</v>
      </c>
      <c r="J24" s="130">
        <f>$H24+$J23</f>
        <v>111372.26999999997</v>
      </c>
      <c r="K24" s="136">
        <f>$I24+$K23</f>
        <v>222070.89</v>
      </c>
      <c r="L24" s="136">
        <f>$F24-$H24</f>
        <v>3888627.7299999995</v>
      </c>
    </row>
    <row r="25" spans="1:12" x14ac:dyDescent="0.25">
      <c r="A25" s="5" t="s">
        <v>202</v>
      </c>
      <c r="B25" s="125">
        <v>-13565.518199999997</v>
      </c>
      <c r="D25" s="6">
        <v>19</v>
      </c>
      <c r="E25" s="124">
        <v>43374</v>
      </c>
      <c r="F25" s="136">
        <f>$L24</f>
        <v>3888627.7299999995</v>
      </c>
      <c r="G25" s="137">
        <f t="shared" si="2"/>
        <v>18524.62</v>
      </c>
      <c r="H25" s="137">
        <f>$G25-$I25</f>
        <v>6372.66</v>
      </c>
      <c r="I25" s="125">
        <f>ROUND($F25*($F$2/12), 2)</f>
        <v>12151.96</v>
      </c>
      <c r="J25" s="130">
        <f>$H25+$J24</f>
        <v>117744.92999999998</v>
      </c>
      <c r="K25" s="136">
        <f>$I25+$K24</f>
        <v>234222.85</v>
      </c>
      <c r="L25" s="136">
        <f>$F25-$H25</f>
        <v>3882255.0699999994</v>
      </c>
    </row>
    <row r="26" spans="1:12" x14ac:dyDescent="0.25">
      <c r="A26" s="5" t="s">
        <v>203</v>
      </c>
      <c r="B26" s="125">
        <v>-25000</v>
      </c>
      <c r="D26" s="6">
        <v>20</v>
      </c>
      <c r="E26" s="124">
        <v>43405</v>
      </c>
      <c r="F26" s="136">
        <f>$L25</f>
        <v>3882255.0699999994</v>
      </c>
      <c r="G26" s="137">
        <f t="shared" si="2"/>
        <v>18524.62</v>
      </c>
      <c r="H26" s="137">
        <f t="shared" si="3"/>
        <v>6392.57</v>
      </c>
      <c r="I26" s="125">
        <f t="shared" si="4"/>
        <v>12132.05</v>
      </c>
      <c r="J26" s="130">
        <f>$H26+$J25</f>
        <v>124137.49999999997</v>
      </c>
      <c r="K26" s="136">
        <f>$I26+$K25</f>
        <v>246354.9</v>
      </c>
      <c r="L26" s="136">
        <f t="shared" si="7"/>
        <v>3875862.4999999995</v>
      </c>
    </row>
    <row r="27" spans="1:12" x14ac:dyDescent="0.25">
      <c r="A27" s="5" t="s">
        <v>204</v>
      </c>
      <c r="B27" s="125">
        <v>-7000</v>
      </c>
      <c r="D27" s="6">
        <v>21</v>
      </c>
      <c r="E27" s="124">
        <v>43435</v>
      </c>
      <c r="F27" s="136">
        <f t="shared" si="1"/>
        <v>3875862.4999999995</v>
      </c>
      <c r="G27" s="137">
        <f t="shared" si="2"/>
        <v>18524.62</v>
      </c>
      <c r="H27" s="137">
        <f t="shared" si="3"/>
        <v>6412.5499999999993</v>
      </c>
      <c r="I27" s="125">
        <f t="shared" si="4"/>
        <v>12112.07</v>
      </c>
      <c r="J27" s="130">
        <f t="shared" si="5"/>
        <v>130550.04999999997</v>
      </c>
      <c r="K27" s="136">
        <f t="shared" si="6"/>
        <v>258466.97</v>
      </c>
      <c r="L27" s="136">
        <f t="shared" si="7"/>
        <v>3869449.9499999997</v>
      </c>
    </row>
    <row r="28" spans="1:12" x14ac:dyDescent="0.25">
      <c r="A28" s="5" t="s">
        <v>205</v>
      </c>
      <c r="B28" s="125">
        <v>-15000</v>
      </c>
      <c r="D28" s="6">
        <v>22</v>
      </c>
      <c r="E28" s="124">
        <v>43466</v>
      </c>
      <c r="F28" s="136">
        <f t="shared" si="1"/>
        <v>3869449.9499999997</v>
      </c>
      <c r="G28" s="137">
        <f t="shared" si="2"/>
        <v>18524.62</v>
      </c>
      <c r="H28" s="137">
        <f t="shared" si="3"/>
        <v>6432.5899999999983</v>
      </c>
      <c r="I28" s="125">
        <f t="shared" si="4"/>
        <v>12092.03</v>
      </c>
      <c r="J28" s="130">
        <f t="shared" si="5"/>
        <v>136982.63999999998</v>
      </c>
      <c r="K28" s="136">
        <f t="shared" si="6"/>
        <v>270559</v>
      </c>
      <c r="L28" s="136">
        <f t="shared" si="7"/>
        <v>3863017.36</v>
      </c>
    </row>
    <row r="29" spans="1:12" x14ac:dyDescent="0.25">
      <c r="B29" s="125"/>
      <c r="D29" s="6">
        <v>23</v>
      </c>
      <c r="E29" s="124">
        <v>43497</v>
      </c>
      <c r="F29" s="136">
        <f t="shared" si="1"/>
        <v>3863017.36</v>
      </c>
      <c r="G29" s="137">
        <f t="shared" si="2"/>
        <v>18524.62</v>
      </c>
      <c r="H29" s="137">
        <f t="shared" si="3"/>
        <v>6452.6899999999987</v>
      </c>
      <c r="I29" s="125">
        <f t="shared" si="4"/>
        <v>12071.93</v>
      </c>
      <c r="J29" s="130">
        <f t="shared" si="5"/>
        <v>143435.32999999999</v>
      </c>
      <c r="K29" s="136">
        <f t="shared" si="6"/>
        <v>282630.93</v>
      </c>
      <c r="L29" s="136">
        <f t="shared" si="7"/>
        <v>3856564.67</v>
      </c>
    </row>
    <row r="30" spans="1:12" x14ac:dyDescent="0.25">
      <c r="B30" s="125">
        <f>SUM(B23:B29)</f>
        <v>1226330.8418000008</v>
      </c>
      <c r="D30" s="6">
        <v>24</v>
      </c>
      <c r="E30" s="124">
        <v>43525</v>
      </c>
      <c r="F30" s="136">
        <f t="shared" si="1"/>
        <v>3856564.67</v>
      </c>
      <c r="G30" s="137">
        <f t="shared" si="2"/>
        <v>18524.62</v>
      </c>
      <c r="H30" s="137">
        <f t="shared" si="3"/>
        <v>6472.8599999999988</v>
      </c>
      <c r="I30" s="125">
        <f t="shared" si="4"/>
        <v>12051.76</v>
      </c>
      <c r="J30" s="130">
        <f t="shared" si="5"/>
        <v>149908.18999999997</v>
      </c>
      <c r="K30" s="136">
        <f t="shared" si="6"/>
        <v>294682.69</v>
      </c>
      <c r="L30" s="136">
        <f t="shared" si="7"/>
        <v>3850091.81</v>
      </c>
    </row>
    <row r="31" spans="1:12" x14ac:dyDescent="0.25">
      <c r="B31" s="125"/>
      <c r="D31" s="6">
        <v>25</v>
      </c>
      <c r="E31" s="124">
        <v>43556</v>
      </c>
      <c r="F31" s="136">
        <f t="shared" si="1"/>
        <v>3850091.81</v>
      </c>
      <c r="G31" s="137">
        <f t="shared" si="2"/>
        <v>18524.62</v>
      </c>
      <c r="H31" s="137">
        <f t="shared" si="3"/>
        <v>6493.0799999999981</v>
      </c>
      <c r="I31" s="125">
        <f t="shared" si="4"/>
        <v>12031.54</v>
      </c>
      <c r="J31" s="130">
        <f t="shared" si="5"/>
        <v>156401.26999999996</v>
      </c>
      <c r="K31" s="136">
        <f t="shared" si="6"/>
        <v>306714.23</v>
      </c>
      <c r="L31" s="136">
        <f t="shared" si="7"/>
        <v>3843598.73</v>
      </c>
    </row>
    <row r="32" spans="1:12" x14ac:dyDescent="0.25">
      <c r="D32" s="6">
        <v>26</v>
      </c>
      <c r="E32" s="124">
        <v>43586</v>
      </c>
      <c r="F32" s="136">
        <f t="shared" si="1"/>
        <v>3843598.73</v>
      </c>
      <c r="G32" s="137">
        <f t="shared" si="2"/>
        <v>18524.62</v>
      </c>
      <c r="H32" s="137">
        <f t="shared" si="3"/>
        <v>6513.369999999999</v>
      </c>
      <c r="I32" s="125">
        <f t="shared" si="4"/>
        <v>12011.25</v>
      </c>
      <c r="J32" s="130">
        <f t="shared" si="5"/>
        <v>162914.63999999996</v>
      </c>
      <c r="K32" s="136">
        <f t="shared" si="6"/>
        <v>318725.48</v>
      </c>
      <c r="L32" s="136">
        <f t="shared" si="7"/>
        <v>3837085.36</v>
      </c>
    </row>
    <row r="33" spans="4:12" x14ac:dyDescent="0.25">
      <c r="D33" s="6">
        <v>27</v>
      </c>
      <c r="E33" s="124">
        <v>43617</v>
      </c>
      <c r="F33" s="136">
        <f t="shared" si="1"/>
        <v>3837085.36</v>
      </c>
      <c r="G33" s="137">
        <f t="shared" si="2"/>
        <v>18524.62</v>
      </c>
      <c r="H33" s="137">
        <f t="shared" si="3"/>
        <v>6533.73</v>
      </c>
      <c r="I33" s="125">
        <f t="shared" si="4"/>
        <v>11990.89</v>
      </c>
      <c r="J33" s="130">
        <f t="shared" si="5"/>
        <v>169448.36999999997</v>
      </c>
      <c r="K33" s="136">
        <f t="shared" si="6"/>
        <v>330716.37</v>
      </c>
      <c r="L33" s="136">
        <f t="shared" si="7"/>
        <v>3830551.63</v>
      </c>
    </row>
    <row r="34" spans="4:12" x14ac:dyDescent="0.25">
      <c r="D34" s="6">
        <v>28</v>
      </c>
      <c r="E34" s="124">
        <v>43647</v>
      </c>
      <c r="F34" s="136">
        <f t="shared" si="1"/>
        <v>3830551.63</v>
      </c>
      <c r="G34" s="137">
        <f t="shared" si="2"/>
        <v>18524.62</v>
      </c>
      <c r="H34" s="137">
        <f t="shared" si="3"/>
        <v>6554.15</v>
      </c>
      <c r="I34" s="125">
        <f t="shared" si="4"/>
        <v>11970.47</v>
      </c>
      <c r="J34" s="130">
        <f t="shared" si="5"/>
        <v>176002.51999999996</v>
      </c>
      <c r="K34" s="136">
        <f t="shared" si="6"/>
        <v>342686.83999999997</v>
      </c>
      <c r="L34" s="136">
        <f t="shared" si="7"/>
        <v>3823997.48</v>
      </c>
    </row>
    <row r="35" spans="4:12" x14ac:dyDescent="0.25">
      <c r="D35" s="6">
        <v>29</v>
      </c>
      <c r="E35" s="124">
        <v>43678</v>
      </c>
      <c r="F35" s="136">
        <f t="shared" si="1"/>
        <v>3823997.48</v>
      </c>
      <c r="G35" s="137">
        <f t="shared" si="2"/>
        <v>18524.62</v>
      </c>
      <c r="H35" s="137">
        <f t="shared" si="3"/>
        <v>6574.6299999999992</v>
      </c>
      <c r="I35" s="125">
        <f t="shared" si="4"/>
        <v>11949.99</v>
      </c>
      <c r="J35" s="130">
        <f t="shared" si="5"/>
        <v>182577.14999999997</v>
      </c>
      <c r="K35" s="136">
        <f t="shared" si="6"/>
        <v>354636.82999999996</v>
      </c>
      <c r="L35" s="136">
        <f t="shared" si="7"/>
        <v>3817422.85</v>
      </c>
    </row>
    <row r="36" spans="4:12" x14ac:dyDescent="0.25">
      <c r="D36" s="6">
        <v>30</v>
      </c>
      <c r="E36" s="124">
        <v>43709</v>
      </c>
      <c r="F36" s="136">
        <f t="shared" si="1"/>
        <v>3817422.85</v>
      </c>
      <c r="G36" s="137">
        <f t="shared" si="2"/>
        <v>18524.62</v>
      </c>
      <c r="H36" s="137">
        <f t="shared" si="3"/>
        <v>6595.1699999999983</v>
      </c>
      <c r="I36" s="125">
        <f t="shared" si="4"/>
        <v>11929.45</v>
      </c>
      <c r="J36" s="130">
        <f t="shared" si="5"/>
        <v>189172.31999999995</v>
      </c>
      <c r="K36" s="136">
        <f t="shared" si="6"/>
        <v>366566.27999999997</v>
      </c>
      <c r="L36" s="136">
        <f t="shared" si="7"/>
        <v>3810827.68</v>
      </c>
    </row>
    <row r="37" spans="4:12" x14ac:dyDescent="0.25">
      <c r="D37" s="6">
        <v>31</v>
      </c>
      <c r="E37" s="124">
        <v>43739</v>
      </c>
      <c r="F37" s="136">
        <f t="shared" si="1"/>
        <v>3810827.68</v>
      </c>
      <c r="G37" s="137">
        <f t="shared" si="2"/>
        <v>18524.62</v>
      </c>
      <c r="H37" s="137">
        <f t="shared" si="3"/>
        <v>6615.7799999999988</v>
      </c>
      <c r="I37" s="125">
        <f t="shared" si="4"/>
        <v>11908.84</v>
      </c>
      <c r="J37" s="130">
        <f t="shared" si="5"/>
        <v>195788.09999999995</v>
      </c>
      <c r="K37" s="136">
        <f t="shared" si="6"/>
        <v>378475.12</v>
      </c>
      <c r="L37" s="136">
        <f t="shared" si="7"/>
        <v>3804211.9000000004</v>
      </c>
    </row>
    <row r="38" spans="4:12" x14ac:dyDescent="0.25">
      <c r="D38" s="6">
        <v>32</v>
      </c>
      <c r="E38" s="124">
        <v>43770</v>
      </c>
      <c r="F38" s="136">
        <f t="shared" si="1"/>
        <v>3804211.9000000004</v>
      </c>
      <c r="G38" s="137">
        <f t="shared" si="2"/>
        <v>18524.62</v>
      </c>
      <c r="H38" s="137">
        <f t="shared" si="3"/>
        <v>6636.4599999999991</v>
      </c>
      <c r="I38" s="125">
        <f t="shared" si="4"/>
        <v>11888.16</v>
      </c>
      <c r="J38" s="130">
        <f t="shared" si="5"/>
        <v>202424.55999999994</v>
      </c>
      <c r="K38" s="136">
        <f t="shared" si="6"/>
        <v>390363.27999999997</v>
      </c>
      <c r="L38" s="136">
        <f t="shared" si="7"/>
        <v>3797575.4400000004</v>
      </c>
    </row>
    <row r="39" spans="4:12" x14ac:dyDescent="0.25">
      <c r="D39" s="6">
        <v>33</v>
      </c>
      <c r="E39" s="124">
        <v>43800</v>
      </c>
      <c r="F39" s="136">
        <f t="shared" si="1"/>
        <v>3797575.4400000004</v>
      </c>
      <c r="G39" s="137">
        <f t="shared" si="2"/>
        <v>18524.62</v>
      </c>
      <c r="H39" s="137">
        <f t="shared" si="3"/>
        <v>6657.1999999999989</v>
      </c>
      <c r="I39" s="125">
        <f t="shared" si="4"/>
        <v>11867.42</v>
      </c>
      <c r="J39" s="130">
        <f t="shared" si="5"/>
        <v>209081.75999999995</v>
      </c>
      <c r="K39" s="136">
        <f t="shared" si="6"/>
        <v>402230.69999999995</v>
      </c>
      <c r="L39" s="136">
        <f t="shared" si="7"/>
        <v>3790918.24</v>
      </c>
    </row>
    <row r="40" spans="4:12" x14ac:dyDescent="0.25">
      <c r="D40" s="6">
        <v>34</v>
      </c>
      <c r="E40" s="124">
        <v>43831</v>
      </c>
      <c r="F40" s="136">
        <f t="shared" si="1"/>
        <v>3790918.24</v>
      </c>
      <c r="G40" s="137">
        <f t="shared" si="2"/>
        <v>18524.62</v>
      </c>
      <c r="H40" s="137">
        <f t="shared" si="3"/>
        <v>6677.9999999999982</v>
      </c>
      <c r="I40" s="125">
        <f t="shared" si="4"/>
        <v>11846.62</v>
      </c>
      <c r="J40" s="130">
        <f t="shared" si="5"/>
        <v>215759.75999999995</v>
      </c>
      <c r="K40" s="136">
        <f t="shared" si="6"/>
        <v>414077.31999999995</v>
      </c>
      <c r="L40" s="136">
        <f t="shared" si="7"/>
        <v>3784240.24</v>
      </c>
    </row>
    <row r="41" spans="4:12" x14ac:dyDescent="0.25">
      <c r="D41" s="6">
        <v>35</v>
      </c>
      <c r="E41" s="124">
        <v>43862</v>
      </c>
      <c r="F41" s="136">
        <f t="shared" si="1"/>
        <v>3784240.24</v>
      </c>
      <c r="G41" s="137">
        <f t="shared" si="2"/>
        <v>18524.62</v>
      </c>
      <c r="H41" s="137">
        <f t="shared" si="3"/>
        <v>6698.869999999999</v>
      </c>
      <c r="I41" s="125">
        <f t="shared" si="4"/>
        <v>11825.75</v>
      </c>
      <c r="J41" s="130">
        <f t="shared" si="5"/>
        <v>222458.62999999995</v>
      </c>
      <c r="K41" s="136">
        <f t="shared" si="6"/>
        <v>425903.06999999995</v>
      </c>
      <c r="L41" s="136">
        <f t="shared" si="7"/>
        <v>3777541.37</v>
      </c>
    </row>
    <row r="42" spans="4:12" x14ac:dyDescent="0.25">
      <c r="D42" s="6">
        <v>36</v>
      </c>
      <c r="E42" s="124">
        <v>43891</v>
      </c>
      <c r="F42" s="136">
        <f t="shared" si="1"/>
        <v>3777541.37</v>
      </c>
      <c r="G42" s="137">
        <f t="shared" si="2"/>
        <v>18524.62</v>
      </c>
      <c r="H42" s="137">
        <f t="shared" si="3"/>
        <v>6719.7999999999993</v>
      </c>
      <c r="I42" s="125">
        <f t="shared" si="4"/>
        <v>11804.82</v>
      </c>
      <c r="J42" s="130">
        <f t="shared" si="5"/>
        <v>229178.42999999993</v>
      </c>
      <c r="K42" s="136">
        <f t="shared" si="6"/>
        <v>437707.88999999996</v>
      </c>
      <c r="L42" s="136">
        <f t="shared" si="7"/>
        <v>3770821.5700000003</v>
      </c>
    </row>
    <row r="43" spans="4:12" x14ac:dyDescent="0.25">
      <c r="D43" s="6">
        <v>37</v>
      </c>
      <c r="E43" s="124">
        <v>43922</v>
      </c>
      <c r="F43" s="136">
        <f t="shared" si="1"/>
        <v>3770821.5700000003</v>
      </c>
      <c r="G43" s="137">
        <f t="shared" si="2"/>
        <v>18524.62</v>
      </c>
      <c r="H43" s="137">
        <f t="shared" si="3"/>
        <v>6740.7999999999993</v>
      </c>
      <c r="I43" s="125">
        <f t="shared" si="4"/>
        <v>11783.82</v>
      </c>
      <c r="J43" s="130">
        <f t="shared" si="5"/>
        <v>235919.22999999992</v>
      </c>
      <c r="K43" s="136">
        <f t="shared" si="6"/>
        <v>449491.70999999996</v>
      </c>
      <c r="L43" s="136">
        <f t="shared" si="7"/>
        <v>3764080.7700000005</v>
      </c>
    </row>
    <row r="44" spans="4:12" x14ac:dyDescent="0.25">
      <c r="D44" s="6">
        <v>38</v>
      </c>
      <c r="E44" s="124">
        <v>43952</v>
      </c>
      <c r="F44" s="136">
        <f t="shared" si="1"/>
        <v>3764080.7700000005</v>
      </c>
      <c r="G44" s="137">
        <f t="shared" si="2"/>
        <v>18524.62</v>
      </c>
      <c r="H44" s="137">
        <f t="shared" si="3"/>
        <v>6761.869999999999</v>
      </c>
      <c r="I44" s="125">
        <f t="shared" si="4"/>
        <v>11762.75</v>
      </c>
      <c r="J44" s="130">
        <f t="shared" si="5"/>
        <v>242681.09999999992</v>
      </c>
      <c r="K44" s="136">
        <f t="shared" si="6"/>
        <v>461254.45999999996</v>
      </c>
      <c r="L44" s="136">
        <f t="shared" si="7"/>
        <v>3757318.9000000004</v>
      </c>
    </row>
    <row r="45" spans="4:12" x14ac:dyDescent="0.25">
      <c r="D45" s="6">
        <v>39</v>
      </c>
      <c r="E45" s="124">
        <v>43983</v>
      </c>
      <c r="F45" s="136">
        <f t="shared" si="1"/>
        <v>3757318.9000000004</v>
      </c>
      <c r="G45" s="137">
        <f t="shared" si="2"/>
        <v>18524.62</v>
      </c>
      <c r="H45" s="137">
        <f t="shared" si="3"/>
        <v>6782.9999999999982</v>
      </c>
      <c r="I45" s="125">
        <f t="shared" si="4"/>
        <v>11741.62</v>
      </c>
      <c r="J45" s="130">
        <f t="shared" si="5"/>
        <v>249464.09999999992</v>
      </c>
      <c r="K45" s="136">
        <f t="shared" si="6"/>
        <v>472996.07999999996</v>
      </c>
      <c r="L45" s="136">
        <f t="shared" si="7"/>
        <v>3750535.9000000004</v>
      </c>
    </row>
    <row r="46" spans="4:12" x14ac:dyDescent="0.25">
      <c r="D46" s="6">
        <v>40</v>
      </c>
      <c r="E46" s="124">
        <v>44013</v>
      </c>
      <c r="F46" s="136">
        <f t="shared" si="1"/>
        <v>3750535.9000000004</v>
      </c>
      <c r="G46" s="137">
        <f t="shared" si="2"/>
        <v>18524.62</v>
      </c>
      <c r="H46" s="137">
        <f t="shared" si="3"/>
        <v>6804.1999999999989</v>
      </c>
      <c r="I46" s="125">
        <f t="shared" si="4"/>
        <v>11720.42</v>
      </c>
      <c r="J46" s="130">
        <f t="shared" si="5"/>
        <v>256268.29999999993</v>
      </c>
      <c r="K46" s="136">
        <f t="shared" si="6"/>
        <v>484716.49999999994</v>
      </c>
      <c r="L46" s="136">
        <f t="shared" si="7"/>
        <v>3743731.7</v>
      </c>
    </row>
    <row r="47" spans="4:12" x14ac:dyDescent="0.25">
      <c r="D47" s="6">
        <v>41</v>
      </c>
      <c r="E47" s="124">
        <v>44044</v>
      </c>
      <c r="F47" s="136">
        <f t="shared" si="1"/>
        <v>3743731.7</v>
      </c>
      <c r="G47" s="137">
        <f t="shared" si="2"/>
        <v>18524.62</v>
      </c>
      <c r="H47" s="137">
        <f t="shared" si="3"/>
        <v>6825.4599999999991</v>
      </c>
      <c r="I47" s="125">
        <f t="shared" si="4"/>
        <v>11699.16</v>
      </c>
      <c r="J47" s="130">
        <f t="shared" si="5"/>
        <v>263093.75999999995</v>
      </c>
      <c r="K47" s="136">
        <f t="shared" si="6"/>
        <v>496415.65999999992</v>
      </c>
      <c r="L47" s="136">
        <f t="shared" si="7"/>
        <v>3736906.24</v>
      </c>
    </row>
    <row r="48" spans="4:12" x14ac:dyDescent="0.25">
      <c r="D48" s="6">
        <v>42</v>
      </c>
      <c r="E48" s="124">
        <v>44075</v>
      </c>
      <c r="F48" s="136">
        <f t="shared" si="1"/>
        <v>3736906.24</v>
      </c>
      <c r="G48" s="137">
        <f t="shared" si="2"/>
        <v>18524.62</v>
      </c>
      <c r="H48" s="137">
        <f t="shared" si="3"/>
        <v>6846.7899999999991</v>
      </c>
      <c r="I48" s="125">
        <f t="shared" si="4"/>
        <v>11677.83</v>
      </c>
      <c r="J48" s="130">
        <f t="shared" si="5"/>
        <v>269940.54999999993</v>
      </c>
      <c r="K48" s="136">
        <f t="shared" si="6"/>
        <v>508093.48999999993</v>
      </c>
      <c r="L48" s="136">
        <f t="shared" si="7"/>
        <v>3730059.45</v>
      </c>
    </row>
    <row r="49" spans="4:12" x14ac:dyDescent="0.25">
      <c r="D49" s="6">
        <v>43</v>
      </c>
      <c r="E49" s="124">
        <v>44105</v>
      </c>
      <c r="F49" s="136">
        <f t="shared" si="1"/>
        <v>3730059.45</v>
      </c>
      <c r="G49" s="137">
        <f t="shared" si="2"/>
        <v>18524.62</v>
      </c>
      <c r="H49" s="137">
        <f t="shared" si="3"/>
        <v>6868.1799999999985</v>
      </c>
      <c r="I49" s="125">
        <f t="shared" si="4"/>
        <v>11656.44</v>
      </c>
      <c r="J49" s="130">
        <f t="shared" si="5"/>
        <v>276808.72999999992</v>
      </c>
      <c r="K49" s="136">
        <f t="shared" si="6"/>
        <v>519749.92999999993</v>
      </c>
      <c r="L49" s="136">
        <f t="shared" si="7"/>
        <v>3723191.27</v>
      </c>
    </row>
    <row r="50" spans="4:12" x14ac:dyDescent="0.25">
      <c r="D50" s="6">
        <v>44</v>
      </c>
      <c r="E50" s="124">
        <v>44136</v>
      </c>
      <c r="F50" s="136">
        <f t="shared" si="1"/>
        <v>3723191.27</v>
      </c>
      <c r="G50" s="137">
        <f t="shared" si="2"/>
        <v>18524.62</v>
      </c>
      <c r="H50" s="137">
        <f t="shared" si="3"/>
        <v>6889.65</v>
      </c>
      <c r="I50" s="125">
        <f t="shared" si="4"/>
        <v>11634.97</v>
      </c>
      <c r="J50" s="130">
        <f t="shared" si="5"/>
        <v>283698.37999999995</v>
      </c>
      <c r="K50" s="136">
        <f t="shared" si="6"/>
        <v>531384.89999999991</v>
      </c>
      <c r="L50" s="136">
        <f t="shared" si="7"/>
        <v>3716301.62</v>
      </c>
    </row>
    <row r="51" spans="4:12" x14ac:dyDescent="0.25">
      <c r="D51" s="6">
        <v>45</v>
      </c>
      <c r="E51" s="124">
        <v>44166</v>
      </c>
      <c r="F51" s="136">
        <f t="shared" si="1"/>
        <v>3716301.62</v>
      </c>
      <c r="G51" s="137">
        <f t="shared" si="2"/>
        <v>18524.62</v>
      </c>
      <c r="H51" s="137">
        <f t="shared" si="3"/>
        <v>6911.1799999999985</v>
      </c>
      <c r="I51" s="125">
        <f t="shared" si="4"/>
        <v>11613.44</v>
      </c>
      <c r="J51" s="130">
        <f t="shared" si="5"/>
        <v>290609.55999999994</v>
      </c>
      <c r="K51" s="136">
        <f t="shared" si="6"/>
        <v>542998.33999999985</v>
      </c>
      <c r="L51" s="136">
        <f t="shared" si="7"/>
        <v>3709390.44</v>
      </c>
    </row>
    <row r="52" spans="4:12" x14ac:dyDescent="0.25">
      <c r="D52" s="6">
        <v>46</v>
      </c>
      <c r="E52" s="124">
        <v>44197</v>
      </c>
      <c r="F52" s="136">
        <f t="shared" si="1"/>
        <v>3709390.44</v>
      </c>
      <c r="G52" s="137">
        <f t="shared" si="2"/>
        <v>18524.62</v>
      </c>
      <c r="H52" s="137">
        <f t="shared" si="3"/>
        <v>6932.7699999999986</v>
      </c>
      <c r="I52" s="125">
        <f t="shared" si="4"/>
        <v>11591.85</v>
      </c>
      <c r="J52" s="130">
        <f t="shared" si="5"/>
        <v>297542.32999999996</v>
      </c>
      <c r="K52" s="136">
        <f t="shared" si="6"/>
        <v>554590.18999999983</v>
      </c>
      <c r="L52" s="136">
        <f t="shared" si="7"/>
        <v>3702457.67</v>
      </c>
    </row>
    <row r="53" spans="4:12" x14ac:dyDescent="0.25">
      <c r="D53" s="6">
        <v>47</v>
      </c>
      <c r="E53" s="124">
        <v>44228</v>
      </c>
      <c r="F53" s="136">
        <f t="shared" si="1"/>
        <v>3702457.67</v>
      </c>
      <c r="G53" s="137">
        <f t="shared" si="2"/>
        <v>18524.62</v>
      </c>
      <c r="H53" s="137">
        <f t="shared" si="3"/>
        <v>6954.4399999999987</v>
      </c>
      <c r="I53" s="125">
        <f t="shared" si="4"/>
        <v>11570.18</v>
      </c>
      <c r="J53" s="130">
        <f t="shared" si="5"/>
        <v>304496.76999999996</v>
      </c>
      <c r="K53" s="136">
        <f t="shared" si="6"/>
        <v>566160.36999999988</v>
      </c>
      <c r="L53" s="136">
        <f t="shared" si="7"/>
        <v>3695503.23</v>
      </c>
    </row>
    <row r="54" spans="4:12" x14ac:dyDescent="0.25">
      <c r="D54" s="6">
        <v>48</v>
      </c>
      <c r="E54" s="124">
        <v>44256</v>
      </c>
      <c r="F54" s="136">
        <f t="shared" si="1"/>
        <v>3695503.23</v>
      </c>
      <c r="G54" s="137">
        <f t="shared" si="2"/>
        <v>18524.62</v>
      </c>
      <c r="H54" s="137">
        <f t="shared" si="3"/>
        <v>6976.1699999999983</v>
      </c>
      <c r="I54" s="125">
        <f t="shared" si="4"/>
        <v>11548.45</v>
      </c>
      <c r="J54" s="130">
        <f t="shared" si="5"/>
        <v>311472.93999999994</v>
      </c>
      <c r="K54" s="136">
        <f t="shared" si="6"/>
        <v>577708.81999999983</v>
      </c>
      <c r="L54" s="136">
        <f t="shared" si="7"/>
        <v>3688527.06</v>
      </c>
    </row>
    <row r="56" spans="4:12" x14ac:dyDescent="0.25">
      <c r="E56" s="124" t="s">
        <v>199</v>
      </c>
      <c r="G56" s="125">
        <f>SUM(G7:G55)</f>
        <v>889181.75999999989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5"/>
  <sheetViews>
    <sheetView topLeftCell="H1" zoomScale="80" zoomScaleNormal="80" workbookViewId="0">
      <selection activeCell="M16" sqref="M16"/>
    </sheetView>
  </sheetViews>
  <sheetFormatPr defaultRowHeight="15" x14ac:dyDescent="0.2"/>
  <cols>
    <col min="2" max="2" width="44.5546875" bestFit="1" customWidth="1"/>
    <col min="3" max="3" width="11.21875" customWidth="1"/>
    <col min="4" max="4" width="3.77734375" customWidth="1"/>
    <col min="5" max="5" width="11.6640625" customWidth="1"/>
    <col min="6" max="6" width="10.5546875" customWidth="1"/>
    <col min="7" max="7" width="10.77734375" customWidth="1"/>
    <col min="8" max="8" width="10.6640625" customWidth="1"/>
    <col min="9" max="9" width="11.77734375" customWidth="1"/>
    <col min="10" max="10" width="11" customWidth="1"/>
    <col min="11" max="11" width="11.77734375" customWidth="1"/>
    <col min="12" max="12" width="12.44140625" bestFit="1" customWidth="1"/>
    <col min="13" max="13" width="13.77734375" bestFit="1" customWidth="1"/>
    <col min="14" max="14" width="14.44140625" bestFit="1" customWidth="1"/>
    <col min="15" max="15" width="15.6640625" customWidth="1"/>
    <col min="16" max="16" width="7.5546875" bestFit="1" customWidth="1"/>
    <col min="17" max="17" width="75.5546875" customWidth="1"/>
  </cols>
  <sheetData>
    <row r="1" spans="2:21" s="96" customFormat="1" ht="37.5" customHeight="1" x14ac:dyDescent="0.25">
      <c r="B1" s="91"/>
      <c r="C1" s="92" t="s">
        <v>160</v>
      </c>
      <c r="D1" s="92"/>
      <c r="E1" s="93">
        <v>42078</v>
      </c>
      <c r="F1" s="93">
        <v>42095</v>
      </c>
      <c r="G1" s="93">
        <v>42139</v>
      </c>
      <c r="H1" s="93">
        <v>42171</v>
      </c>
      <c r="I1" s="93" t="s">
        <v>161</v>
      </c>
      <c r="J1" s="93">
        <v>42231</v>
      </c>
      <c r="K1" s="93">
        <v>42262</v>
      </c>
      <c r="L1" s="93">
        <v>42292</v>
      </c>
      <c r="M1" s="93">
        <v>42323</v>
      </c>
      <c r="N1" s="93">
        <v>42353</v>
      </c>
      <c r="O1" s="94" t="s">
        <v>162</v>
      </c>
      <c r="P1" s="93"/>
      <c r="Q1" s="93" t="s">
        <v>101</v>
      </c>
      <c r="R1" s="95"/>
      <c r="S1" s="95"/>
      <c r="T1" s="95"/>
      <c r="U1" s="95"/>
    </row>
    <row r="2" spans="2:21" ht="15.75" x14ac:dyDescent="0.25"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97"/>
      <c r="Q2" s="97"/>
    </row>
    <row r="3" spans="2:21" ht="15.75" x14ac:dyDescent="0.25">
      <c r="B3" s="99" t="s">
        <v>132</v>
      </c>
      <c r="C3" s="100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2"/>
      <c r="P3" s="97"/>
      <c r="Q3" s="97"/>
    </row>
    <row r="4" spans="2:21" ht="15.75" x14ac:dyDescent="0.25">
      <c r="B4" s="101"/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2"/>
      <c r="P4" s="97"/>
      <c r="Q4" s="97"/>
    </row>
    <row r="5" spans="2:21" ht="15.75" x14ac:dyDescent="0.25">
      <c r="B5" s="101" t="s">
        <v>163</v>
      </c>
      <c r="C5" s="100">
        <f>O5</f>
        <v>99600</v>
      </c>
      <c r="D5" s="101"/>
      <c r="E5" s="100">
        <v>0</v>
      </c>
      <c r="F5" s="100">
        <v>0</v>
      </c>
      <c r="G5" s="100">
        <v>0</v>
      </c>
      <c r="H5" s="100"/>
      <c r="I5" s="103">
        <v>16600</v>
      </c>
      <c r="J5" s="100">
        <v>16600</v>
      </c>
      <c r="K5" s="100">
        <v>16600</v>
      </c>
      <c r="L5" s="100">
        <v>16600</v>
      </c>
      <c r="M5" s="100">
        <v>16600</v>
      </c>
      <c r="N5" s="100">
        <v>16600</v>
      </c>
      <c r="O5" s="104">
        <f>SUM(E5:N5)</f>
        <v>99600</v>
      </c>
      <c r="P5" s="97"/>
      <c r="Q5" s="97" t="s">
        <v>164</v>
      </c>
    </row>
    <row r="6" spans="2:21" ht="15.75" x14ac:dyDescent="0.25">
      <c r="B6" s="101" t="s">
        <v>165</v>
      </c>
      <c r="C6" s="100">
        <f t="shared" ref="C6:C9" si="0">O6</f>
        <v>0</v>
      </c>
      <c r="D6" s="101"/>
      <c r="E6" s="100"/>
      <c r="F6" s="100"/>
      <c r="G6" s="100"/>
      <c r="H6" s="100"/>
      <c r="I6" s="100"/>
      <c r="J6" s="100"/>
      <c r="K6" s="100"/>
      <c r="L6" s="100"/>
      <c r="M6" s="100"/>
      <c r="N6" s="100">
        <v>0</v>
      </c>
      <c r="O6" s="104">
        <f t="shared" ref="O6:O41" si="1">SUM(E6:N6)</f>
        <v>0</v>
      </c>
      <c r="P6" s="105">
        <v>7000</v>
      </c>
      <c r="Q6" s="106"/>
      <c r="R6" s="97"/>
      <c r="S6" s="97"/>
    </row>
    <row r="7" spans="2:21" ht="15.75" x14ac:dyDescent="0.25">
      <c r="B7" s="101" t="s">
        <v>166</v>
      </c>
      <c r="C7" s="100">
        <f t="shared" si="0"/>
        <v>0</v>
      </c>
      <c r="D7" s="101"/>
      <c r="E7" s="100"/>
      <c r="F7" s="100"/>
      <c r="G7" s="100"/>
      <c r="H7" s="100"/>
      <c r="I7" s="100"/>
      <c r="J7" s="100"/>
      <c r="K7" s="100"/>
      <c r="L7" s="100"/>
      <c r="M7" s="100"/>
      <c r="N7" s="100">
        <v>0</v>
      </c>
      <c r="O7" s="104">
        <f t="shared" si="1"/>
        <v>0</v>
      </c>
      <c r="P7" s="105">
        <v>5000</v>
      </c>
      <c r="Q7" s="106"/>
      <c r="R7" s="97"/>
      <c r="S7" s="97"/>
    </row>
    <row r="8" spans="2:21" ht="15.75" x14ac:dyDescent="0.25">
      <c r="B8" s="101" t="s">
        <v>167</v>
      </c>
      <c r="C8" s="100">
        <f t="shared" si="0"/>
        <v>0</v>
      </c>
      <c r="D8" s="101"/>
      <c r="E8" s="100"/>
      <c r="F8" s="100"/>
      <c r="G8" s="100"/>
      <c r="H8" s="100"/>
      <c r="I8" s="100"/>
      <c r="J8" s="100"/>
      <c r="K8" s="100"/>
      <c r="L8" s="100"/>
      <c r="M8" s="100"/>
      <c r="N8" s="100">
        <v>0</v>
      </c>
      <c r="O8" s="104">
        <f t="shared" si="1"/>
        <v>0</v>
      </c>
      <c r="P8" s="105">
        <v>2500</v>
      </c>
      <c r="Q8" s="106"/>
      <c r="R8" s="97"/>
      <c r="S8" s="97"/>
    </row>
    <row r="9" spans="2:21" ht="18" x14ac:dyDescent="0.4">
      <c r="B9" s="101" t="s">
        <v>168</v>
      </c>
      <c r="C9" s="100">
        <f t="shared" si="0"/>
        <v>0</v>
      </c>
      <c r="D9" s="101"/>
      <c r="E9" s="107"/>
      <c r="F9" s="107"/>
      <c r="G9" s="107"/>
      <c r="H9" s="107"/>
      <c r="I9" s="107"/>
      <c r="J9" s="100"/>
      <c r="K9" s="100"/>
      <c r="L9" s="107"/>
      <c r="M9" s="107"/>
      <c r="N9" s="107">
        <v>0</v>
      </c>
      <c r="O9" s="104">
        <f t="shared" si="1"/>
        <v>0</v>
      </c>
      <c r="P9" s="108">
        <v>2500</v>
      </c>
      <c r="Q9" s="109"/>
      <c r="R9" s="97"/>
      <c r="S9" s="97"/>
    </row>
    <row r="10" spans="2:21" ht="15.75" x14ac:dyDescent="0.25">
      <c r="B10" s="101"/>
      <c r="C10" s="100"/>
      <c r="D10" s="101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4">
        <f t="shared" si="1"/>
        <v>0</v>
      </c>
      <c r="P10" s="97"/>
      <c r="Q10" s="97"/>
    </row>
    <row r="11" spans="2:21" ht="15.75" x14ac:dyDescent="0.25">
      <c r="B11" s="110" t="s">
        <v>169</v>
      </c>
      <c r="C11" s="100"/>
      <c r="D11" s="101"/>
      <c r="E11" s="100">
        <f t="shared" ref="E11:N11" si="2">SUM(E5:E10)</f>
        <v>0</v>
      </c>
      <c r="F11" s="100">
        <f t="shared" si="2"/>
        <v>0</v>
      </c>
      <c r="G11" s="100">
        <f t="shared" si="2"/>
        <v>0</v>
      </c>
      <c r="H11" s="100"/>
      <c r="I11" s="100">
        <f t="shared" si="2"/>
        <v>16600</v>
      </c>
      <c r="J11" s="100">
        <f t="shared" si="2"/>
        <v>16600</v>
      </c>
      <c r="K11" s="100">
        <f t="shared" si="2"/>
        <v>16600</v>
      </c>
      <c r="L11" s="100">
        <f t="shared" si="2"/>
        <v>16600</v>
      </c>
      <c r="M11" s="100">
        <f t="shared" si="2"/>
        <v>16600</v>
      </c>
      <c r="N11" s="100">
        <f t="shared" si="2"/>
        <v>16600</v>
      </c>
      <c r="O11" s="104">
        <f t="shared" si="1"/>
        <v>99600</v>
      </c>
      <c r="P11" s="97"/>
      <c r="Q11" s="97"/>
    </row>
    <row r="12" spans="2:21" ht="15.75" x14ac:dyDescent="0.25">
      <c r="B12" s="101"/>
      <c r="C12" s="100"/>
      <c r="D12" s="101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4"/>
      <c r="P12" s="97"/>
      <c r="Q12" s="97"/>
    </row>
    <row r="13" spans="2:21" ht="15.75" x14ac:dyDescent="0.25">
      <c r="B13" s="101"/>
      <c r="C13" s="100"/>
      <c r="D13" s="101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4"/>
      <c r="P13" s="97"/>
      <c r="Q13" s="97"/>
    </row>
    <row r="14" spans="2:21" ht="15.75" x14ac:dyDescent="0.25">
      <c r="B14" s="99" t="s">
        <v>170</v>
      </c>
      <c r="C14" s="100">
        <v>30000</v>
      </c>
      <c r="D14" s="101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4"/>
      <c r="P14" s="97"/>
      <c r="Q14" s="97"/>
    </row>
    <row r="15" spans="2:21" ht="15.75" x14ac:dyDescent="0.25">
      <c r="B15" s="101"/>
      <c r="C15" s="100"/>
      <c r="D15" s="101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4"/>
      <c r="P15" s="97"/>
      <c r="Q15" s="97"/>
    </row>
    <row r="16" spans="2:21" ht="15.75" x14ac:dyDescent="0.25">
      <c r="B16" s="101" t="s">
        <v>171</v>
      </c>
      <c r="C16" s="100"/>
      <c r="D16" s="101"/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4">
        <f t="shared" si="1"/>
        <v>0</v>
      </c>
      <c r="P16" s="97"/>
      <c r="Q16" s="97" t="s">
        <v>172</v>
      </c>
    </row>
    <row r="17" spans="2:17" ht="15.75" x14ac:dyDescent="0.25">
      <c r="B17" s="101" t="s">
        <v>173</v>
      </c>
      <c r="C17" s="100">
        <v>398626</v>
      </c>
      <c r="D17" s="101"/>
      <c r="E17" s="100"/>
      <c r="F17" s="100"/>
      <c r="G17" s="100"/>
      <c r="H17" s="100"/>
      <c r="I17" s="100">
        <v>127116</v>
      </c>
      <c r="J17" s="100">
        <v>69000</v>
      </c>
      <c r="K17" s="100">
        <v>82266</v>
      </c>
      <c r="L17" s="100">
        <v>82266</v>
      </c>
      <c r="M17" s="100">
        <v>82266</v>
      </c>
      <c r="N17" s="100">
        <v>0</v>
      </c>
      <c r="O17" s="104">
        <f t="shared" si="1"/>
        <v>442914</v>
      </c>
      <c r="P17" s="97"/>
      <c r="Q17" s="97" t="s">
        <v>174</v>
      </c>
    </row>
    <row r="18" spans="2:17" ht="15.75" x14ac:dyDescent="0.25">
      <c r="B18" s="101" t="s">
        <v>175</v>
      </c>
      <c r="C18" s="100">
        <v>0</v>
      </c>
      <c r="D18" s="101"/>
      <c r="E18" s="100"/>
      <c r="F18" s="100"/>
      <c r="G18" s="100"/>
      <c r="H18" s="100"/>
      <c r="I18" s="100"/>
      <c r="J18" s="100">
        <v>0</v>
      </c>
      <c r="K18" s="100">
        <v>0</v>
      </c>
      <c r="L18" s="100">
        <v>0</v>
      </c>
      <c r="M18" s="100">
        <v>0</v>
      </c>
      <c r="N18" s="100"/>
      <c r="O18" s="104">
        <f t="shared" si="1"/>
        <v>0</v>
      </c>
      <c r="P18" s="97"/>
      <c r="Q18" s="97" t="s">
        <v>176</v>
      </c>
    </row>
    <row r="19" spans="2:17" ht="15.75" x14ac:dyDescent="0.25">
      <c r="B19" s="101" t="s">
        <v>177</v>
      </c>
      <c r="C19" s="100"/>
      <c r="D19" s="101"/>
      <c r="E19" s="100"/>
      <c r="F19" s="100"/>
      <c r="G19" s="100"/>
      <c r="H19" s="100"/>
      <c r="I19" s="100">
        <v>9745</v>
      </c>
      <c r="J19" s="100"/>
      <c r="K19" s="100"/>
      <c r="L19" s="100"/>
      <c r="M19" s="100"/>
      <c r="N19" s="100"/>
      <c r="O19" s="104">
        <f t="shared" si="1"/>
        <v>9745</v>
      </c>
      <c r="P19" s="97"/>
      <c r="Q19" s="111"/>
    </row>
    <row r="20" spans="2:17" ht="15.75" x14ac:dyDescent="0.25">
      <c r="B20" s="101" t="s">
        <v>178</v>
      </c>
      <c r="C20" s="100">
        <v>0</v>
      </c>
      <c r="D20" s="101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4">
        <f t="shared" si="1"/>
        <v>0</v>
      </c>
      <c r="P20" s="97"/>
    </row>
    <row r="21" spans="2:17" ht="30.75" x14ac:dyDescent="0.25">
      <c r="B21" s="101" t="s">
        <v>179</v>
      </c>
      <c r="C21" s="100">
        <v>60000</v>
      </c>
      <c r="D21" s="101"/>
      <c r="E21" s="100"/>
      <c r="F21" s="100"/>
      <c r="G21" s="100"/>
      <c r="H21" s="100"/>
      <c r="I21" s="100">
        <v>15000</v>
      </c>
      <c r="J21" s="100"/>
      <c r="K21" s="100"/>
      <c r="L21" s="100">
        <v>15000</v>
      </c>
      <c r="M21" s="100"/>
      <c r="N21" s="100"/>
      <c r="O21" s="104">
        <f t="shared" si="1"/>
        <v>30000</v>
      </c>
      <c r="P21" s="97"/>
      <c r="Q21" s="112" t="s">
        <v>180</v>
      </c>
    </row>
    <row r="22" spans="2:17" ht="15.75" x14ac:dyDescent="0.25">
      <c r="B22" s="101" t="s">
        <v>181</v>
      </c>
      <c r="C22" s="100">
        <v>22000</v>
      </c>
      <c r="D22" s="101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4">
        <f t="shared" si="1"/>
        <v>0</v>
      </c>
      <c r="P22" s="97"/>
      <c r="Q22" s="112" t="s">
        <v>182</v>
      </c>
    </row>
    <row r="23" spans="2:17" ht="15.75" x14ac:dyDescent="0.25">
      <c r="B23" s="101" t="s">
        <v>183</v>
      </c>
      <c r="C23" s="100">
        <v>0</v>
      </c>
      <c r="D23" s="101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4">
        <f t="shared" si="1"/>
        <v>0</v>
      </c>
      <c r="P23" s="97"/>
      <c r="Q23" s="112"/>
    </row>
    <row r="24" spans="2:17" ht="15.75" x14ac:dyDescent="0.25">
      <c r="B24" s="101"/>
      <c r="C24" s="100"/>
      <c r="D24" s="101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4"/>
      <c r="P24" s="97"/>
      <c r="Q24" s="112"/>
    </row>
    <row r="25" spans="2:17" ht="15.75" x14ac:dyDescent="0.25">
      <c r="B25" s="101"/>
      <c r="C25" s="100"/>
      <c r="D25" s="101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4"/>
      <c r="P25" s="97"/>
      <c r="Q25" s="97"/>
    </row>
    <row r="26" spans="2:17" ht="15.75" x14ac:dyDescent="0.25">
      <c r="B26" s="101" t="s">
        <v>184</v>
      </c>
      <c r="C26" s="100">
        <v>3600</v>
      </c>
      <c r="D26" s="101"/>
      <c r="E26" s="100"/>
      <c r="F26" s="100"/>
      <c r="G26" s="100"/>
      <c r="H26" s="100"/>
      <c r="I26" s="100">
        <v>4200</v>
      </c>
      <c r="J26" s="100">
        <v>300</v>
      </c>
      <c r="K26" s="100">
        <v>300</v>
      </c>
      <c r="L26" s="100">
        <v>300</v>
      </c>
      <c r="M26" s="100">
        <v>300</v>
      </c>
      <c r="N26" s="100">
        <v>300</v>
      </c>
      <c r="O26" s="104">
        <f t="shared" si="1"/>
        <v>5700</v>
      </c>
      <c r="P26" s="97"/>
      <c r="Q26" s="97"/>
    </row>
    <row r="27" spans="2:17" ht="15.75" x14ac:dyDescent="0.25">
      <c r="B27" s="101" t="s">
        <v>185</v>
      </c>
      <c r="C27" s="100">
        <v>4000</v>
      </c>
      <c r="D27" s="101"/>
      <c r="E27" s="100">
        <v>0</v>
      </c>
      <c r="F27" s="100">
        <v>0</v>
      </c>
      <c r="G27" s="100">
        <v>0</v>
      </c>
      <c r="H27" s="100">
        <v>0</v>
      </c>
      <c r="I27" s="100">
        <v>7675</v>
      </c>
      <c r="J27" s="100">
        <v>2000</v>
      </c>
      <c r="K27" s="100">
        <v>2000</v>
      </c>
      <c r="L27" s="100">
        <v>2800</v>
      </c>
      <c r="M27" s="100">
        <v>1000</v>
      </c>
      <c r="N27" s="100">
        <v>0</v>
      </c>
      <c r="O27" s="104">
        <f t="shared" si="1"/>
        <v>15475</v>
      </c>
      <c r="P27" s="97"/>
      <c r="Q27" s="97"/>
    </row>
    <row r="28" spans="2:17" ht="15.75" x14ac:dyDescent="0.25">
      <c r="B28" s="101" t="s">
        <v>186</v>
      </c>
      <c r="C28" s="100">
        <v>1600</v>
      </c>
      <c r="D28" s="101"/>
      <c r="E28" s="100"/>
      <c r="F28" s="100"/>
      <c r="G28" s="100"/>
      <c r="H28" s="100"/>
      <c r="I28" s="100">
        <v>470</v>
      </c>
      <c r="J28" s="100">
        <v>160</v>
      </c>
      <c r="K28" s="100">
        <v>160</v>
      </c>
      <c r="L28" s="100">
        <v>160</v>
      </c>
      <c r="M28" s="100">
        <v>160</v>
      </c>
      <c r="N28" s="100">
        <v>160</v>
      </c>
      <c r="O28" s="104">
        <f t="shared" si="1"/>
        <v>1270</v>
      </c>
      <c r="P28" s="97"/>
      <c r="Q28" s="97"/>
    </row>
    <row r="29" spans="2:17" ht="15.75" x14ac:dyDescent="0.25">
      <c r="B29" s="101" t="s">
        <v>187</v>
      </c>
      <c r="C29" s="100"/>
      <c r="D29" s="101"/>
      <c r="E29" s="100"/>
      <c r="F29" s="100"/>
      <c r="G29" s="100"/>
      <c r="H29" s="100"/>
      <c r="I29" s="100"/>
      <c r="J29" s="100"/>
      <c r="K29" s="100">
        <v>5927.6</v>
      </c>
      <c r="L29" s="100">
        <v>5927.6</v>
      </c>
      <c r="M29" s="100">
        <v>5927.6</v>
      </c>
      <c r="N29" s="100">
        <v>5927.6</v>
      </c>
      <c r="O29" s="104"/>
      <c r="P29" s="97"/>
      <c r="Q29" s="97"/>
    </row>
    <row r="30" spans="2:17" ht="15.75" x14ac:dyDescent="0.25">
      <c r="B30" s="101" t="s">
        <v>188</v>
      </c>
      <c r="C30" s="100">
        <v>4170</v>
      </c>
      <c r="D30" s="101"/>
      <c r="E30" s="100"/>
      <c r="F30" s="100"/>
      <c r="G30" s="100"/>
      <c r="H30" s="100"/>
      <c r="I30" s="100">
        <v>417</v>
      </c>
      <c r="J30" s="100">
        <v>417</v>
      </c>
      <c r="K30" s="100">
        <v>417</v>
      </c>
      <c r="L30" s="100">
        <v>417</v>
      </c>
      <c r="M30" s="100">
        <v>417</v>
      </c>
      <c r="N30" s="100">
        <v>417</v>
      </c>
      <c r="O30" s="104">
        <f t="shared" si="1"/>
        <v>2502</v>
      </c>
      <c r="P30" s="97"/>
      <c r="Q30" s="97"/>
    </row>
    <row r="31" spans="2:17" ht="15.75" x14ac:dyDescent="0.25">
      <c r="B31" s="101" t="s">
        <v>189</v>
      </c>
      <c r="C31" s="100">
        <v>1500</v>
      </c>
      <c r="D31" s="101"/>
      <c r="E31" s="100"/>
      <c r="F31" s="100"/>
      <c r="G31" s="100"/>
      <c r="H31" s="100"/>
      <c r="I31" s="100">
        <v>1054</v>
      </c>
      <c r="J31" s="100"/>
      <c r="K31" s="100">
        <v>500</v>
      </c>
      <c r="L31" s="100"/>
      <c r="M31" s="100"/>
      <c r="N31" s="100">
        <v>500</v>
      </c>
      <c r="O31" s="104">
        <f t="shared" si="1"/>
        <v>2054</v>
      </c>
      <c r="P31" s="97"/>
      <c r="Q31" s="97"/>
    </row>
    <row r="32" spans="2:17" ht="15.75" x14ac:dyDescent="0.25">
      <c r="B32" s="101" t="s">
        <v>190</v>
      </c>
      <c r="C32" s="100">
        <v>13100</v>
      </c>
      <c r="D32" s="101"/>
      <c r="E32" s="100">
        <v>0</v>
      </c>
      <c r="F32" s="100">
        <v>0</v>
      </c>
      <c r="G32" s="100">
        <v>0</v>
      </c>
      <c r="H32" s="100">
        <v>0</v>
      </c>
      <c r="I32" s="100">
        <v>5831</v>
      </c>
      <c r="J32" s="100">
        <v>2100</v>
      </c>
      <c r="K32" s="100">
        <v>650</v>
      </c>
      <c r="L32" s="100">
        <v>1250</v>
      </c>
      <c r="M32" s="100">
        <v>3900</v>
      </c>
      <c r="N32" s="100">
        <v>2200</v>
      </c>
      <c r="O32" s="104">
        <f t="shared" si="1"/>
        <v>15931</v>
      </c>
      <c r="P32" s="97"/>
      <c r="Q32" s="97"/>
    </row>
    <row r="33" spans="2:17" ht="15.75" x14ac:dyDescent="0.25">
      <c r="B33" s="101"/>
      <c r="C33" s="100"/>
      <c r="D33" s="101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4"/>
      <c r="P33" s="97"/>
      <c r="Q33" s="97"/>
    </row>
    <row r="34" spans="2:17" ht="15.75" x14ac:dyDescent="0.25">
      <c r="B34" s="101" t="s">
        <v>191</v>
      </c>
      <c r="C34" s="100"/>
      <c r="D34" s="101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4"/>
      <c r="P34" s="97"/>
      <c r="Q34" s="97"/>
    </row>
    <row r="35" spans="2:17" ht="15.75" x14ac:dyDescent="0.25">
      <c r="B35" s="101"/>
      <c r="C35" s="100"/>
      <c r="D35" s="101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4"/>
      <c r="P35" s="97"/>
      <c r="Q35" s="97"/>
    </row>
    <row r="36" spans="2:17" ht="18" x14ac:dyDescent="0.4">
      <c r="B36" s="101" t="s">
        <v>192</v>
      </c>
      <c r="C36" s="100"/>
      <c r="D36" s="101"/>
      <c r="E36" s="107"/>
      <c r="F36" s="107"/>
      <c r="G36" s="107"/>
      <c r="H36" s="107"/>
      <c r="I36" s="100">
        <v>123319</v>
      </c>
      <c r="J36" s="100">
        <v>17616.61</v>
      </c>
      <c r="K36" s="100">
        <v>12967.24</v>
      </c>
      <c r="L36" s="100">
        <v>4405.5399999999991</v>
      </c>
      <c r="M36" s="100">
        <v>4419.3099999999995</v>
      </c>
      <c r="N36" s="100">
        <v>4433.119999999999</v>
      </c>
      <c r="O36" s="113"/>
      <c r="P36" s="97"/>
      <c r="Q36" s="97" t="s">
        <v>193</v>
      </c>
    </row>
    <row r="37" spans="2:17" ht="18" x14ac:dyDescent="0.4">
      <c r="B37" s="101" t="s">
        <v>194</v>
      </c>
      <c r="C37" s="100"/>
      <c r="D37" s="101"/>
      <c r="E37" s="100"/>
      <c r="F37" s="100"/>
      <c r="G37" s="100"/>
      <c r="H37" s="100"/>
      <c r="I37" s="100"/>
      <c r="J37" s="100"/>
      <c r="K37" s="100"/>
      <c r="L37" s="107">
        <v>8561.7000000000007</v>
      </c>
      <c r="M37" s="107">
        <v>8547.93</v>
      </c>
      <c r="N37" s="107">
        <v>8534.1200000000008</v>
      </c>
      <c r="O37" s="114">
        <f>SUM(E36:N36)</f>
        <v>167160.81999999998</v>
      </c>
      <c r="P37" s="97"/>
      <c r="Q37" s="97"/>
    </row>
    <row r="38" spans="2:17" ht="15.75" x14ac:dyDescent="0.25">
      <c r="B38" s="101"/>
      <c r="C38" s="100"/>
      <c r="D38" s="101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4"/>
      <c r="P38" s="97"/>
      <c r="Q38" s="97"/>
    </row>
    <row r="39" spans="2:17" ht="15.75" x14ac:dyDescent="0.25">
      <c r="B39" s="101"/>
      <c r="C39" s="100"/>
      <c r="D39" s="101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4"/>
      <c r="P39" s="97"/>
      <c r="Q39" s="97"/>
    </row>
    <row r="40" spans="2:17" ht="15.75" x14ac:dyDescent="0.25">
      <c r="B40" s="101"/>
      <c r="C40" s="100"/>
      <c r="D40" s="101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4"/>
      <c r="P40" s="97"/>
      <c r="Q40" s="97"/>
    </row>
    <row r="41" spans="2:17" ht="15.75" x14ac:dyDescent="0.25">
      <c r="B41" s="110" t="s">
        <v>195</v>
      </c>
      <c r="C41" s="100"/>
      <c r="D41" s="101"/>
      <c r="E41" s="100">
        <f t="shared" ref="E41:N41" si="3">SUM(E15:E40)</f>
        <v>0</v>
      </c>
      <c r="F41" s="100">
        <f t="shared" si="3"/>
        <v>0</v>
      </c>
      <c r="G41" s="100">
        <f t="shared" si="3"/>
        <v>0</v>
      </c>
      <c r="H41" s="100">
        <f t="shared" si="3"/>
        <v>0</v>
      </c>
      <c r="I41" s="100">
        <f t="shared" si="3"/>
        <v>294827</v>
      </c>
      <c r="J41" s="100">
        <f t="shared" si="3"/>
        <v>91593.61</v>
      </c>
      <c r="K41" s="100">
        <f t="shared" si="3"/>
        <v>105187.84000000001</v>
      </c>
      <c r="L41" s="100">
        <f t="shared" si="3"/>
        <v>121087.84</v>
      </c>
      <c r="M41" s="100">
        <f t="shared" si="3"/>
        <v>106937.84</v>
      </c>
      <c r="N41" s="100">
        <f t="shared" si="3"/>
        <v>22471.84</v>
      </c>
      <c r="O41" s="104">
        <f t="shared" si="1"/>
        <v>742105.97</v>
      </c>
      <c r="P41" s="97"/>
      <c r="Q41" s="97"/>
    </row>
    <row r="42" spans="2:17" ht="15.75" x14ac:dyDescent="0.25">
      <c r="B42" s="101"/>
      <c r="C42" s="100"/>
      <c r="D42" s="101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4"/>
      <c r="P42" s="97"/>
      <c r="Q42" s="97"/>
    </row>
    <row r="43" spans="2:17" ht="15.75" x14ac:dyDescent="0.25">
      <c r="B43" s="101" t="s">
        <v>100</v>
      </c>
      <c r="C43" s="100"/>
      <c r="D43" s="101"/>
      <c r="E43" s="100">
        <f t="shared" ref="E43:O43" si="4">E11-E41</f>
        <v>0</v>
      </c>
      <c r="F43" s="100">
        <f t="shared" si="4"/>
        <v>0</v>
      </c>
      <c r="G43" s="100">
        <f t="shared" si="4"/>
        <v>0</v>
      </c>
      <c r="H43" s="100">
        <f t="shared" si="4"/>
        <v>0</v>
      </c>
      <c r="I43" s="100">
        <f t="shared" si="4"/>
        <v>-278227</v>
      </c>
      <c r="J43" s="100">
        <f t="shared" si="4"/>
        <v>-74993.61</v>
      </c>
      <c r="K43" s="100">
        <f t="shared" si="4"/>
        <v>-88587.840000000011</v>
      </c>
      <c r="L43" s="100">
        <f t="shared" si="4"/>
        <v>-104487.84</v>
      </c>
      <c r="M43" s="100">
        <f t="shared" si="4"/>
        <v>-90337.84</v>
      </c>
      <c r="N43" s="100">
        <f t="shared" si="4"/>
        <v>-5871.84</v>
      </c>
      <c r="O43" s="104">
        <f t="shared" si="4"/>
        <v>-642505.97</v>
      </c>
      <c r="P43" s="97"/>
      <c r="Q43" s="97"/>
    </row>
    <row r="44" spans="2:17" ht="15.75" x14ac:dyDescent="0.25">
      <c r="B44" s="101"/>
      <c r="C44" s="101"/>
      <c r="D44" s="101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4"/>
      <c r="P44" s="97"/>
      <c r="Q44" s="97"/>
    </row>
    <row r="45" spans="2:17" ht="15.75" x14ac:dyDescent="0.25">
      <c r="B45" s="110" t="s">
        <v>196</v>
      </c>
      <c r="C45" s="100">
        <v>42221</v>
      </c>
      <c r="D45" s="100"/>
      <c r="E45" s="100"/>
      <c r="F45" s="100"/>
      <c r="G45" s="100"/>
      <c r="H45" s="100"/>
      <c r="I45" s="100">
        <f>I43+C45</f>
        <v>-236006</v>
      </c>
      <c r="J45" s="100">
        <f t="shared" ref="J45:N45" si="5">I45+J43</f>
        <v>-310999.61</v>
      </c>
      <c r="K45" s="100">
        <f t="shared" si="5"/>
        <v>-399587.45</v>
      </c>
      <c r="L45" s="100">
        <f t="shared" si="5"/>
        <v>-504075.29000000004</v>
      </c>
      <c r="M45" s="100">
        <f t="shared" si="5"/>
        <v>-594413.13</v>
      </c>
      <c r="N45" s="100">
        <f t="shared" si="5"/>
        <v>-600284.97</v>
      </c>
      <c r="O45" s="100"/>
      <c r="P45" s="97"/>
      <c r="Q45" s="97"/>
    </row>
    <row r="46" spans="2:17" ht="15.75" x14ac:dyDescent="0.25">
      <c r="B46" s="11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97"/>
      <c r="Q46" s="97"/>
    </row>
    <row r="47" spans="2:17" s="118" customFormat="1" ht="15.75" x14ac:dyDescent="0.25">
      <c r="B47" s="115" t="s">
        <v>93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>
        <v>0</v>
      </c>
      <c r="M47" s="116">
        <v>0</v>
      </c>
      <c r="N47" s="116">
        <v>0</v>
      </c>
      <c r="O47" s="116"/>
      <c r="P47" s="117"/>
      <c r="Q47" s="117"/>
    </row>
    <row r="48" spans="2:17" s="118" customFormat="1" ht="15.75" x14ac:dyDescent="0.25">
      <c r="B48" s="115" t="s">
        <v>197</v>
      </c>
      <c r="C48" s="116"/>
      <c r="D48" s="116"/>
      <c r="E48" s="116"/>
      <c r="F48" s="116"/>
      <c r="G48" s="116"/>
      <c r="H48" s="116"/>
      <c r="I48" s="116"/>
      <c r="J48" s="116"/>
      <c r="K48" s="116"/>
      <c r="L48" s="116">
        <f>L43-L47</f>
        <v>-104487.84</v>
      </c>
      <c r="M48" s="116">
        <f t="shared" ref="M48:N48" si="6">M43-M47</f>
        <v>-90337.84</v>
      </c>
      <c r="N48" s="116">
        <f t="shared" si="6"/>
        <v>-5871.84</v>
      </c>
      <c r="O48" s="116"/>
      <c r="P48" s="117"/>
      <c r="Q48" s="117"/>
    </row>
    <row r="49" spans="2:17" ht="15.75" x14ac:dyDescent="0.25">
      <c r="B49" s="11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97"/>
      <c r="Q49" s="97"/>
    </row>
    <row r="50" spans="2:17" s="120" customFormat="1" ht="15.75" x14ac:dyDescent="0.25">
      <c r="B50" s="115" t="s">
        <v>96</v>
      </c>
      <c r="C50" s="115"/>
      <c r="D50" s="115"/>
      <c r="E50" s="115"/>
      <c r="F50" s="115"/>
      <c r="G50" s="115"/>
      <c r="H50" s="115"/>
      <c r="I50" s="115"/>
      <c r="J50" s="115"/>
      <c r="K50" s="115"/>
      <c r="L50" s="115">
        <f>K51</f>
        <v>272316</v>
      </c>
      <c r="M50" s="115">
        <f t="shared" ref="M50:N50" si="7">L51</f>
        <v>374647.56</v>
      </c>
      <c r="N50" s="115">
        <f t="shared" si="7"/>
        <v>234832</v>
      </c>
      <c r="O50" s="115"/>
      <c r="P50" s="119"/>
      <c r="Q50" s="119"/>
    </row>
    <row r="51" spans="2:17" s="120" customFormat="1" x14ac:dyDescent="0.25">
      <c r="B51" s="119" t="s">
        <v>97</v>
      </c>
      <c r="C51" s="119"/>
      <c r="D51" s="119"/>
      <c r="E51" s="119"/>
      <c r="F51" s="119"/>
      <c r="G51" s="119"/>
      <c r="H51" s="119"/>
      <c r="I51" s="119"/>
      <c r="J51" s="119"/>
      <c r="K51" s="119">
        <v>272316</v>
      </c>
      <c r="L51" s="119">
        <v>374647.56</v>
      </c>
      <c r="M51" s="119">
        <v>234832</v>
      </c>
      <c r="N51" s="119">
        <f t="shared" ref="N51" si="8">N48+N50</f>
        <v>228960.16</v>
      </c>
      <c r="O51" s="119"/>
      <c r="P51" s="119"/>
      <c r="Q51" s="119"/>
    </row>
    <row r="52" spans="2:17" ht="15.75" x14ac:dyDescent="0.25">
      <c r="O52" s="121"/>
    </row>
    <row r="53" spans="2:17" ht="15.75" x14ac:dyDescent="0.25">
      <c r="O53" s="121"/>
    </row>
    <row r="54" spans="2:17" ht="15.75" x14ac:dyDescent="0.25">
      <c r="O54" s="121"/>
    </row>
    <row r="55" spans="2:17" ht="15.75" x14ac:dyDescent="0.25">
      <c r="O5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0" zoomScaleNormal="8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N6" sqref="N6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153</v>
      </c>
    </row>
    <row r="2" spans="1:19" x14ac:dyDescent="0.25">
      <c r="A2" s="2" t="s">
        <v>121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155</v>
      </c>
      <c r="B6" s="28">
        <v>526</v>
      </c>
      <c r="C6" s="54">
        <v>2485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16600</v>
      </c>
      <c r="N6" s="55">
        <v>16600</v>
      </c>
      <c r="O6" s="55">
        <v>16600</v>
      </c>
      <c r="P6" s="55">
        <f>SUM(D6:O6)</f>
        <v>49800</v>
      </c>
      <c r="Q6" s="55"/>
    </row>
    <row r="7" spans="1:19" x14ac:dyDescent="0.25">
      <c r="A7" s="5" t="s">
        <v>156</v>
      </c>
      <c r="B7" s="6">
        <v>526</v>
      </c>
      <c r="C7" s="16">
        <v>2485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f t="shared" ref="P7:P10" si="0">SUM(D7:O7)</f>
        <v>0</v>
      </c>
    </row>
    <row r="8" spans="1:19" s="27" customFormat="1" x14ac:dyDescent="0.25">
      <c r="A8" s="27" t="s">
        <v>157</v>
      </c>
      <c r="B8" s="28">
        <v>526</v>
      </c>
      <c r="C8" s="54">
        <v>2485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f t="shared" si="0"/>
        <v>0</v>
      </c>
      <c r="Q8" s="55"/>
    </row>
    <row r="9" spans="1:19" x14ac:dyDescent="0.25">
      <c r="A9" s="5" t="s">
        <v>158</v>
      </c>
      <c r="B9" s="6">
        <v>526</v>
      </c>
      <c r="C9" s="16">
        <v>1225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f t="shared" si="0"/>
        <v>0</v>
      </c>
    </row>
    <row r="10" spans="1:19" s="27" customFormat="1" x14ac:dyDescent="0.25">
      <c r="A10" s="27" t="s">
        <v>159</v>
      </c>
      <c r="B10" s="28">
        <v>526</v>
      </c>
      <c r="C10" s="54">
        <v>1225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f t="shared" si="0"/>
        <v>0</v>
      </c>
      <c r="Q10" s="55"/>
    </row>
    <row r="11" spans="1:19" x14ac:dyDescent="0.25">
      <c r="L11" s="17">
        <v>33200</v>
      </c>
    </row>
    <row r="12" spans="1:19" x14ac:dyDescent="0.25">
      <c r="C12" s="15">
        <f>SUM(C6:C11)</f>
        <v>9905</v>
      </c>
    </row>
    <row r="13" spans="1:19" s="56" customFormat="1" x14ac:dyDescent="0.25">
      <c r="A13" s="56" t="s">
        <v>124</v>
      </c>
      <c r="B13" s="57"/>
      <c r="C13" s="58"/>
      <c r="D13" s="59">
        <f t="shared" ref="D13:M13" si="1">SUM(D6:D12)</f>
        <v>0</v>
      </c>
      <c r="E13" s="59">
        <f t="shared" si="1"/>
        <v>0</v>
      </c>
      <c r="F13" s="59">
        <f t="shared" si="1"/>
        <v>0</v>
      </c>
      <c r="G13" s="59">
        <f t="shared" si="1"/>
        <v>0</v>
      </c>
      <c r="H13" s="59">
        <f t="shared" si="1"/>
        <v>0</v>
      </c>
      <c r="I13" s="59">
        <f t="shared" si="1"/>
        <v>0</v>
      </c>
      <c r="J13" s="59">
        <f t="shared" si="1"/>
        <v>0</v>
      </c>
      <c r="K13" s="59">
        <f t="shared" si="1"/>
        <v>0</v>
      </c>
      <c r="L13" s="59">
        <f t="shared" si="1"/>
        <v>33200</v>
      </c>
      <c r="M13" s="59">
        <f t="shared" si="1"/>
        <v>16600</v>
      </c>
      <c r="N13" s="59">
        <f t="shared" ref="N13:O13" si="2">SUM(N6:N12)</f>
        <v>16600</v>
      </c>
      <c r="O13" s="59">
        <f t="shared" si="2"/>
        <v>16600</v>
      </c>
      <c r="P13" s="59">
        <f>SUM(D13:O13)</f>
        <v>83000</v>
      </c>
      <c r="Q13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" sqref="A6:C10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153</v>
      </c>
    </row>
    <row r="2" spans="1:19" x14ac:dyDescent="0.25">
      <c r="A2" s="2" t="s">
        <v>130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155</v>
      </c>
      <c r="B6" s="28">
        <v>526</v>
      </c>
      <c r="C6" s="54">
        <v>2485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f>SUM(D6:O6)</f>
        <v>0</v>
      </c>
      <c r="Q6" s="55"/>
    </row>
    <row r="7" spans="1:19" x14ac:dyDescent="0.25">
      <c r="A7" s="5" t="s">
        <v>156</v>
      </c>
      <c r="B7" s="6">
        <v>526</v>
      </c>
      <c r="C7" s="16">
        <v>2485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f t="shared" ref="P7:P10" si="0">SUM(D7:O7)</f>
        <v>0</v>
      </c>
    </row>
    <row r="8" spans="1:19" s="27" customFormat="1" x14ac:dyDescent="0.25">
      <c r="A8" s="27" t="s">
        <v>157</v>
      </c>
      <c r="B8" s="28">
        <v>526</v>
      </c>
      <c r="C8" s="54">
        <v>2485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f t="shared" si="0"/>
        <v>0</v>
      </c>
      <c r="Q8" s="55"/>
    </row>
    <row r="9" spans="1:19" x14ac:dyDescent="0.25">
      <c r="A9" s="5" t="s">
        <v>158</v>
      </c>
      <c r="B9" s="6">
        <v>526</v>
      </c>
      <c r="C9" s="16">
        <v>1225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f t="shared" si="0"/>
        <v>0</v>
      </c>
    </row>
    <row r="10" spans="1:19" s="27" customFormat="1" x14ac:dyDescent="0.25">
      <c r="A10" s="27" t="s">
        <v>159</v>
      </c>
      <c r="B10" s="28">
        <v>526</v>
      </c>
      <c r="C10" s="54">
        <v>1225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f t="shared" si="0"/>
        <v>0</v>
      </c>
      <c r="Q10" s="55"/>
    </row>
    <row r="12" spans="1:19" x14ac:dyDescent="0.25">
      <c r="C12" s="15">
        <f>SUM(C6:C11)</f>
        <v>9905</v>
      </c>
    </row>
    <row r="13" spans="1:19" s="56" customFormat="1" x14ac:dyDescent="0.25">
      <c r="A13" s="56" t="s">
        <v>2</v>
      </c>
      <c r="B13" s="57"/>
      <c r="C13" s="58"/>
      <c r="D13" s="59">
        <f t="shared" ref="D13:M13" si="1">SUM(D6:D12)</f>
        <v>0</v>
      </c>
      <c r="E13" s="59">
        <f t="shared" si="1"/>
        <v>0</v>
      </c>
      <c r="F13" s="59">
        <f t="shared" si="1"/>
        <v>0</v>
      </c>
      <c r="G13" s="59">
        <f t="shared" si="1"/>
        <v>0</v>
      </c>
      <c r="H13" s="59">
        <f t="shared" si="1"/>
        <v>0</v>
      </c>
      <c r="I13" s="59">
        <f t="shared" si="1"/>
        <v>0</v>
      </c>
      <c r="J13" s="59">
        <f t="shared" si="1"/>
        <v>0</v>
      </c>
      <c r="K13" s="59">
        <f t="shared" si="1"/>
        <v>0</v>
      </c>
      <c r="L13" s="59">
        <f t="shared" si="1"/>
        <v>0</v>
      </c>
      <c r="M13" s="59">
        <f t="shared" si="1"/>
        <v>0</v>
      </c>
      <c r="N13" s="59">
        <f t="shared" ref="N13:O13" si="2">SUM(N6:N12)</f>
        <v>0</v>
      </c>
      <c r="O13" s="59">
        <f t="shared" si="2"/>
        <v>0</v>
      </c>
      <c r="P13" s="59">
        <f>SUM(D13:O13)</f>
        <v>0</v>
      </c>
      <c r="Q13" s="5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" sqref="A6:C10"/>
    </sheetView>
  </sheetViews>
  <sheetFormatPr defaultRowHeight="15" x14ac:dyDescent="0.25"/>
  <cols>
    <col min="1" max="1" width="31.44140625" style="5" customWidth="1"/>
    <col min="2" max="2" width="8.88671875" style="6"/>
    <col min="3" max="3" width="8.88671875" style="16"/>
    <col min="4" max="17" width="8.88671875" style="17"/>
    <col min="18" max="18" width="8.88671875" style="5"/>
    <col min="19" max="19" width="50.77734375" style="5" customWidth="1"/>
    <col min="20" max="16384" width="8.88671875" style="5"/>
  </cols>
  <sheetData>
    <row r="1" spans="1:19" x14ac:dyDescent="0.25">
      <c r="A1" s="2" t="s">
        <v>153</v>
      </c>
    </row>
    <row r="2" spans="1:19" x14ac:dyDescent="0.25">
      <c r="A2" s="2" t="s">
        <v>131</v>
      </c>
    </row>
    <row r="4" spans="1:19" s="3" customFormat="1" x14ac:dyDescent="0.25">
      <c r="A4" s="3" t="s">
        <v>122</v>
      </c>
      <c r="B4" s="3" t="s">
        <v>86</v>
      </c>
      <c r="C4" s="15" t="s">
        <v>123</v>
      </c>
      <c r="D4" s="19">
        <v>42005</v>
      </c>
      <c r="E4" s="19">
        <v>42036</v>
      </c>
      <c r="F4" s="19">
        <v>42064</v>
      </c>
      <c r="G4" s="19">
        <v>42095</v>
      </c>
      <c r="H4" s="19">
        <v>42125</v>
      </c>
      <c r="I4" s="19">
        <v>42156</v>
      </c>
      <c r="J4" s="19">
        <v>42186</v>
      </c>
      <c r="K4" s="19">
        <v>42217</v>
      </c>
      <c r="L4" s="19">
        <v>42248</v>
      </c>
      <c r="M4" s="19">
        <v>42278</v>
      </c>
      <c r="N4" s="19">
        <v>42309</v>
      </c>
      <c r="O4" s="19">
        <v>42339</v>
      </c>
      <c r="P4" s="18" t="s">
        <v>99</v>
      </c>
      <c r="Q4" s="18" t="s">
        <v>125</v>
      </c>
      <c r="R4" s="3" t="s">
        <v>100</v>
      </c>
      <c r="S4" s="3" t="s">
        <v>101</v>
      </c>
    </row>
    <row r="6" spans="1:19" s="27" customFormat="1" x14ac:dyDescent="0.25">
      <c r="A6" s="27" t="s">
        <v>155</v>
      </c>
      <c r="B6" s="28">
        <v>526</v>
      </c>
      <c r="C6" s="54">
        <v>2485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f>SUM(D6:O6)</f>
        <v>0</v>
      </c>
      <c r="Q6" s="55"/>
    </row>
    <row r="7" spans="1:19" x14ac:dyDescent="0.25">
      <c r="A7" s="5" t="s">
        <v>156</v>
      </c>
      <c r="B7" s="6">
        <v>526</v>
      </c>
      <c r="C7" s="16">
        <v>2485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f t="shared" ref="P7:P10" si="0">SUM(D7:O7)</f>
        <v>0</v>
      </c>
    </row>
    <row r="8" spans="1:19" s="27" customFormat="1" x14ac:dyDescent="0.25">
      <c r="A8" s="27" t="s">
        <v>157</v>
      </c>
      <c r="B8" s="28">
        <v>526</v>
      </c>
      <c r="C8" s="54">
        <v>2485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f t="shared" si="0"/>
        <v>0</v>
      </c>
      <c r="Q8" s="55"/>
    </row>
    <row r="9" spans="1:19" x14ac:dyDescent="0.25">
      <c r="A9" s="5" t="s">
        <v>158</v>
      </c>
      <c r="B9" s="6">
        <v>526</v>
      </c>
      <c r="C9" s="16">
        <v>1225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f t="shared" si="0"/>
        <v>0</v>
      </c>
    </row>
    <row r="10" spans="1:19" s="27" customFormat="1" x14ac:dyDescent="0.25">
      <c r="A10" s="27" t="s">
        <v>159</v>
      </c>
      <c r="B10" s="28">
        <v>526</v>
      </c>
      <c r="C10" s="54">
        <v>1225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f t="shared" si="0"/>
        <v>0</v>
      </c>
      <c r="Q10" s="55"/>
    </row>
    <row r="12" spans="1:19" x14ac:dyDescent="0.25">
      <c r="C12" s="15">
        <f>SUM(C6:C11)</f>
        <v>9905</v>
      </c>
    </row>
    <row r="13" spans="1:19" s="56" customFormat="1" x14ac:dyDescent="0.25">
      <c r="A13" s="56" t="s">
        <v>134</v>
      </c>
      <c r="B13" s="57"/>
      <c r="C13" s="58"/>
      <c r="D13" s="59">
        <f t="shared" ref="D13:M13" si="1">SUM(D6:D12)</f>
        <v>0</v>
      </c>
      <c r="E13" s="59">
        <f t="shared" si="1"/>
        <v>0</v>
      </c>
      <c r="F13" s="59">
        <f t="shared" si="1"/>
        <v>0</v>
      </c>
      <c r="G13" s="59">
        <f t="shared" si="1"/>
        <v>0</v>
      </c>
      <c r="H13" s="59">
        <f t="shared" si="1"/>
        <v>0</v>
      </c>
      <c r="I13" s="59">
        <f t="shared" si="1"/>
        <v>0</v>
      </c>
      <c r="J13" s="59">
        <f t="shared" si="1"/>
        <v>0</v>
      </c>
      <c r="K13" s="59">
        <f t="shared" si="1"/>
        <v>0</v>
      </c>
      <c r="L13" s="59">
        <f t="shared" si="1"/>
        <v>0</v>
      </c>
      <c r="M13" s="59">
        <f t="shared" si="1"/>
        <v>0</v>
      </c>
      <c r="N13" s="59">
        <f t="shared" ref="N13:O13" si="2">SUM(N6:N12)</f>
        <v>0</v>
      </c>
      <c r="O13" s="59">
        <f t="shared" si="2"/>
        <v>0</v>
      </c>
      <c r="P13" s="59">
        <f>SUM(D13:O13)</f>
        <v>0</v>
      </c>
      <c r="Q13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Op Budget 2015</vt:lpstr>
      <vt:lpstr>Op Budget 2016</vt:lpstr>
      <vt:lpstr>Assumptions</vt:lpstr>
      <vt:lpstr>Refi Assumptions</vt:lpstr>
      <vt:lpstr>Construction</vt:lpstr>
      <vt:lpstr>Min Rent 2015</vt:lpstr>
      <vt:lpstr>CAM 2015</vt:lpstr>
      <vt:lpstr>RETaxes 2015</vt:lpstr>
      <vt:lpstr>Ins 2015</vt:lpstr>
      <vt:lpstr>Min Rent 2016</vt:lpstr>
      <vt:lpstr>CAM 2016</vt:lpstr>
      <vt:lpstr>RETaxes 2016</vt:lpstr>
      <vt:lpstr>Ins 2016</vt:lpstr>
    </vt:vector>
  </TitlesOfParts>
  <Company>Boxtop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Lavin</dc:creator>
  <cp:lastModifiedBy>Simon Wong</cp:lastModifiedBy>
  <cp:lastPrinted>2016-01-25T14:50:22Z</cp:lastPrinted>
  <dcterms:created xsi:type="dcterms:W3CDTF">2016-01-21T21:27:04Z</dcterms:created>
  <dcterms:modified xsi:type="dcterms:W3CDTF">2016-04-11T15:27:47Z</dcterms:modified>
</cp:coreProperties>
</file>